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slicerCaches/slicerCache5.xml" ContentType="application/vnd.ms-excel.slicerCache+xml"/>
  <Override PartName="/xl/slicerCaches/slicerCache6.xml" ContentType="application/vnd.ms-excel.slicerCache+xml"/>
  <Override PartName="/xl/slicerCaches/slicerCache7.xml" ContentType="application/vnd.ms-excel.slicerCache+xml"/>
  <Override PartName="/xl/slicerCaches/slicerCache8.xml" ContentType="application/vnd.ms-excel.slicerCache+xml"/>
  <Override PartName="/xl/slicerCaches/slicerCache9.xml" ContentType="application/vnd.ms-excel.slicerCache+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slicers/slicer1.xml" ContentType="application/vnd.ms-excel.slicer+xml"/>
  <Override PartName="/xl/pivotTables/pivotTable2.xml" ContentType="application/vnd.openxmlformats-officedocument.spreadsheetml.pivotTable+xml"/>
  <Override PartName="/xl/drawings/drawing2.xml" ContentType="application/vnd.openxmlformats-officedocument.drawing+xml"/>
  <Override PartName="/xl/slicers/slicer2.xml" ContentType="application/vnd.ms-excel.slicer+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theme/themeOverride1.xml" ContentType="application/vnd.openxmlformats-officedocument.themeOverride+xml"/>
  <Override PartName="/xl/pivotTables/pivotTable3.xml" ContentType="application/vnd.openxmlformats-officedocument.spreadsheetml.pivotTable+xml"/>
  <Override PartName="/xl/drawings/drawing3.xml" ContentType="application/vnd.openxmlformats-officedocument.drawing+xml"/>
  <Override PartName="/xl/slicers/slicer3.xml" ContentType="application/vnd.ms-excel.slicer+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theme/themeOverride2.xml" ContentType="application/vnd.openxmlformats-officedocument.themeOverride+xml"/>
  <Override PartName="/xl/pivotTables/pivotTable4.xml" ContentType="application/vnd.openxmlformats-officedocument.spreadsheetml.pivotTable+xml"/>
  <Override PartName="/xl/drawings/drawing4.xml" ContentType="application/vnd.openxmlformats-officedocument.drawing+xml"/>
  <Override PartName="/xl/slicers/slicer4.xml" ContentType="application/vnd.ms-excel.slicer+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theme/themeOverride3.xml" ContentType="application/vnd.openxmlformats-officedocument.themeOverride+xml"/>
  <Override PartName="/xl/pivotTables/pivotTable5.xml" ContentType="application/vnd.openxmlformats-officedocument.spreadsheetml.pivotTable+xml"/>
  <Override PartName="/xl/drawings/drawing5.xml" ContentType="application/vnd.openxmlformats-officedocument.drawing+xml"/>
  <Override PartName="/xl/slicers/slicer5.xml" ContentType="application/vnd.ms-excel.slicer+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theme/themeOverride4.xml" ContentType="application/vnd.openxmlformats-officedocument.themeOverride+xml"/>
  <Override PartName="/xl/pivotTables/pivotTable6.xml" ContentType="application/vnd.openxmlformats-officedocument.spreadsheetml.pivotTable+xml"/>
  <Override PartName="/xl/drawings/drawing6.xml" ContentType="application/vnd.openxmlformats-officedocument.drawing+xml"/>
  <Override PartName="/xl/slicers/slicer6.xml" ContentType="application/vnd.ms-excel.slicer+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theme/themeOverride5.xml" ContentType="application/vnd.openxmlformats-officedocument.themeOverride+xml"/>
  <Override PartName="/xl/pivotTables/pivotTable7.xml" ContentType="application/vnd.openxmlformats-officedocument.spreadsheetml.pivotTable+xml"/>
  <Override PartName="/xl/drawings/drawing7.xml" ContentType="application/vnd.openxmlformats-officedocument.drawing+xml"/>
  <Override PartName="/xl/slicers/slicer7.xml" ContentType="application/vnd.ms-excel.slicer+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theme/themeOverride6.xml" ContentType="application/vnd.openxmlformats-officedocument.themeOverride+xml"/>
  <Override PartName="/xl/pivotTables/pivotTable8.xml" ContentType="application/vnd.openxmlformats-officedocument.spreadsheetml.pivotTable+xml"/>
  <Override PartName="/xl/drawings/drawing8.xml" ContentType="application/vnd.openxmlformats-officedocument.drawing+xml"/>
  <Override PartName="/xl/slicers/slicer8.xml" ContentType="application/vnd.ms-excel.slicer+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theme/themeOverride7.xml" ContentType="application/vnd.openxmlformats-officedocument.themeOverride+xml"/>
  <Override PartName="/xl/pivotTables/pivotTable9.xml" ContentType="application/vnd.openxmlformats-officedocument.spreadsheetml.pivotTable+xml"/>
  <Override PartName="/xl/drawings/drawing9.xml" ContentType="application/vnd.openxmlformats-officedocument.drawing+xml"/>
  <Override PartName="/xl/slicers/slicer9.xml" ContentType="application/vnd.ms-excel.slicer+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theme/themeOverride8.xml" ContentType="application/vnd.openxmlformats-officedocument.themeOverride+xml"/>
  <Override PartName="/xl/pivotTables/pivotTable10.xml" ContentType="application/vnd.openxmlformats-officedocument.spreadsheetml.pivotTable+xml"/>
  <Override PartName="/xl/drawings/drawing10.xml" ContentType="application/vnd.openxmlformats-officedocument.drawing+xml"/>
  <Override PartName="/xl/slicers/slicer10.xml" ContentType="application/vnd.ms-excel.slicer+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theme/themeOverride9.xml" ContentType="application/vnd.openxmlformats-officedocument.themeOverride+xml"/>
  <Override PartName="/xl/pivotTables/pivotTable11.xml" ContentType="application/vnd.openxmlformats-officedocument.spreadsheetml.pivotTable+xml"/>
  <Override PartName="/xl/drawings/drawing11.xml" ContentType="application/vnd.openxmlformats-officedocument.drawing+xml"/>
  <Override PartName="/xl/slicers/slicer11.xml" ContentType="application/vnd.ms-excel.slicer+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theme/themeOverride10.xml" ContentType="application/vnd.openxmlformats-officedocument.themeOverride+xml"/>
  <Override PartName="/xl/pivotTables/pivotTable12.xml" ContentType="application/vnd.openxmlformats-officedocument.spreadsheetml.pivotTable+xml"/>
  <Override PartName="/xl/pivotTables/pivotTable13.xml" ContentType="application/vnd.openxmlformats-officedocument.spreadsheetml.pivotTable+xml"/>
  <Override PartName="/xl/pivotTables/pivotTable14.xml" ContentType="application/vnd.openxmlformats-officedocument.spreadsheetml.pivotTable+xml"/>
  <Override PartName="/xl/pivotTables/pivotTable15.xml" ContentType="application/vnd.openxmlformats-officedocument.spreadsheetml.pivotTable+xml"/>
  <Override PartName="/xl/pivotTables/pivotTable16.xml" ContentType="application/vnd.openxmlformats-officedocument.spreadsheetml.pivotTable+xml"/>
  <Override PartName="/xl/pivotTables/pivotTable17.xml" ContentType="application/vnd.openxmlformats-officedocument.spreadsheetml.pivotTable+xml"/>
  <Override PartName="/xl/pivotTables/pivotTable18.xml" ContentType="application/vnd.openxmlformats-officedocument.spreadsheetml.pivotTable+xml"/>
  <Override PartName="/xl/pivotTables/pivotTable19.xml" ContentType="application/vnd.openxmlformats-officedocument.spreadsheetml.pivotTable+xml"/>
  <Override PartName="/xl/pivotTables/pivotTable20.xml" ContentType="application/vnd.openxmlformats-officedocument.spreadsheetml.pivotTable+xml"/>
  <Override PartName="/xl/pivotTables/pivotTable21.xml" ContentType="application/vnd.openxmlformats-officedocument.spreadsheetml.pivotTable+xml"/>
  <Override PartName="/xl/tables/table1.xml" ContentType="application/vnd.openxmlformats-officedocument.spreadsheetml.table+xml"/>
  <Override PartName="/xl/queryTables/queryTable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29"/>
  <workbookPr hidePivotFieldList="1"/>
  <mc:AlternateContent xmlns:mc="http://schemas.openxmlformats.org/markup-compatibility/2006">
    <mc:Choice Requires="x15">
      <x15ac:absPath xmlns:x15ac="http://schemas.microsoft.com/office/spreadsheetml/2010/11/ac" url="https://qmulprod.sharepoint.com/sites/CEGDataTeam/Shared Documents/- COVID Vaccination Uptake/06 Booster/Reports/"/>
    </mc:Choice>
  </mc:AlternateContent>
  <xr:revisionPtr revIDLastSave="73" documentId="13_ncr:1_{3A0E7FC9-62D7-455C-A948-079520F016C8}" xr6:coauthVersionLast="47" xr6:coauthVersionMax="47" xr10:uidLastSave="{63A5F0DC-C8B5-4A7B-900B-CED4EA17B00F}"/>
  <bookViews>
    <workbookView showSheetTabs="0" xWindow="-120" yWindow="-120" windowWidth="29040" windowHeight="15840" firstSheet="1" activeTab="1" xr2:uid="{00000000-000D-0000-FFFF-FFFF00000000}"/>
  </bookViews>
  <sheets>
    <sheet name="Sheet1" sheetId="21" r:id="rId1"/>
    <sheet name="FULL" sheetId="20" r:id="rId2"/>
    <sheet name="Group1" sheetId="1" r:id="rId3"/>
    <sheet name="Group1.1" sheetId="4" r:id="rId4"/>
    <sheet name="Group1.2" sheetId="5" r:id="rId5"/>
    <sheet name="Group2" sheetId="6" r:id="rId6"/>
    <sheet name="Group3" sheetId="7" r:id="rId7"/>
    <sheet name="Group4" sheetId="8" r:id="rId8"/>
    <sheet name="Group5" sheetId="9" r:id="rId9"/>
    <sheet name="Group6" sheetId="10" r:id="rId10"/>
    <sheet name="Group7" sheetId="11" r:id="rId11"/>
    <sheet name="Group8" sheetId="22" r:id="rId12"/>
    <sheet name="PIVOT01" sheetId="3" r:id="rId13"/>
    <sheet name="PIVOT01.1" sheetId="12" r:id="rId14"/>
    <sheet name="PIVOT01.2" sheetId="13" r:id="rId15"/>
    <sheet name="PIVOT02" sheetId="14" r:id="rId16"/>
    <sheet name="PIVOT03" sheetId="15" r:id="rId17"/>
    <sheet name="PIVOT04" sheetId="16" r:id="rId18"/>
    <sheet name="PIVOT05" sheetId="17" r:id="rId19"/>
    <sheet name="PIVOT06" sheetId="18" r:id="rId20"/>
    <sheet name="PIVOT07" sheetId="19" r:id="rId21"/>
    <sheet name="PIVOT08" sheetId="23" r:id="rId22"/>
    <sheet name="data" sheetId="2" r:id="rId23"/>
  </sheets>
  <definedNames>
    <definedName name="ExternalData_1" localSheetId="22" hidden="1">data!$A$1:$BV$319</definedName>
    <definedName name="Slicer_Locality8">#N/A</definedName>
    <definedName name="Slicer_Locality81">#N/A</definedName>
    <definedName name="Slicer_Locality82">#N/A</definedName>
    <definedName name="Slicer_Rel_D8">#N/A</definedName>
    <definedName name="Slicer_Rel_D81">#N/A</definedName>
    <definedName name="Slicer_Rel_D82">#N/A</definedName>
    <definedName name="Slicer_SubLocality8">#N/A</definedName>
    <definedName name="Slicer_SubLocality81">#N/A</definedName>
    <definedName name="Slicer_SubLocality82">#N/A</definedName>
  </definedNames>
  <calcPr calcId="191028"/>
  <pivotCaches>
    <pivotCache cacheId="0" r:id="rId24"/>
  </pivotCaches>
  <extLst>
    <ext xmlns:x14="http://schemas.microsoft.com/office/spreadsheetml/2009/9/main" uri="{BBE1A952-AA13-448e-AADC-164F8A28A991}">
      <x14:slicerCaches>
        <x14:slicerCache r:id="rId25"/>
        <x14:slicerCache r:id="rId26"/>
        <x14:slicerCache r:id="rId27"/>
        <x14:slicerCache r:id="rId28"/>
        <x14:slicerCache r:id="rId29"/>
        <x14:slicerCache r:id="rId30"/>
        <x14:slicerCache r:id="rId31"/>
        <x14:slicerCache r:id="rId32"/>
        <x14:slicerCache r:id="rId33"/>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2" i="22" l="1"/>
  <c r="B2" i="11"/>
  <c r="B2" i="10"/>
  <c r="B2" i="9"/>
  <c r="B2" i="8"/>
  <c r="B2" i="7"/>
  <c r="B2" i="6"/>
  <c r="B2" i="5"/>
  <c r="B2" i="4"/>
  <c r="B2" i="1"/>
  <c r="B2" i="20"/>
  <c r="G22" i="22"/>
  <c r="B12" i="18"/>
  <c r="B13" i="19"/>
  <c r="P22" i="4"/>
  <c r="F22" i="22"/>
  <c r="P22" i="10"/>
  <c r="B10" i="14"/>
  <c r="N22" i="11"/>
  <c r="B12" i="12"/>
  <c r="E22" i="6"/>
  <c r="I22" i="10"/>
  <c r="E22" i="1"/>
  <c r="K22" i="11"/>
  <c r="O22" i="22"/>
  <c r="O22" i="4"/>
  <c r="J22" i="8"/>
  <c r="J22" i="7"/>
  <c r="B13" i="15"/>
  <c r="G22" i="1"/>
  <c r="J22" i="5"/>
  <c r="O22" i="11"/>
  <c r="B12" i="19"/>
  <c r="B10" i="19"/>
  <c r="B11" i="16"/>
  <c r="Q22" i="9"/>
  <c r="Q22" i="7"/>
  <c r="I22" i="9"/>
  <c r="B11" i="18"/>
  <c r="J22" i="6"/>
  <c r="Q22" i="5"/>
  <c r="L22" i="10"/>
  <c r="B11" i="14"/>
  <c r="Q22" i="22"/>
  <c r="B14" i="17"/>
  <c r="B12" i="13"/>
  <c r="M22" i="1"/>
  <c r="G22" i="11"/>
  <c r="E22" i="5"/>
  <c r="N22" i="7"/>
  <c r="E22" i="11"/>
  <c r="B13" i="18"/>
  <c r="M22" i="9"/>
  <c r="O22" i="7"/>
  <c r="O22" i="1"/>
  <c r="G22" i="10"/>
  <c r="K22" i="6"/>
  <c r="K22" i="5"/>
  <c r="J22" i="11"/>
  <c r="B11" i="23"/>
  <c r="B12" i="16"/>
  <c r="H22" i="9"/>
  <c r="G22" i="6"/>
  <c r="Q22" i="6"/>
  <c r="L22" i="11"/>
  <c r="K22" i="7"/>
  <c r="I22" i="1"/>
  <c r="B12" i="14"/>
  <c r="O22" i="8"/>
  <c r="I22" i="22"/>
  <c r="L22" i="5"/>
  <c r="J22" i="9"/>
  <c r="K22" i="22"/>
  <c r="K22" i="8"/>
  <c r="H22" i="4"/>
  <c r="B11" i="19"/>
  <c r="G22" i="9"/>
  <c r="F22" i="9"/>
  <c r="B14" i="23"/>
  <c r="B11" i="3"/>
  <c r="O22" i="10"/>
  <c r="J22" i="22"/>
  <c r="F22" i="1"/>
  <c r="M22" i="8"/>
  <c r="B11" i="13"/>
  <c r="B12" i="15"/>
  <c r="N22" i="6"/>
  <c r="B11" i="12"/>
  <c r="N22" i="9"/>
  <c r="Q22" i="8"/>
  <c r="E22" i="4"/>
  <c r="B13" i="23"/>
  <c r="B13" i="13"/>
  <c r="O22" i="6"/>
  <c r="B10" i="12"/>
  <c r="K22" i="1"/>
  <c r="Q22" i="4"/>
  <c r="N22" i="4"/>
  <c r="B10" i="13"/>
  <c r="B13" i="3"/>
  <c r="L22" i="1"/>
  <c r="E22" i="8"/>
  <c r="H22" i="22"/>
  <c r="N22" i="8"/>
  <c r="B14" i="16"/>
  <c r="M22" i="10"/>
  <c r="P22" i="9"/>
  <c r="O22" i="9"/>
  <c r="B11" i="17"/>
  <c r="P22" i="5"/>
  <c r="G22" i="8"/>
  <c r="B14" i="13"/>
  <c r="B12" i="17"/>
  <c r="M22" i="22"/>
  <c r="B13" i="12"/>
  <c r="L22" i="9"/>
  <c r="I22" i="8"/>
  <c r="M22" i="11"/>
  <c r="N22" i="10"/>
  <c r="B10" i="18"/>
  <c r="K22" i="10"/>
  <c r="F22" i="8"/>
  <c r="Q22" i="1"/>
  <c r="G22" i="4"/>
  <c r="J22" i="4"/>
  <c r="F22" i="6"/>
  <c r="M22" i="6"/>
  <c r="F22" i="5"/>
  <c r="K22" i="4"/>
  <c r="L22" i="22"/>
  <c r="B14" i="15"/>
  <c r="H22" i="8"/>
  <c r="I22" i="7"/>
  <c r="J22" i="10"/>
  <c r="M22" i="7"/>
  <c r="K22" i="9"/>
  <c r="P22" i="6"/>
  <c r="L22" i="4"/>
  <c r="B14" i="12"/>
  <c r="B14" i="18"/>
  <c r="G22" i="7"/>
  <c r="N22" i="22"/>
  <c r="E22" i="9"/>
  <c r="L22" i="6"/>
  <c r="I22" i="4"/>
  <c r="L22" i="8"/>
  <c r="J22" i="1"/>
  <c r="I22" i="5"/>
  <c r="F22" i="10"/>
  <c r="H22" i="10"/>
  <c r="M22" i="4"/>
  <c r="E22" i="7"/>
  <c r="B10" i="15"/>
  <c r="N22" i="1"/>
  <c r="N22" i="5"/>
  <c r="P22" i="7"/>
  <c r="H22" i="7"/>
  <c r="O22" i="5"/>
  <c r="F22" i="7"/>
  <c r="B13" i="14"/>
  <c r="E22" i="22"/>
  <c r="E22" i="10"/>
  <c r="B10" i="23"/>
  <c r="B10" i="17"/>
  <c r="B13" i="16"/>
  <c r="H22" i="6"/>
  <c r="B13" i="17"/>
  <c r="L22" i="7"/>
  <c r="B14" i="3"/>
  <c r="H22" i="1"/>
  <c r="P22" i="11"/>
  <c r="M22" i="5"/>
  <c r="H22" i="5"/>
  <c r="B14" i="14"/>
  <c r="P22" i="22"/>
  <c r="Q22" i="11"/>
  <c r="Q22" i="10"/>
  <c r="I22" i="11"/>
  <c r="I22" i="6"/>
  <c r="P22" i="1"/>
  <c r="B10" i="16"/>
  <c r="B12" i="3"/>
  <c r="B12" i="23"/>
  <c r="B14" i="19"/>
  <c r="G22" i="5"/>
  <c r="P22" i="8"/>
  <c r="F22" i="4"/>
  <c r="H22" i="11"/>
  <c r="F22" i="11"/>
  <c r="B10" i="3"/>
  <c r="B11" i="15"/>
  <c r="B15" i="23" l="1"/>
  <c r="B15" i="14"/>
  <c r="B15" i="18"/>
  <c r="B15" i="13"/>
  <c r="B15" i="17"/>
  <c r="B15" i="12"/>
  <c r="B15" i="16"/>
  <c r="B15" i="3"/>
  <c r="B15" i="15"/>
  <c r="B15" i="19"/>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DABCBC2F-77E2-4542-BA8C-BDF9A5F88403}" keepAlive="1" name="Query - data" description="Connection to the 'data' query in the workbook." type="5" refreshedVersion="7" background="1" saveData="1">
    <dbPr connection="Provider=Microsoft.Mashup.OleDb.1;Data Source=$Workbook$;Location=data;Extended Properties=&quot;&quot;" command="SELECT * FROM [data]"/>
  </connection>
</connections>
</file>

<file path=xl/sharedStrings.xml><?xml version="1.0" encoding="utf-8"?>
<sst xmlns="http://schemas.openxmlformats.org/spreadsheetml/2006/main" count="5257" uniqueCount="750">
  <si>
    <t>Calculated Field</t>
  </si>
  <si>
    <t>Solve Order</t>
  </si>
  <si>
    <t>Field</t>
  </si>
  <si>
    <t>Formula</t>
  </si>
  <si>
    <t>01a%</t>
  </si>
  <si>
    <t>='01a Vaccinated (Booster)'/'01f Second Vaccination'</t>
  </si>
  <si>
    <t>01b%</t>
  </si>
  <si>
    <t>='01b Contraindicated (inc allergies, exclu vaccinated)'/'01f Second Vaccination'</t>
  </si>
  <si>
    <t>01c%</t>
  </si>
  <si>
    <t>='01c Declined (excl vaccinated or contraindicated)'/'01f Second Vaccination'</t>
  </si>
  <si>
    <t>01d%</t>
  </si>
  <si>
    <t>='01d Invited no outcome (excl vac, contr, decl)'/'01f Second Vaccination'</t>
  </si>
  <si>
    <t>01e%</t>
  </si>
  <si>
    <t>='01e No contact coded [CALL]'/'01f Second Vaccination'</t>
  </si>
  <si>
    <t>01.1a%</t>
  </si>
  <si>
    <t>='01.1a Vaccinated (Booster)'/'01.1f Second Vaccination'</t>
  </si>
  <si>
    <t>01.1b%</t>
  </si>
  <si>
    <t>='01.1b Contraindicated (inc allergies, exclu vaccinated)'/'01.1f Second Vaccination'</t>
  </si>
  <si>
    <t>01.1c%</t>
  </si>
  <si>
    <t>='01.1c Declined (excl vaccinated or contraindicated)'/'01.1f Second Vaccination'</t>
  </si>
  <si>
    <t>01.1d%</t>
  </si>
  <si>
    <t>='01.1d Invited no outcome (excl vac, contr, decl)'/'01.1f Second Vaccination'</t>
  </si>
  <si>
    <t>01.1e%</t>
  </si>
  <si>
    <t>='01.1e No contact coded [CALL]'/'01.1f Second Vaccination'</t>
  </si>
  <si>
    <t>01.2a%</t>
  </si>
  <si>
    <t>='01.2a Vaccinated (Booster)'/'01.2f Second Vaccination'</t>
  </si>
  <si>
    <t>01.2b%</t>
  </si>
  <si>
    <t>='01.2b Contraindicated (inc allergies, exclu vaccinated)'/'01.2f Second Vaccination'</t>
  </si>
  <si>
    <t>01.2c%</t>
  </si>
  <si>
    <t>='01.2c Declined (excl vaccinated or contraindicated)'/'01.2f Second Vaccination'</t>
  </si>
  <si>
    <t>01.2d%</t>
  </si>
  <si>
    <t>='01.2d Invited no outcome (excl vac, contr, decl)'/'01.2f Second Vaccination'</t>
  </si>
  <si>
    <t>01.2e%</t>
  </si>
  <si>
    <t>='01.2e No contact coded [CALL]'/'01.2f Second Vaccination'</t>
  </si>
  <si>
    <t>02a%</t>
  </si>
  <si>
    <t>='02a Vaccinated (Booster)'/'02f Second Vaccination'</t>
  </si>
  <si>
    <t>02b%</t>
  </si>
  <si>
    <t>='02b Contraindicated (inc allergies, exclu vaccinated)'/'02f Second Vaccination'</t>
  </si>
  <si>
    <t>02c%</t>
  </si>
  <si>
    <t>='02c Declined (excl vaccinated or contraindicated)'/'02f Second Vaccination'</t>
  </si>
  <si>
    <t>02d%</t>
  </si>
  <si>
    <t>='02d Invited no outcome (excl vac, contr, decl)'/'02f Second Vaccination'</t>
  </si>
  <si>
    <t>02e%</t>
  </si>
  <si>
    <t>='02e No contact coded [CALL]'/'02f Second Vaccination'</t>
  </si>
  <si>
    <t>03a%</t>
  </si>
  <si>
    <t>='03a Vaccinated (Booster)'/'03f Second Vaccination'</t>
  </si>
  <si>
    <t>03b%</t>
  </si>
  <si>
    <t>='03b Contraindicated (inc allergies, exclu vaccinated)'/'03f Second Vaccination'</t>
  </si>
  <si>
    <t>03c%</t>
  </si>
  <si>
    <t>='03c Declined (excl vaccinated or contraindicated)'/'03f Second Vaccination'</t>
  </si>
  <si>
    <t>03d%</t>
  </si>
  <si>
    <t>='03d Invited no outcome (excl vac, contr, decl)'/'03f Second Vaccination'</t>
  </si>
  <si>
    <t>03e%</t>
  </si>
  <si>
    <t>='03e No contact coded [CALL]'/'03f Second Vaccination'</t>
  </si>
  <si>
    <t>04a%</t>
  </si>
  <si>
    <t>='04a Vaccinated (Booster)'/'04f Second Vaccination'</t>
  </si>
  <si>
    <t>04b%</t>
  </si>
  <si>
    <t>='04b Contraindicated (inc allergies, exclu vaccinated)'/'04f Second Vaccination'</t>
  </si>
  <si>
    <t>04c%</t>
  </si>
  <si>
    <t>='04c Declined (excl vaccinated or contraindicated)'/'04f Second Vaccination'</t>
  </si>
  <si>
    <t>04d%</t>
  </si>
  <si>
    <t>='04d Invited no outcome (excl vac, contr, decl)'/'04f Second Vaccination'</t>
  </si>
  <si>
    <t>04e%</t>
  </si>
  <si>
    <t>='04e No contact coded [CALL]'/'04f Second Vaccination'</t>
  </si>
  <si>
    <t>05a%</t>
  </si>
  <si>
    <t>='05a Vaccinated (Booster)'/'05f Second Vaccination'</t>
  </si>
  <si>
    <t>05b%</t>
  </si>
  <si>
    <t>='05b Contraindicated (inc allergies, exclu vaccinated)'/'05f Second Vaccination'</t>
  </si>
  <si>
    <t>05c%</t>
  </si>
  <si>
    <t>='05c Declined (excl vaccinated or contraindicated)'/'05f Second Vaccination'</t>
  </si>
  <si>
    <t>05d%</t>
  </si>
  <si>
    <t>='05d Invited no outcome (excl vac, contr, decl)'/'05f Second Vaccination'</t>
  </si>
  <si>
    <t>05e%</t>
  </si>
  <si>
    <t>='05e No contact coded [CALL]'/'05f Second Vaccination'</t>
  </si>
  <si>
    <t>06a%</t>
  </si>
  <si>
    <t>='06a Vaccinated (Booster)'/'06f Second Vaccination'</t>
  </si>
  <si>
    <t>06b%</t>
  </si>
  <si>
    <t>='06b Contraindicated (inc allergies, exclu vaccinated)'/'06f Second Vaccination'</t>
  </si>
  <si>
    <t>06c%</t>
  </si>
  <si>
    <t>='06c Declined (excl vaccinated or contraindicated)'/'06f Second Vaccination'</t>
  </si>
  <si>
    <t>06d%</t>
  </si>
  <si>
    <t>='06d Invited no outcome (excl vac, contr, decl)'/'06f Second Vaccination'</t>
  </si>
  <si>
    <t>06e%</t>
  </si>
  <si>
    <t>='06e No contact coded [CALL]'/'06f Second Vaccination'</t>
  </si>
  <si>
    <t>07a%</t>
  </si>
  <si>
    <t>='07a Vaccinated (Booster)'/'07f Second Vaccination'</t>
  </si>
  <si>
    <t>07b%</t>
  </si>
  <si>
    <t>='07b Contraindicated (inc allergies, exclu vaccinated)'/'07f Second Vaccination'</t>
  </si>
  <si>
    <t>07c%</t>
  </si>
  <si>
    <t>='07c Declined (excl vaccinated or contraindicated)'/'07f Second Vaccination'</t>
  </si>
  <si>
    <t>07d%</t>
  </si>
  <si>
    <t>='07d Invited no outcome (excl vac, contr, decl)'/'07f Second Vaccination'</t>
  </si>
  <si>
    <t>07e%</t>
  </si>
  <si>
    <t>='07e No contact coded [CALL]'/'07f Second Vaccination'</t>
  </si>
  <si>
    <t>SEMI</t>
  </si>
  <si>
    <t>= 1</t>
  </si>
  <si>
    <t>1</t>
  </si>
  <si>
    <t>='01 Adults aged 12 yrs or over who are immunosuppressed'</t>
  </si>
  <si>
    <t>1.1</t>
  </si>
  <si>
    <t>='01.1 Housebound immunosuppressed patients'</t>
  </si>
  <si>
    <t>1.2</t>
  </si>
  <si>
    <t>='01.2 Residential/Care home immunosuppressed patients'</t>
  </si>
  <si>
    <t>2</t>
  </si>
  <si>
    <t>='02 Older adults residing in a care home (exc immunosuppressed)'</t>
  </si>
  <si>
    <t>3</t>
  </si>
  <si>
    <t>='03 Adults aged 70 yrs or over'</t>
  </si>
  <si>
    <t>4</t>
  </si>
  <si>
    <t>='04 Adults aged 16 - 69 Clinically Extremely Vulnerable'</t>
  </si>
  <si>
    <t>5</t>
  </si>
  <si>
    <t>='05 Adults aged 50 to 69 yrs'</t>
  </si>
  <si>
    <t>6</t>
  </si>
  <si>
    <t>='06 Adults aged 16 to 49 yrs at risk of Covid or Flu'</t>
  </si>
  <si>
    <t>7</t>
  </si>
  <si>
    <t>='07 Housebound (exc immunosuppressed)'</t>
  </si>
  <si>
    <t>TotalPop</t>
  </si>
  <si>
    <t>='1'+'1.1'+'1.2'+'2'+'3'+'4'+'5'+'6'+'7'</t>
  </si>
  <si>
    <t>Vaccinated1</t>
  </si>
  <si>
    <t>='01.1a Vaccinated (Booster)'+'01.2a Vaccinated (Booster)'+'01a Vaccinated (Booster)'+'02a Vaccinated (Booster)'+'03a Vaccinated (Booster)'+'04a Vaccinated (Booster)'+'05a Vaccinated (Booster)'+'06a Vaccinated (Booster)'</t>
  </si>
  <si>
    <t>Vaccinated</t>
  </si>
  <si>
    <t>=Vaccinated1+'07a Vaccinated (Booster)'</t>
  </si>
  <si>
    <t>Vaccinated%</t>
  </si>
  <si>
    <t>=Vaccinated/Second</t>
  </si>
  <si>
    <t>Contra1</t>
  </si>
  <si>
    <t>='01.1b Contraindicated (inc allergies, exclu vaccinated)'+'01.2b Contraindicated (inc allergies, exclu vaccinated)'+'01b Contraindicated (inc allergies, exclu vaccinated)'+'02b Contraindicated (inc allergies, exclu vaccinated)'</t>
  </si>
  <si>
    <t>contra2</t>
  </si>
  <si>
    <t>='03b Contraindicated (inc allergies, exclu vaccinated)'+'04b Contraindicated (inc allergies, exclu vaccinated)'+'05b Contraindicated (inc allergies, exclu vaccinated)'+'06b Contraindicated (inc allergies, exclu vaccinated)'</t>
  </si>
  <si>
    <t>contra</t>
  </si>
  <si>
    <t>=Contra1+contra2+'07b Contraindicated (inc allergies, exclu vaccinated)'</t>
  </si>
  <si>
    <t>contra%</t>
  </si>
  <si>
    <t>=contra/Second</t>
  </si>
  <si>
    <t>Declined1</t>
  </si>
  <si>
    <t>='01.1c Declined (excl vaccinated or contraindicated)'+'01.2c Declined (excl vaccinated or contraindicated)'+'01c Declined (excl vaccinated or contraindicated)'+'02c Declined (excl vaccinated or contraindicated)'</t>
  </si>
  <si>
    <t>Declined2</t>
  </si>
  <si>
    <t>='03c Declined (excl vaccinated or contraindicated)'+'04c Declined (excl vaccinated or contraindicated)'+'05c Declined (excl vaccinated or contraindicated)'+'06c Declined (excl vaccinated or contraindicated)'</t>
  </si>
  <si>
    <t>Declined</t>
  </si>
  <si>
    <t>=Declined1+Declined2+'07c Declined (excl vaccinated or contraindicated)'</t>
  </si>
  <si>
    <t>Declined%</t>
  </si>
  <si>
    <t>=Declined/Second</t>
  </si>
  <si>
    <t>Invited1</t>
  </si>
  <si>
    <t>='01.1d Invited no outcome (excl vac, contr, decl)'+'01.2d Invited no outcome (excl vac, contr, decl)'+'01d Invited no outcome (excl vac, contr, decl)'+'02d Invited no outcome (excl vac, contr, decl)'+'03d Invited no outcome (excl vac, contr, decl)'</t>
  </si>
  <si>
    <t>Invited2</t>
  </si>
  <si>
    <t>='04d Invited no outcome (excl vac, contr, decl)'+'05d Invited no outcome (excl vac, contr, decl)'+'06d Invited no outcome (excl vac, contr, decl)'+'07d Invited no outcome (excl vac, contr, decl)'</t>
  </si>
  <si>
    <t>Invited</t>
  </si>
  <si>
    <t>=Invited1+Invited2</t>
  </si>
  <si>
    <t>Invited%</t>
  </si>
  <si>
    <t>=Invited/Second</t>
  </si>
  <si>
    <t>nocontact1</t>
  </si>
  <si>
    <t>='01.1e No contact coded [CALL]'+'01.2e No contact coded [CALL]'+'01e No contact coded [CALL]'+'02e No contact coded [CALL]'+'03e No contact coded [CALL]'+'04e No contact coded [CALL]'+'05e No contact coded [CALL]'+'06e No contact coded [CALL]'</t>
  </si>
  <si>
    <t>nocontact</t>
  </si>
  <si>
    <t>=nocontact1+'07e No contact coded [CALL]'</t>
  </si>
  <si>
    <t>nocontact%</t>
  </si>
  <si>
    <t>=nocontact/Second</t>
  </si>
  <si>
    <t>01f%</t>
  </si>
  <si>
    <t>='01f Second Vaccination'/'01 Adults aged 12 yrs or over who are immunosuppressed'</t>
  </si>
  <si>
    <t>01.1f%</t>
  </si>
  <si>
    <t>='01.1f Second Vaccination'/'01.1 Housebound immunosuppressed patients'</t>
  </si>
  <si>
    <t>01.2f%</t>
  </si>
  <si>
    <t>='01.2f Second Vaccination'/'01.2 Residential/Care home immunosuppressed patients'</t>
  </si>
  <si>
    <t>02f%</t>
  </si>
  <si>
    <t>='02f Second Vaccination'/'02 Older adults residing in a care home (exc immunosuppressed)'</t>
  </si>
  <si>
    <t>03f%</t>
  </si>
  <si>
    <t>='03f Second Vaccination'/'03 Adults aged 70 yrs or over'</t>
  </si>
  <si>
    <t>04f%</t>
  </si>
  <si>
    <t>='04f Second Vaccination'/'04 Adults aged 16 - 69 Clinically Extremely Vulnerable'</t>
  </si>
  <si>
    <t>05f%</t>
  </si>
  <si>
    <t>='05f Second Vaccination'/'05 Adults aged 50 to 69 yrs'</t>
  </si>
  <si>
    <t>06f%</t>
  </si>
  <si>
    <t>='06f Second Vaccination'/'06 Adults aged 16 to 49 yrs at risk of Covid or Flu'</t>
  </si>
  <si>
    <t>07f%</t>
  </si>
  <si>
    <t>='07f Second Vaccination'/'07 Housebound (exc immunosuppressed)'</t>
  </si>
  <si>
    <t>Second</t>
  </si>
  <si>
    <t>='01.1f Second Vaccination'+'01.2f Second Vaccination'+'01f Second Vaccination'+'02f Second Vaccination'+'03f Second Vaccination'+'04f Second Vaccination'+'05f Second Vaccination'+'06f Second Vaccination'+'07f Second Vaccination'</t>
  </si>
  <si>
    <t>Second%</t>
  </si>
  <si>
    <t>=Second/TotalPop</t>
  </si>
  <si>
    <t>Calculated Item</t>
  </si>
  <si>
    <t>Item</t>
  </si>
  <si>
    <t>Note:</t>
  </si>
  <si>
    <t>When a cell is updated by more than one formula,</t>
  </si>
  <si>
    <t>the value is set by the formula with the last solve order.</t>
  </si>
  <si>
    <t>To change the solve order for multiple calculated items or fields,</t>
  </si>
  <si>
    <t>on the Options tab, in the Calculations group, click Fields, Items, &amp; Sets, and then click Solve Order.</t>
  </si>
  <si>
    <t>North East London</t>
  </si>
  <si>
    <t>Covid Vaccination: Booster</t>
  </si>
  <si>
    <t>Borough</t>
  </si>
  <si>
    <t>Total Population</t>
  </si>
  <si>
    <t>Second Vaccination</t>
  </si>
  <si>
    <t>% Vaccinated</t>
  </si>
  <si>
    <t>Vaccinated (Booster)</t>
  </si>
  <si>
    <t>Contraindicated (inc allergies)</t>
  </si>
  <si>
    <t>% Contraindicated</t>
  </si>
  <si>
    <t>% Declined</t>
  </si>
  <si>
    <t>% Invited</t>
  </si>
  <si>
    <t>No contact coded</t>
  </si>
  <si>
    <t>% No contact coded</t>
  </si>
  <si>
    <t>Row Labels</t>
  </si>
  <si>
    <t>Sum of TotalPop</t>
  </si>
  <si>
    <t>Sum of Second</t>
  </si>
  <si>
    <t>Sum of Second%</t>
  </si>
  <si>
    <t>Sum of Vaccinated</t>
  </si>
  <si>
    <t>Sum of Vaccinated%</t>
  </si>
  <si>
    <t>Sum of contra</t>
  </si>
  <si>
    <t>Sum of contra%</t>
  </si>
  <si>
    <t>Sum of Declined</t>
  </si>
  <si>
    <t>Sum of Declined%</t>
  </si>
  <si>
    <t>Sum of Invited</t>
  </si>
  <si>
    <t>Sum of Invited%</t>
  </si>
  <si>
    <t>Sum of nocontact</t>
  </si>
  <si>
    <t>Sum of nocontact%</t>
  </si>
  <si>
    <t>Grand Total</t>
  </si>
  <si>
    <t>Adults aged 12 yrs or over who are immunosuppressed</t>
  </si>
  <si>
    <t>Selection Total</t>
  </si>
  <si>
    <t>Sum of 01 Adults aged 12 yrs or over who are immunosuppressed</t>
  </si>
  <si>
    <t>Sum of 01f Second Vaccination</t>
  </si>
  <si>
    <t>Sum of 01f%</t>
  </si>
  <si>
    <t>Sum of 01a Vaccinated (Booster)</t>
  </si>
  <si>
    <t>Sum of 01a%</t>
  </si>
  <si>
    <t>Sum of 01b Contraindicated (inc allergies, exclu vaccinated)</t>
  </si>
  <si>
    <t>Sum of 01b%</t>
  </si>
  <si>
    <t>Sum of 01c Declined (excl vaccinated or contraindicated)</t>
  </si>
  <si>
    <t>Sum of 01c%</t>
  </si>
  <si>
    <t>Sum of 01d Invited no outcome (excl vac, contr, decl)</t>
  </si>
  <si>
    <t>Sum of 01d%</t>
  </si>
  <si>
    <t>Sum of 01e No contact coded [CALL]</t>
  </si>
  <si>
    <t>Sum of 01e%</t>
  </si>
  <si>
    <t>Housebound immunosuppressed patients</t>
  </si>
  <si>
    <t>Sum of 01.1 Housebound immunosuppressed patients</t>
  </si>
  <si>
    <t>Sum of 01.1f Second Vaccination</t>
  </si>
  <si>
    <t>Sum of 01.1f%</t>
  </si>
  <si>
    <t>Sum of 01.1a Vaccinated (Booster)</t>
  </si>
  <si>
    <t>Sum of 01.1a%</t>
  </si>
  <si>
    <t>Sum of 01.1b Contraindicated (inc allergies, exclu vaccinated)</t>
  </si>
  <si>
    <t>Sum of 01.1b%</t>
  </si>
  <si>
    <t>Sum of 01.1c Declined (excl vaccinated or contraindicated)</t>
  </si>
  <si>
    <t>Sum of 01.1c%</t>
  </si>
  <si>
    <t>Sum of 01.1d Invited no outcome (excl vac, contr, decl)</t>
  </si>
  <si>
    <t>Sum of 01.1d%</t>
  </si>
  <si>
    <t>Sum of 01.1e No contact coded [CALL]</t>
  </si>
  <si>
    <t>Sum of 01.1e%</t>
  </si>
  <si>
    <t>Residential/Care home immunosuppressed patients</t>
  </si>
  <si>
    <t>Sum of 01.2 Residential/Care home immunosuppressed patients</t>
  </si>
  <si>
    <t>Sum of 01.2f Second Vaccination</t>
  </si>
  <si>
    <t>Sum of 01.2f%</t>
  </si>
  <si>
    <t>Sum of 01.2a Vaccinated (Booster)</t>
  </si>
  <si>
    <t>Sum of 01.2a%</t>
  </si>
  <si>
    <t>Sum of 01.2b Contraindicated (inc allergies, exclu vaccinated)</t>
  </si>
  <si>
    <t>Sum of 01.2b%</t>
  </si>
  <si>
    <t>Sum of 01.2c Declined (excl vaccinated or contraindicated)</t>
  </si>
  <si>
    <t>Sum of 01.2c%</t>
  </si>
  <si>
    <t>Sum of 01.2d Invited no outcome (excl vac, contr, decl)</t>
  </si>
  <si>
    <t>Sum of 01.2d%</t>
  </si>
  <si>
    <t>Sum of 01.2e No contact coded [CALL]</t>
  </si>
  <si>
    <t>Sum of 01.2e%</t>
  </si>
  <si>
    <t>Older adults residing in a care home (exc immunosuppressed)</t>
  </si>
  <si>
    <t>Sum of 02 Older adults residing in a care home (exc immunosuppressed)</t>
  </si>
  <si>
    <t>Sum of 02f Second Vaccination</t>
  </si>
  <si>
    <t>Sum of 02f%</t>
  </si>
  <si>
    <t>Sum of 02a Vaccinated (Booster)</t>
  </si>
  <si>
    <t>Sum of 02a%</t>
  </si>
  <si>
    <t>Sum of 02b Contraindicated (inc allergies, exclu vaccinated)</t>
  </si>
  <si>
    <t>Sum of 02b%</t>
  </si>
  <si>
    <t>Sum of 02c Declined (excl vaccinated or contraindicated)</t>
  </si>
  <si>
    <t>Sum of 02c%</t>
  </si>
  <si>
    <t>Sum of 02d Invited no outcome (excl vac, contr, decl)</t>
  </si>
  <si>
    <t>Sum of 02d%</t>
  </si>
  <si>
    <t>Sum of 02e No contact coded [CALL]</t>
  </si>
  <si>
    <t>Sum of 02e%</t>
  </si>
  <si>
    <t>Adults aged 70 yrs or over</t>
  </si>
  <si>
    <t>Sum of 03 Adults aged 70 yrs or over</t>
  </si>
  <si>
    <t>Sum of 03f Second Vaccination</t>
  </si>
  <si>
    <t>Sum of 03f%</t>
  </si>
  <si>
    <t>Sum of 03a Vaccinated (Booster)</t>
  </si>
  <si>
    <t>Sum of 03a%</t>
  </si>
  <si>
    <t>Sum of 03b Contraindicated (inc allergies, exclu vaccinated)</t>
  </si>
  <si>
    <t>Sum of 03b%</t>
  </si>
  <si>
    <t>Sum of 03c Declined (excl vaccinated or contraindicated)</t>
  </si>
  <si>
    <t>Sum of 03c%</t>
  </si>
  <si>
    <t>Sum of 03d Invited no outcome (excl vac, contr, decl)</t>
  </si>
  <si>
    <t>Sum of 03d%</t>
  </si>
  <si>
    <t>Sum of 03e No contact coded [CALL]</t>
  </si>
  <si>
    <t>Sum of 03e%</t>
  </si>
  <si>
    <t>Adults aged 16 - 69 Clinically Extremely Vulnerable</t>
  </si>
  <si>
    <t>Sum of 04 Adults aged 16 - 69 Clinically Extremely Vulnerable</t>
  </si>
  <si>
    <t>Sum of 04f Second Vaccination</t>
  </si>
  <si>
    <t>Sum of 04f%</t>
  </si>
  <si>
    <t>Sum of 04a Vaccinated (Booster)</t>
  </si>
  <si>
    <t>Sum of 04a%</t>
  </si>
  <si>
    <t>Sum of 04b Contraindicated (inc allergies, exclu vaccinated)</t>
  </si>
  <si>
    <t>Sum of 04b%</t>
  </si>
  <si>
    <t>Sum of 04c Declined (excl vaccinated or contraindicated)</t>
  </si>
  <si>
    <t>Sum of 04c%</t>
  </si>
  <si>
    <t>Sum of 04d Invited no outcome (excl vac, contr, decl)</t>
  </si>
  <si>
    <t>Sum of 04d%</t>
  </si>
  <si>
    <t>Sum of 04e No contact coded [CALL]</t>
  </si>
  <si>
    <t>Sum of 04e%</t>
  </si>
  <si>
    <t>Sum of 05 Adults aged 50 to 69 yrs</t>
  </si>
  <si>
    <t>Sum of 05f Second Vaccination</t>
  </si>
  <si>
    <t>Sum of 05f%</t>
  </si>
  <si>
    <t>Sum of 05a Vaccinated (Booster)</t>
  </si>
  <si>
    <t>Sum of 05a%</t>
  </si>
  <si>
    <t>Sum of 05b Contraindicated (inc allergies, exclu vaccinated)</t>
  </si>
  <si>
    <t>Sum of 05b%</t>
  </si>
  <si>
    <t>Sum of 05c Declined (excl vaccinated or contraindicated)</t>
  </si>
  <si>
    <t>Sum of 05c%</t>
  </si>
  <si>
    <t>Sum of 05d Invited no outcome (excl vac, contr, decl)</t>
  </si>
  <si>
    <t>Sum of 05d%</t>
  </si>
  <si>
    <t>Sum of 05e No contact coded [CALL]</t>
  </si>
  <si>
    <t>Sum of 05e%</t>
  </si>
  <si>
    <t>Adults aged 16 to 49 yrs at risk of Covid or Flu</t>
  </si>
  <si>
    <t>Sum of 06 Adults aged 16 to 49 yrs at risk of Covid or Flu</t>
  </si>
  <si>
    <t>Sum of 06f Second Vaccination</t>
  </si>
  <si>
    <t>Sum of 06f%</t>
  </si>
  <si>
    <t>Sum of 06a Vaccinated (Booster)</t>
  </si>
  <si>
    <t>Sum of 06a%</t>
  </si>
  <si>
    <t>Sum of 06b Contraindicated (inc allergies, exclu vaccinated)</t>
  </si>
  <si>
    <t>Sum of 06b%</t>
  </si>
  <si>
    <t>Sum of 06c Declined (excl vaccinated or contraindicated)</t>
  </si>
  <si>
    <t>Sum of 06c%</t>
  </si>
  <si>
    <t>Sum of 06d Invited no outcome (excl vac, contr, decl)</t>
  </si>
  <si>
    <t>Sum of 06d%</t>
  </si>
  <si>
    <t>Sum of 06e No contact coded [CALL]</t>
  </si>
  <si>
    <t>Sum of 06e%</t>
  </si>
  <si>
    <t>Housebound (exc immunosuppressed)</t>
  </si>
  <si>
    <t>Sum of 07 Housebound (exc immunosuppressed)</t>
  </si>
  <si>
    <t>Sum of 07f Second Vaccination</t>
  </si>
  <si>
    <t>Sum of 07f%</t>
  </si>
  <si>
    <t>Sum of 07a Vaccinated (Booster)</t>
  </si>
  <si>
    <t>Sum of 07a%</t>
  </si>
  <si>
    <t>Sum of 07b Contraindicated (inc allergies, exclu vaccinated)</t>
  </si>
  <si>
    <t>Sum of 07b%</t>
  </si>
  <si>
    <t>Sum of 07c Declined (excl vaccinated or contraindicated)</t>
  </si>
  <si>
    <t>Sum of 07c%</t>
  </si>
  <si>
    <t>Sum of 07d Invited no outcome (excl vac, contr, decl)</t>
  </si>
  <si>
    <t>Sum of 07d%</t>
  </si>
  <si>
    <t>Sum of 07e No contact coded [CALL]</t>
  </si>
  <si>
    <t>Sum of 07e%</t>
  </si>
  <si>
    <t>Values</t>
  </si>
  <si>
    <t>Sum of SEMI</t>
  </si>
  <si>
    <t>Semi</t>
  </si>
  <si>
    <t>Locality</t>
  </si>
  <si>
    <t>SubLocality</t>
  </si>
  <si>
    <t>Practice</t>
  </si>
  <si>
    <t>Rel_D</t>
  </si>
  <si>
    <t>01 Adults aged 12 yrs or over who are immunosuppressed</t>
  </si>
  <si>
    <t>01.1 Housebound immunosuppressed patients</t>
  </si>
  <si>
    <t>01.1a Vaccinated (Booster)</t>
  </si>
  <si>
    <t>01.2 Residential/Care home immunosuppressed patients</t>
  </si>
  <si>
    <t>01.2a Vaccinated (Booster)</t>
  </si>
  <si>
    <t>01a Vaccinated (Booster)</t>
  </si>
  <si>
    <t>01c Declined (excl vaccinated or contraindicated)</t>
  </si>
  <si>
    <t>01d Invited no outcome (excl vac, contr, decl)</t>
  </si>
  <si>
    <t>01e No contact coded [CALL]</t>
  </si>
  <si>
    <t>02 Older adults residing in a care home (exc immunosuppressed)</t>
  </si>
  <si>
    <t>02a Vaccinated (Booster)</t>
  </si>
  <si>
    <t>02c Declined (excl vaccinated or contraindicated)</t>
  </si>
  <si>
    <t>02e No contact coded [CALL]</t>
  </si>
  <si>
    <t>03 Adults aged 70 yrs or over</t>
  </si>
  <si>
    <t>03a Vaccinated (Booster)</t>
  </si>
  <si>
    <t>03c Declined (excl vaccinated or contraindicated)</t>
  </si>
  <si>
    <t>03d Invited no outcome (excl vac, contr, decl)</t>
  </si>
  <si>
    <t>03e No contact coded [CALL]</t>
  </si>
  <si>
    <t>04 Adults aged 16 - 69 Clinically Extremely Vulnerable</t>
  </si>
  <si>
    <t>04a Vaccinated (Booster)</t>
  </si>
  <si>
    <t>04c Declined (excl vaccinated or contraindicated)</t>
  </si>
  <si>
    <t>04d Invited no outcome (excl vac, contr, decl)</t>
  </si>
  <si>
    <t>04e No contact coded [CALL]</t>
  </si>
  <si>
    <t>05 Adults aged 50 to 69 yrs</t>
  </si>
  <si>
    <t>05a Vaccinated (Booster)</t>
  </si>
  <si>
    <t>05c Declined (excl vaccinated or contraindicated)</t>
  </si>
  <si>
    <t>05d Invited no outcome (excl vac, contr, decl)</t>
  </si>
  <si>
    <t>05e No contact coded [CALL]</t>
  </si>
  <si>
    <t>06 Adults aged 16 to 49 yrs at risk of Covid or Flu</t>
  </si>
  <si>
    <t>06a Vaccinated (Booster)</t>
  </si>
  <si>
    <t>06c Declined (excl vaccinated or contraindicated)</t>
  </si>
  <si>
    <t>06d Invited no outcome (excl vac, contr, decl)</t>
  </si>
  <si>
    <t>06e No contact coded [CALL]</t>
  </si>
  <si>
    <t>07 Housebound (exc immunosuppressed)</t>
  </si>
  <si>
    <t>07a Vaccinated (Booster)</t>
  </si>
  <si>
    <t>07c Declined (excl vaccinated or contraindicated)</t>
  </si>
  <si>
    <t>07d Invited no outcome (excl vac, contr, decl)</t>
  </si>
  <si>
    <t>07e No contact coded [CALL]</t>
  </si>
  <si>
    <t>01.1b Contraindicated (inc allergies, exclu vaccinated)</t>
  </si>
  <si>
    <t>01.1c Declined (excl vaccinated or contraindicated)</t>
  </si>
  <si>
    <t>01.1d Invited no outcome (excl vac, contr, decl)</t>
  </si>
  <si>
    <t>01.1e No contact coded [CALL]</t>
  </si>
  <si>
    <t>01.2b Contraindicated (inc allergies, exclu vaccinated)</t>
  </si>
  <si>
    <t>01.2c Declined (excl vaccinated or contraindicated)</t>
  </si>
  <si>
    <t>01.2d Invited no outcome (excl vac, contr, decl)</t>
  </si>
  <si>
    <t>01.2e No contact coded [CALL]</t>
  </si>
  <si>
    <t>01b Contraindicated (inc allergies, exclu vaccinated)</t>
  </si>
  <si>
    <t>02b Contraindicated (inc allergies, exclu vaccinated)</t>
  </si>
  <si>
    <t>02d Invited no outcome (excl vac, contr, decl)</t>
  </si>
  <si>
    <t>03b Contraindicated (inc allergies, exclu vaccinated)</t>
  </si>
  <si>
    <t>04b Contraindicated (inc allergies, exclu vaccinated)</t>
  </si>
  <si>
    <t>05b Contraindicated (inc allergies, exclu vaccinated)</t>
  </si>
  <si>
    <t>06b Contraindicated (inc allergies, exclu vaccinated)</t>
  </si>
  <si>
    <t>07b Contraindicated (inc allergies, exclu vaccinated)</t>
  </si>
  <si>
    <t>01.1f Second Vaccination</t>
  </si>
  <si>
    <t>01.2f Second Vaccination</t>
  </si>
  <si>
    <t>01f Second Vaccination</t>
  </si>
  <si>
    <t>02f Second Vaccination</t>
  </si>
  <si>
    <t>03f Second Vaccination</t>
  </si>
  <si>
    <t>04f Second Vaccination</t>
  </si>
  <si>
    <t>05f Second Vaccination</t>
  </si>
  <si>
    <t>06f Second Vaccination</t>
  </si>
  <si>
    <t>07f Second Vaccination</t>
  </si>
  <si>
    <t>Newham</t>
  </si>
  <si>
    <t>Central 1</t>
  </si>
  <si>
    <t>Boleyn Medical Centre</t>
  </si>
  <si>
    <t>Greengate Medical Practice</t>
  </si>
  <si>
    <t>Market Street Health Group</t>
  </si>
  <si>
    <t>Newham Medical Centre</t>
  </si>
  <si>
    <t>St Bartholomew Surgery</t>
  </si>
  <si>
    <t>The Azad Practice</t>
  </si>
  <si>
    <t>08 Healthy adults aged 18+</t>
  </si>
  <si>
    <t>08a Vaccinated (Booster)</t>
  </si>
  <si>
    <t>08b Contraindicated (inc allergies, exclu vaccinated)</t>
  </si>
  <si>
    <t>08c Declined (excl vaccinated or contraindicated)</t>
  </si>
  <si>
    <t>08d Invited no outcome (excl vac, contr, decl)</t>
  </si>
  <si>
    <t>08e No contact coded [CALL]</t>
  </si>
  <si>
    <t>08f Second Vaccination</t>
  </si>
  <si>
    <t>Sum of 08 Healthy adults aged 18+</t>
  </si>
  <si>
    <t>Sum of 08a Vaccinated (Booster)</t>
  </si>
  <si>
    <t>Sum of 08f Second Vaccination</t>
  </si>
  <si>
    <t>Sum of 08b Contraindicated (inc allergies, exclu vaccinated)</t>
  </si>
  <si>
    <t>Sum of 08c Declined (excl vaccinated or contraindicated)</t>
  </si>
  <si>
    <t>Sum of 08d Invited no outcome (excl vac, contr, decl)</t>
  </si>
  <si>
    <t>Sum of 08e No contact coded [CALL]</t>
  </si>
  <si>
    <t>Sum of 08a%</t>
  </si>
  <si>
    <t>Sum of 08b%</t>
  </si>
  <si>
    <t>Sum of 08c%</t>
  </si>
  <si>
    <t>Sum of 08d%</t>
  </si>
  <si>
    <t>Sum of 08e%</t>
  </si>
  <si>
    <t>Sum of 08f%</t>
  </si>
  <si>
    <t>Healthy adults aged 18+</t>
  </si>
  <si>
    <t>Barking and Dagenham</t>
  </si>
  <si>
    <t>West</t>
  </si>
  <si>
    <t>Abbey Medical centre</t>
  </si>
  <si>
    <t>East One</t>
  </si>
  <si>
    <t>Dr Alkaisy Surgery</t>
  </si>
  <si>
    <t>West One</t>
  </si>
  <si>
    <t>Highgrove Surgery</t>
  </si>
  <si>
    <t>John Smith House</t>
  </si>
  <si>
    <t>North</t>
  </si>
  <si>
    <t>Oval Road Practice</t>
  </si>
  <si>
    <t>East</t>
  </si>
  <si>
    <t>Porters Avenue Doctors Surgery</t>
  </si>
  <si>
    <t>Ripple Road Medical Centre</t>
  </si>
  <si>
    <t>Central</t>
  </si>
  <si>
    <t>Tulasi Medical Centre</t>
  </si>
  <si>
    <t>City &amp; Hackney</t>
  </si>
  <si>
    <t>Woodberry Wetlands (NW1)</t>
  </si>
  <si>
    <t>Cedar Practice</t>
  </si>
  <si>
    <t>Havering</t>
  </si>
  <si>
    <t>Havering North</t>
  </si>
  <si>
    <t>Chase Cross Medical Centre (Dr Kulendran)</t>
  </si>
  <si>
    <t>Havering South</t>
  </si>
  <si>
    <t>Hornchurch Healthcare</t>
  </si>
  <si>
    <t>Kings Park Surgery</t>
  </si>
  <si>
    <t>Straight Road Doctors Surgery (Dr Prasad)</t>
  </si>
  <si>
    <t>North Newham</t>
  </si>
  <si>
    <t>Claremont Clinic</t>
  </si>
  <si>
    <t>North East 2</t>
  </si>
  <si>
    <t>Dr Sathyajith Surgery</t>
  </si>
  <si>
    <t>Docklands</t>
  </si>
  <si>
    <t>E16 Health</t>
  </si>
  <si>
    <t>Stratford</t>
  </si>
  <si>
    <t>First4Health Church Road</t>
  </si>
  <si>
    <t>Newham Central</t>
  </si>
  <si>
    <t>Lucas Avenue Surgery</t>
  </si>
  <si>
    <t>Stratford Village Surgery</t>
  </si>
  <si>
    <t>North East 1</t>
  </si>
  <si>
    <t>The Manor Park Practice</t>
  </si>
  <si>
    <t>The Vicarage Lane Surgery</t>
  </si>
  <si>
    <t>Tollgate Health Centre</t>
  </si>
  <si>
    <t>Westbury Road Medical Practice</t>
  </si>
  <si>
    <t>Redbridge</t>
  </si>
  <si>
    <t>Wanstead &amp; Woodford</t>
  </si>
  <si>
    <t>Broadway Surgery</t>
  </si>
  <si>
    <t>Seven Kings</t>
  </si>
  <si>
    <t>Chadwell Heath Surgery</t>
  </si>
  <si>
    <t>Doctor's House</t>
  </si>
  <si>
    <t>Cranbrook</t>
  </si>
  <si>
    <t>Drive Surgery</t>
  </si>
  <si>
    <t>NewCross Alliance</t>
  </si>
  <si>
    <t>Fullwell Cross Medical Centre</t>
  </si>
  <si>
    <t>Glebelands Practice</t>
  </si>
  <si>
    <t>Granville Medical Centre</t>
  </si>
  <si>
    <t>Grove Surgery</t>
  </si>
  <si>
    <t>Hainault Surgery</t>
  </si>
  <si>
    <t>Fairlop</t>
  </si>
  <si>
    <t>Heathcote Primary Care Centre</t>
  </si>
  <si>
    <t>Loxford</t>
  </si>
  <si>
    <t>Ilford Lane Surgery</t>
  </si>
  <si>
    <t>Ilford Medical Centre</t>
  </si>
  <si>
    <t>Mathukias Surgery</t>
  </si>
  <si>
    <t>Oak Tree Medical Practice</t>
  </si>
  <si>
    <t>Seven Kings Practice</t>
  </si>
  <si>
    <t>Southdene Surgery</t>
  </si>
  <si>
    <t>St Clements Surgery</t>
  </si>
  <si>
    <t>The Practice Loxford</t>
  </si>
  <si>
    <t>York Road Surgery</t>
  </si>
  <si>
    <t>Waltham Forest</t>
  </si>
  <si>
    <t>Chingford E4</t>
  </si>
  <si>
    <t>Chingford Medical Practice</t>
  </si>
  <si>
    <t>Chingford/ Walthamstow</t>
  </si>
  <si>
    <t>Forest Surgery</t>
  </si>
  <si>
    <t>Handsworth Medical Centre</t>
  </si>
  <si>
    <t>Leyton Collaborative</t>
  </si>
  <si>
    <t>Leyton Healthcare (Oliver Road)</t>
  </si>
  <si>
    <t>Forest Integrated Health</t>
  </si>
  <si>
    <t>The Ecclesbourne Practice</t>
  </si>
  <si>
    <t>The Manor Practice</t>
  </si>
  <si>
    <t>The Microfaculty</t>
  </si>
  <si>
    <t>Aurora Medcare</t>
  </si>
  <si>
    <t>Barking Medical  Group Practice</t>
  </si>
  <si>
    <t>Becontree Medical Centre</t>
  </si>
  <si>
    <t>Broad Street Medical Centre</t>
  </si>
  <si>
    <t>Church Elm Lane Medical Practice</t>
  </si>
  <si>
    <t>Dr Gupta &amp; Partner</t>
  </si>
  <si>
    <t>Faircross Health Centre</t>
  </si>
  <si>
    <t>First Avenue Surgery</t>
  </si>
  <si>
    <t>Five Elms</t>
  </si>
  <si>
    <t>Gables Surgery</t>
  </si>
  <si>
    <t>Green Lane Surgery</t>
  </si>
  <si>
    <t>Halbutt Street Surgery</t>
  </si>
  <si>
    <t>Heathway Medical Centre</t>
  </si>
  <si>
    <t>Hedgemans Surgery</t>
  </si>
  <si>
    <t>Julia Engwell Surgery</t>
  </si>
  <si>
    <t>Laburnum Health centre</t>
  </si>
  <si>
    <t>Marks Gate Medical Practice</t>
  </si>
  <si>
    <t>Parkview Medical Practice</t>
  </si>
  <si>
    <t>Shifa Medical Practice</t>
  </si>
  <si>
    <t>St Albans Surgery</t>
  </si>
  <si>
    <t>The Surgery</t>
  </si>
  <si>
    <t>The Surgery (Dr Ola)</t>
  </si>
  <si>
    <t>The White House</t>
  </si>
  <si>
    <t>Valence Medical Centre</t>
  </si>
  <si>
    <t>Victoria Medical Centre</t>
  </si>
  <si>
    <t>Allerton Road Medical Centre</t>
  </si>
  <si>
    <t>Hackney Marshes (SE1)</t>
  </si>
  <si>
    <t>Athena Medical Centre</t>
  </si>
  <si>
    <t>Clissold Park (NW2)</t>
  </si>
  <si>
    <t>Barretts Grove Surgery</t>
  </si>
  <si>
    <t>Barton House Health Centre</t>
  </si>
  <si>
    <t>London Fields (SW1)</t>
  </si>
  <si>
    <t>Beechwood Medical Centre</t>
  </si>
  <si>
    <t>Brooke Road Surgery</t>
  </si>
  <si>
    <t>Hackney Downs (NE2)</t>
  </si>
  <si>
    <t>Clapton Surgery</t>
  </si>
  <si>
    <t>Springfield Park (NE1)</t>
  </si>
  <si>
    <t>Cranwich Road Surgery</t>
  </si>
  <si>
    <t>Dalston Practice</t>
  </si>
  <si>
    <t>Shoreditch Park &amp; City (SW2)</t>
  </si>
  <si>
    <t>De Beauvoir Surgery</t>
  </si>
  <si>
    <t>Elm Practice</t>
  </si>
  <si>
    <t>Well Street Common (SE2)</t>
  </si>
  <si>
    <t>Elsdale Street Surgery</t>
  </si>
  <si>
    <t>Healy Medical Centre</t>
  </si>
  <si>
    <t>Kingsmead Healthcare</t>
  </si>
  <si>
    <t>Latimer Health Centre</t>
  </si>
  <si>
    <t>London Fields Medical Centre</t>
  </si>
  <si>
    <t>Lower Clapton Group Practice</t>
  </si>
  <si>
    <t>Queensbridge Group Practice</t>
  </si>
  <si>
    <t>Richmond Road Medical Centre</t>
  </si>
  <si>
    <t>Rosewood Practice</t>
  </si>
  <si>
    <t>Shoreditch Park Surgery</t>
  </si>
  <si>
    <t>Somerford Grove Practice</t>
  </si>
  <si>
    <t>Southgate &amp; Whiston Road Surgery</t>
  </si>
  <si>
    <t>Spring Hill Practice</t>
  </si>
  <si>
    <t>Stamford Hill Surgery</t>
  </si>
  <si>
    <t>Statham Grove Surgery</t>
  </si>
  <si>
    <t>The Gadvhi Practice</t>
  </si>
  <si>
    <t>The Greenhouse</t>
  </si>
  <si>
    <t>The Heron Practice</t>
  </si>
  <si>
    <t>The Hoxton Surgery</t>
  </si>
  <si>
    <t>The Lawson Practice</t>
  </si>
  <si>
    <t>The Lea Surgery</t>
  </si>
  <si>
    <t>The Neaman Practice</t>
  </si>
  <si>
    <t>The Nightingale Practice</t>
  </si>
  <si>
    <t>The Riverside Practice</t>
  </si>
  <si>
    <t>The Sandringham Practice</t>
  </si>
  <si>
    <t>The Well Street Surgery</t>
  </si>
  <si>
    <t>The Wick Health Centre</t>
  </si>
  <si>
    <t>Trowbridge Surgery</t>
  </si>
  <si>
    <t>AbbaMoor Surgery</t>
  </si>
  <si>
    <t>Avon Road Surgery (Cranham Health Centre)</t>
  </si>
  <si>
    <t>Berwick Surgery</t>
  </si>
  <si>
    <t>Havering Crest</t>
  </si>
  <si>
    <t>Billet Lane Medical Centre</t>
  </si>
  <si>
    <t>Brentwood Road Surgery (Dr Marks)</t>
  </si>
  <si>
    <t>Central Park Surgery (Dr Kakad)</t>
  </si>
  <si>
    <t>Chadwell Heath Health Centre - The Upstairs Surgery (Dr Hamilton-Smith)</t>
  </si>
  <si>
    <t>Chadwell Heath Health Centre (Dr A Patel)</t>
  </si>
  <si>
    <t>Cranham Village Surgery (Dr C Dahs &amp; Dr IP Humberstone Surgery)</t>
  </si>
  <si>
    <t>Dr N K Gupta Surgery</t>
  </si>
  <si>
    <t>Haiderian Medical Centre</t>
  </si>
  <si>
    <t>Harlow Road Surgery (Dr N Tariq)</t>
  </si>
  <si>
    <t>Harold Hill Health Centre (Dr Kuchhai)</t>
  </si>
  <si>
    <t>High Street Surgery (Dr Pervez)</t>
  </si>
  <si>
    <t>Ingrebourne Medical Centre</t>
  </si>
  <si>
    <t>Lynwood Medical Centre</t>
  </si>
  <si>
    <t>Maylands Health Care</t>
  </si>
  <si>
    <t>Havering Marshall</t>
  </si>
  <si>
    <t>North Street Medical Care</t>
  </si>
  <si>
    <t>Oak Lodge Surgery (Dr Chowdhury)</t>
  </si>
  <si>
    <t>Petersfield Surgery</t>
  </si>
  <si>
    <t>Rainham Health Centre</t>
  </si>
  <si>
    <t>Rush Green Medical Centre (Dr Poologanathan &amp; Partners)</t>
  </si>
  <si>
    <t>Rush Green Medical Centre (Dr Sanomi)</t>
  </si>
  <si>
    <t>South Hornchurch Medical Practice</t>
  </si>
  <si>
    <t>St Edwards Surgery</t>
  </si>
  <si>
    <t>Sutton Ave surgery (P M Patel)</t>
  </si>
  <si>
    <t>The Greenwood Practice</t>
  </si>
  <si>
    <t>The Modern Medical Centre</t>
  </si>
  <si>
    <t>The New Medical Centre</t>
  </si>
  <si>
    <t>The Robins Surgery</t>
  </si>
  <si>
    <t>The Rosewood Medical Centre</t>
  </si>
  <si>
    <t>The Surgery (Dr Rahman)</t>
  </si>
  <si>
    <t>The Upminster Bridge Surgery (Dr O'Moore)</t>
  </si>
  <si>
    <t>Upminster Medical Centre</t>
  </si>
  <si>
    <t>Western Road Medical Centre</t>
  </si>
  <si>
    <t>Wood Lane Medical Centre</t>
  </si>
  <si>
    <t>Abbey Road Medical Practice</t>
  </si>
  <si>
    <t>Balaam Street Practice</t>
  </si>
  <si>
    <t>Birchdale Road Medical Practice</t>
  </si>
  <si>
    <t>Carpenter's Practice</t>
  </si>
  <si>
    <t>South One Newham</t>
  </si>
  <si>
    <t>Cumberland Road Medical Practice</t>
  </si>
  <si>
    <t>Custom House Surgery</t>
  </si>
  <si>
    <t>Dr CM Patel</t>
  </si>
  <si>
    <t>Dr Ruiz – St Lukes Medical Centre</t>
  </si>
  <si>
    <t>North West 2</t>
  </si>
  <si>
    <t>Dr Samuel &amp; Dr Khan's Practice</t>
  </si>
  <si>
    <t>E12 Medical Practice</t>
  </si>
  <si>
    <t>E7 Health - First 4 Health Group</t>
  </si>
  <si>
    <t>East End Medical Centre</t>
  </si>
  <si>
    <t>Essex Lodge</t>
  </si>
  <si>
    <t>Glen Road Medical Centre</t>
  </si>
  <si>
    <t>Lathom Medical Centre</t>
  </si>
  <si>
    <t>Liberty Bridge Road</t>
  </si>
  <si>
    <t>Newham Transitional Team</t>
  </si>
  <si>
    <t>Plashet Medical Centre</t>
  </si>
  <si>
    <t>Royal Docks Medical Centre</t>
  </si>
  <si>
    <t>Sangam Surgery</t>
  </si>
  <si>
    <t>Shrewsbury Road Surgery</t>
  </si>
  <si>
    <t>Star Lane Medical Centre</t>
  </si>
  <si>
    <t>Stratford Health Centre</t>
  </si>
  <si>
    <t>The Forest Practice</t>
  </si>
  <si>
    <t>The Project Surgery</t>
  </si>
  <si>
    <t>The Summit Practice</t>
  </si>
  <si>
    <t>Upton Lane Medical Centre</t>
  </si>
  <si>
    <t>Woodgrange Medical Practice</t>
  </si>
  <si>
    <t>Wordsworth Health Centre</t>
  </si>
  <si>
    <t>Aldersbrook Medical Centre</t>
  </si>
  <si>
    <t>Balfour Road Surgery</t>
  </si>
  <si>
    <t>Castleton Road Surgery</t>
  </si>
  <si>
    <t>Clayhall Clinic</t>
  </si>
  <si>
    <t>Cranbrook Surgery</t>
  </si>
  <si>
    <t>Eastern Avenue Medical Centre</t>
  </si>
  <si>
    <t>Elmhurst Practice</t>
  </si>
  <si>
    <t>Fencepiece Road Medical Practice</t>
  </si>
  <si>
    <t>Forest Edge Practice</t>
  </si>
  <si>
    <t>Fullwell Avenue Surgery</t>
  </si>
  <si>
    <t>Gants Hill Medical Centre</t>
  </si>
  <si>
    <t>Goodmayes Medical Centre</t>
  </si>
  <si>
    <t>Green Lane, Goodmayes Medical practice</t>
  </si>
  <si>
    <t>Kenwood Medical Centre</t>
  </si>
  <si>
    <t>Newbury Group Practice</t>
  </si>
  <si>
    <t>Queen Mary Practice</t>
  </si>
  <si>
    <t>Redbridge Surgery</t>
  </si>
  <si>
    <t>Rydal Practice</t>
  </si>
  <si>
    <t>Shrubberies Medical Centre</t>
  </si>
  <si>
    <t>The Evergreen Practice</t>
  </si>
  <si>
    <t>The Palms Medical Centre</t>
  </si>
  <si>
    <t>The Willows Practice</t>
  </si>
  <si>
    <t>Wanstead Place Surgery</t>
  </si>
  <si>
    <t>Tower Hamlets</t>
  </si>
  <si>
    <t>Poplar and Limehouse Network</t>
  </si>
  <si>
    <t>Aberfeldy Practice</t>
  </si>
  <si>
    <t>East End Health Network</t>
  </si>
  <si>
    <t>Albion Health Centre</t>
  </si>
  <si>
    <t>Healthy Island Network</t>
  </si>
  <si>
    <t>Barkantine Practice</t>
  </si>
  <si>
    <t>The One Network</t>
  </si>
  <si>
    <t>Bethnal Green Health Centre</t>
  </si>
  <si>
    <t>Blithehale Medical Centre</t>
  </si>
  <si>
    <t>Chrisp Street Health Centre</t>
  </si>
  <si>
    <t>Tower Network</t>
  </si>
  <si>
    <t>City Square Medical Group</t>
  </si>
  <si>
    <t>Docklands Medical Centre</t>
  </si>
  <si>
    <t>Globe Town Surgery</t>
  </si>
  <si>
    <t>Goodman’s Field Health Centre</t>
  </si>
  <si>
    <t>Gough Walk (Dr Selvan)</t>
  </si>
  <si>
    <t>Bow Health</t>
  </si>
  <si>
    <t>Grove Road Surgery (Dr Shah)</t>
  </si>
  <si>
    <t>Harford Health Centre</t>
  </si>
  <si>
    <t>Harley Grove Medical Centre</t>
  </si>
  <si>
    <t>Health E1</t>
  </si>
  <si>
    <t>Island Health</t>
  </si>
  <si>
    <t>Island Medical Centre</t>
  </si>
  <si>
    <t>Jubilee Street Practice</t>
  </si>
  <si>
    <t>Limehouse Practice (Gill Street)</t>
  </si>
  <si>
    <t>Mile End East and Bromley by Bow Network</t>
  </si>
  <si>
    <t>Merchant Street (Dr Rana)</t>
  </si>
  <si>
    <t>Ruston Street Clinic (Dr Amin)</t>
  </si>
  <si>
    <t>Spitalfields Practice</t>
  </si>
  <si>
    <t>St Andrews Health Centre</t>
  </si>
  <si>
    <t>St Katharine Docks Practice</t>
  </si>
  <si>
    <t>St Pauls Way Medical Centre</t>
  </si>
  <si>
    <t>St Stephens Health Centre</t>
  </si>
  <si>
    <t>Stroudley Walk Centre</t>
  </si>
  <si>
    <t>Strouts Place Medical Centre</t>
  </si>
  <si>
    <t>The Mission Practice</t>
  </si>
  <si>
    <t>The Tredegar Practice</t>
  </si>
  <si>
    <t>Wapping Group Practice</t>
  </si>
  <si>
    <t>XXP/BBB</t>
  </si>
  <si>
    <t xml:space="preserve"> Crawley Road Medical Centre</t>
  </si>
  <si>
    <t>Central Walthamstow</t>
  </si>
  <si>
    <t xml:space="preserve"> The Firs</t>
  </si>
  <si>
    <t xml:space="preserve"> The Penryhn Surgery</t>
  </si>
  <si>
    <t>Addison Road Medical Practice</t>
  </si>
  <si>
    <t>Churchill Medical Centre</t>
  </si>
  <si>
    <t>Claremont Medical Centre</t>
  </si>
  <si>
    <t>Dr Dhital Practice</t>
  </si>
  <si>
    <t>Dr Shantir Practice</t>
  </si>
  <si>
    <t>Francis Road Medical Centre</t>
  </si>
  <si>
    <t>South Leytonstone</t>
  </si>
  <si>
    <t>Green Man Medical Centre</t>
  </si>
  <si>
    <t>Walthamstow West</t>
  </si>
  <si>
    <t>Hampton Medical Centre</t>
  </si>
  <si>
    <t>High Road Surgery</t>
  </si>
  <si>
    <t>Higham Hill Medical Centre</t>
  </si>
  <si>
    <t>Kings Head Medical Practice</t>
  </si>
  <si>
    <t>Kiyani Medical Practice</t>
  </si>
  <si>
    <t>Larkshall Medical Centre</t>
  </si>
  <si>
    <t>Lime Tree &amp; Sinnott Healthcare Ltd</t>
  </si>
  <si>
    <t>Lime Tree Surgery</t>
  </si>
  <si>
    <t>LL Medical Care (Agarwal &amp; Agrwal Practice)</t>
  </si>
  <si>
    <t>Old Church Surgery</t>
  </si>
  <si>
    <t>Queens Road Medical Centre</t>
  </si>
  <si>
    <t>Seymour Medical Centre</t>
  </si>
  <si>
    <t>Sma Medical Centre</t>
  </si>
  <si>
    <t>St James Medical Practice Ltd</t>
  </si>
  <si>
    <t>The Allum Medical Centre</t>
  </si>
  <si>
    <t>The Bailey Practice</t>
  </si>
  <si>
    <t>The Harrow Road Surgery</t>
  </si>
  <si>
    <t>The Langthorne Sharma Family Practice</t>
  </si>
  <si>
    <t>The Lyndhurst Surgery</t>
  </si>
  <si>
    <t>The Ridgeway Surgery</t>
  </si>
  <si>
    <t>Waltham Forest Community &amp; Family Health Services Ltd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</si>
</sst>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_-* #,##0_-;\-* #,##0_-;_-* &quot;-&quot;??_-;_-@_-"/>
    <numFmt numFmtId="165" formatCode="0.0%"/>
  </numFmts>
  <fonts count="8" x14ac:knownFonts="1">
    <font>
      <sz val="11"/>
      <color theme="1"/>
      <name val="Calibri"/>
      <family val="2"/>
      <scheme val="minor"/>
    </font>
    <font>
      <sz val="20"/>
      <color theme="1"/>
      <name val="Calibri"/>
      <family val="2"/>
      <scheme val="minor"/>
    </font>
    <font>
      <sz val="14"/>
      <color theme="1"/>
      <name val="Calibri"/>
      <family val="2"/>
      <scheme val="minor"/>
    </font>
    <font>
      <sz val="18"/>
      <color theme="1"/>
      <name val="Calibri"/>
      <family val="2"/>
      <scheme val="minor"/>
    </font>
    <font>
      <sz val="11"/>
      <color theme="1"/>
      <name val="Calibri"/>
      <family val="2"/>
      <scheme val="minor"/>
    </font>
    <font>
      <b/>
      <sz val="11"/>
      <color theme="1"/>
      <name val="Calibri"/>
      <family val="2"/>
      <scheme val="minor"/>
    </font>
    <font>
      <sz val="8"/>
      <name val="Calibri"/>
      <family val="2"/>
      <scheme val="minor"/>
    </font>
    <font>
      <b/>
      <i/>
      <sz val="11"/>
      <color theme="1"/>
      <name val="Calibri"/>
      <family val="2"/>
      <scheme val="minor"/>
    </font>
  </fonts>
  <fills count="5">
    <fill>
      <patternFill patternType="none"/>
    </fill>
    <fill>
      <patternFill patternType="gray125"/>
    </fill>
    <fill>
      <patternFill patternType="solid">
        <fgColor theme="0" tint="-0.14999847407452621"/>
        <bgColor theme="0" tint="-0.14999847407452621"/>
      </patternFill>
    </fill>
    <fill>
      <patternFill patternType="solid">
        <fgColor theme="3" tint="0.79998168889431442"/>
        <bgColor theme="0" tint="-0.14999847407452621"/>
      </patternFill>
    </fill>
    <fill>
      <patternFill patternType="solid">
        <fgColor theme="0"/>
        <bgColor indexed="64"/>
      </patternFill>
    </fill>
  </fills>
  <borders count="3">
    <border>
      <left/>
      <right/>
      <top/>
      <bottom/>
      <diagonal/>
    </border>
    <border>
      <left/>
      <right/>
      <top style="thin">
        <color theme="0" tint="-0.34998626667073579"/>
      </top>
      <bottom/>
      <diagonal/>
    </border>
    <border>
      <left/>
      <right/>
      <top/>
      <bottom style="thin">
        <color indexed="8"/>
      </bottom>
      <diagonal/>
    </border>
  </borders>
  <cellStyleXfs count="3">
    <xf numFmtId="0" fontId="0" fillId="0" borderId="0"/>
    <xf numFmtId="43" fontId="4" fillId="0" borderId="0" applyFont="0" applyFill="0" applyBorder="0" applyAlignment="0" applyProtection="0"/>
    <xf numFmtId="9" fontId="4" fillId="0" borderId="0" applyFont="0" applyFill="0" applyBorder="0" applyAlignment="0" applyProtection="0"/>
  </cellStyleXfs>
  <cellXfs count="21">
    <xf numFmtId="0" fontId="0" fillId="0" borderId="0" xfId="0"/>
    <xf numFmtId="14" fontId="0" fillId="0" borderId="0" xfId="0" applyNumberFormat="1"/>
    <xf numFmtId="0" fontId="1" fillId="0" borderId="0" xfId="0" applyFont="1"/>
    <xf numFmtId="14" fontId="2" fillId="0" borderId="0" xfId="0" applyNumberFormat="1" applyFont="1" applyAlignment="1">
      <alignment horizontal="left"/>
    </xf>
    <xf numFmtId="0" fontId="3" fillId="0" borderId="0" xfId="0" applyFont="1"/>
    <xf numFmtId="0" fontId="0" fillId="0" borderId="0" xfId="0" pivotButton="1"/>
    <xf numFmtId="0" fontId="0" fillId="0" borderId="0" xfId="0" applyAlignment="1">
      <alignment horizontal="left"/>
    </xf>
    <xf numFmtId="0" fontId="0" fillId="0" borderId="0" xfId="0" applyAlignment="1">
      <alignment horizontal="left" indent="1"/>
    </xf>
    <xf numFmtId="0" fontId="0" fillId="0" borderId="0" xfId="0" applyAlignment="1">
      <alignment horizontal="left" indent="2"/>
    </xf>
    <xf numFmtId="9" fontId="0" fillId="0" borderId="0" xfId="0" applyNumberFormat="1"/>
    <xf numFmtId="0" fontId="5" fillId="2" borderId="1" xfId="0" applyFont="1" applyFill="1" applyBorder="1" applyAlignment="1">
      <alignment horizontal="center" vertical="center" wrapText="1"/>
    </xf>
    <xf numFmtId="164" fontId="5" fillId="2" borderId="1" xfId="1" applyNumberFormat="1" applyFont="1" applyFill="1" applyBorder="1" applyAlignment="1">
      <alignment horizontal="center" vertical="center" wrapText="1"/>
    </xf>
    <xf numFmtId="10" fontId="5" fillId="2" borderId="1" xfId="0" applyNumberFormat="1" applyFont="1" applyFill="1" applyBorder="1" applyAlignment="1">
      <alignment horizontal="center" vertical="center" wrapText="1"/>
    </xf>
    <xf numFmtId="165" fontId="5" fillId="2" borderId="1" xfId="0" applyNumberFormat="1" applyFont="1" applyFill="1" applyBorder="1" applyAlignment="1">
      <alignment horizontal="center" vertical="center" wrapText="1"/>
    </xf>
    <xf numFmtId="0" fontId="5" fillId="3" borderId="1" xfId="0" applyFont="1" applyFill="1" applyBorder="1" applyAlignment="1">
      <alignment horizontal="left" vertical="center"/>
    </xf>
    <xf numFmtId="0" fontId="5" fillId="3" borderId="1" xfId="0" applyFont="1" applyFill="1" applyBorder="1" applyAlignment="1">
      <alignment horizontal="right" vertical="center"/>
    </xf>
    <xf numFmtId="9" fontId="5" fillId="3" borderId="1" xfId="2" applyFont="1" applyFill="1" applyBorder="1" applyAlignment="1">
      <alignment horizontal="right" vertical="center"/>
    </xf>
    <xf numFmtId="0" fontId="0" fillId="4" borderId="0" xfId="0" applyFill="1"/>
    <xf numFmtId="0" fontId="7" fillId="0" borderId="0" xfId="0" applyFont="1"/>
    <xf numFmtId="0" fontId="5" fillId="0" borderId="2" xfId="0" applyFont="1" applyBorder="1"/>
    <xf numFmtId="0" fontId="0" fillId="0" borderId="0" xfId="0" applyNumberFormat="1"/>
  </cellXfs>
  <cellStyles count="3">
    <cellStyle name="Comma" xfId="1" builtinId="3"/>
    <cellStyle name="Normal" xfId="0" builtinId="0"/>
    <cellStyle name="Percent" xfId="2" builtinId="5"/>
  </cellStyles>
  <dxfs count="20">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19" formatCode="dd/mm/yyyy"/>
    </dxf>
    <dxf>
      <numFmt numFmtId="0" formatCode="General"/>
    </dxf>
    <dxf>
      <numFmt numFmtId="0" formatCode="General"/>
    </dxf>
    <dxf>
      <numFmt numFmtId="0" formatCode="Genera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microsoft.com/office/2007/relationships/slicerCache" Target="slicerCaches/slicerCache2.xml"/><Relationship Id="rId39" Type="http://schemas.openxmlformats.org/officeDocument/2006/relationships/customXml" Target="../customXml/item1.xml"/><Relationship Id="rId21" Type="http://schemas.openxmlformats.org/officeDocument/2006/relationships/worksheet" Target="worksheets/sheet21.xml"/><Relationship Id="rId34" Type="http://schemas.openxmlformats.org/officeDocument/2006/relationships/theme" Target="theme/theme1.xml"/><Relationship Id="rId42" Type="http://schemas.openxmlformats.org/officeDocument/2006/relationships/customXml" Target="../customXml/item4.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microsoft.com/office/2007/relationships/slicerCache" Target="slicerCaches/slicerCache5.xml"/><Relationship Id="rId41"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pivotCacheDefinition" Target="pivotCache/pivotCacheDefinition1.xml"/><Relationship Id="rId32" Type="http://schemas.microsoft.com/office/2007/relationships/slicerCache" Target="slicerCaches/slicerCache8.xml"/><Relationship Id="rId37" Type="http://schemas.openxmlformats.org/officeDocument/2006/relationships/sharedStrings" Target="sharedStrings.xml"/><Relationship Id="rId40"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microsoft.com/office/2007/relationships/slicerCache" Target="slicerCaches/slicerCache4.xml"/><Relationship Id="rId36"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microsoft.com/office/2007/relationships/slicerCache" Target="slicerCaches/slicerCache7.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microsoft.com/office/2007/relationships/slicerCache" Target="slicerCaches/slicerCache3.xml"/><Relationship Id="rId30" Type="http://schemas.microsoft.com/office/2007/relationships/slicerCache" Target="slicerCaches/slicerCache6.xml"/><Relationship Id="rId35" Type="http://schemas.openxmlformats.org/officeDocument/2006/relationships/connections" Target="connections.xml"/><Relationship Id="rId43" Type="http://schemas.openxmlformats.org/officeDocument/2006/relationships/customXml" Target="../customXml/item5.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microsoft.com/office/2007/relationships/slicerCache" Target="slicerCaches/slicerCache1.xml"/><Relationship Id="rId33" Type="http://schemas.microsoft.com/office/2007/relationships/slicerCache" Target="slicerCaches/slicerCache9.xml"/><Relationship Id="rId38" Type="http://schemas.openxmlformats.org/officeDocument/2006/relationships/calcChain" Target="calcChain.xml"/></Relationships>
</file>

<file path=xl/charts/_rels/chart1.xml.rels><?xml version="1.0" encoding="UTF-8" standalone="yes"?>
<Relationships xmlns="http://schemas.openxmlformats.org/package/2006/relationships"><Relationship Id="rId3" Type="http://schemas.openxmlformats.org/officeDocument/2006/relationships/themeOverride" Target="../theme/themeOverride1.xml"/><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3" Type="http://schemas.openxmlformats.org/officeDocument/2006/relationships/themeOverride" Target="../theme/themeOverride2.xml"/><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3" Type="http://schemas.openxmlformats.org/officeDocument/2006/relationships/themeOverride" Target="../theme/themeOverride3.xml"/><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3" Type="http://schemas.openxmlformats.org/officeDocument/2006/relationships/themeOverride" Target="../theme/themeOverride4.xml"/><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3" Type="http://schemas.openxmlformats.org/officeDocument/2006/relationships/themeOverride" Target="../theme/themeOverride5.xml"/><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3" Type="http://schemas.openxmlformats.org/officeDocument/2006/relationships/themeOverride" Target="../theme/themeOverride6.xml"/><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3" Type="http://schemas.openxmlformats.org/officeDocument/2006/relationships/themeOverride" Target="../theme/themeOverride7.xml"/><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3" Type="http://schemas.openxmlformats.org/officeDocument/2006/relationships/themeOverride" Target="../theme/themeOverride8.xml"/><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3" Type="http://schemas.openxmlformats.org/officeDocument/2006/relationships/themeOverride" Target="../theme/themeOverride9.xml"/><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3" Type="http://schemas.openxmlformats.org/officeDocument/2006/relationships/themeOverride" Target="../theme/themeOverride10.xml"/><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D4A6-47E9-98C6-291533E0ACA0}"/>
              </c:ext>
            </c:extLst>
          </c:dPt>
          <c:dPt>
            <c:idx val="1"/>
            <c:bubble3D val="0"/>
            <c:extLst>
              <c:ext xmlns:c16="http://schemas.microsoft.com/office/drawing/2014/chart" uri="{C3380CC4-5D6E-409C-BE32-E72D297353CC}">
                <c16:uniqueId val="{00000001-D4A6-47E9-98C6-291533E0ACA0}"/>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D4A6-47E9-98C6-291533E0ACA0}"/>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D4A6-47E9-98C6-291533E0ACA0}"/>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D4A6-47E9-98C6-291533E0ACA0}"/>
              </c:ext>
            </c:extLst>
          </c:dPt>
          <c:dPt>
            <c:idx val="5"/>
            <c:bubble3D val="0"/>
            <c:spPr>
              <a:noFill/>
              <a:ln w="9525" cap="flat" cmpd="sng" algn="ctr">
                <a:noFill/>
                <a:round/>
              </a:ln>
              <a:effectLst/>
            </c:spPr>
            <c:extLst>
              <c:ext xmlns:c16="http://schemas.microsoft.com/office/drawing/2014/chart" uri="{C3380CC4-5D6E-409C-BE32-E72D297353CC}">
                <c16:uniqueId val="{00000009-D4A6-47E9-98C6-291533E0ACA0}"/>
              </c:ext>
            </c:extLst>
          </c:dPt>
          <c:dLbls>
            <c:dLbl>
              <c:idx val="1"/>
              <c:delete val="1"/>
              <c:extLst>
                <c:ext xmlns:c15="http://schemas.microsoft.com/office/drawing/2012/chart" uri="{CE6537A1-D6FC-4f65-9D91-7224C49458BB}"/>
                <c:ext xmlns:c16="http://schemas.microsoft.com/office/drawing/2014/chart" uri="{C3380CC4-5D6E-409C-BE32-E72D297353CC}">
                  <c16:uniqueId val="{00000001-D4A6-47E9-98C6-291533E0ACA0}"/>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D4A6-47E9-98C6-291533E0ACA0}"/>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D4A6-47E9-98C6-291533E0ACA0}"/>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D4A6-47E9-98C6-291533E0ACA0}"/>
                </c:ext>
              </c:extLst>
            </c:dLbl>
            <c:dLbl>
              <c:idx val="5"/>
              <c:delete val="1"/>
              <c:extLst>
                <c:ext xmlns:c15="http://schemas.microsoft.com/office/drawing/2012/chart" uri="{CE6537A1-D6FC-4f65-9D91-7224C49458BB}"/>
                <c:ext xmlns:c16="http://schemas.microsoft.com/office/drawing/2014/chart" uri="{C3380CC4-5D6E-409C-BE32-E72D297353CC}">
                  <c16:uniqueId val="{00000009-D4A6-47E9-98C6-291533E0ACA0}"/>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PIVOT01!$A$10:$A$15</c:f>
              <c:strCache>
                <c:ptCount val="6"/>
                <c:pt idx="0">
                  <c:v>Vaccinated (Booster)</c:v>
                </c:pt>
                <c:pt idx="1">
                  <c:v>Contraindicated (inc allergies)</c:v>
                </c:pt>
                <c:pt idx="2">
                  <c:v>Declined</c:v>
                </c:pt>
                <c:pt idx="3">
                  <c:v>Invited</c:v>
                </c:pt>
                <c:pt idx="4">
                  <c:v>No contact coded</c:v>
                </c:pt>
                <c:pt idx="5">
                  <c:v>Semi</c:v>
                </c:pt>
              </c:strCache>
            </c:strRef>
          </c:cat>
          <c:val>
            <c:numRef>
              <c:f>PIVOT01!$B$10:$B$15</c:f>
              <c:numCache>
                <c:formatCode>General</c:formatCode>
                <c:ptCount val="6"/>
                <c:pt idx="0">
                  <c:v>19809</c:v>
                </c:pt>
                <c:pt idx="1">
                  <c:v>1</c:v>
                </c:pt>
                <c:pt idx="2">
                  <c:v>1462</c:v>
                </c:pt>
                <c:pt idx="3">
                  <c:v>2132</c:v>
                </c:pt>
                <c:pt idx="4">
                  <c:v>654</c:v>
                </c:pt>
                <c:pt idx="5">
                  <c:v>24058</c:v>
                </c:pt>
              </c:numCache>
            </c:numRef>
          </c:val>
          <c:extLst>
            <c:ext xmlns:c16="http://schemas.microsoft.com/office/drawing/2014/chart" uri="{C3380CC4-5D6E-409C-BE32-E72D297353CC}">
              <c16:uniqueId val="{0000000A-D4A6-47E9-98C6-291533E0ACA0}"/>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78328007149470358"/>
          <c:y val="6.2776123455405605E-2"/>
          <c:w val="0.16226885700791024"/>
          <c:h val="0.33909534307432454"/>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ACD8-4FFA-8A2A-BEE7636AC347}"/>
              </c:ext>
            </c:extLst>
          </c:dPt>
          <c:dPt>
            <c:idx val="1"/>
            <c:bubble3D val="0"/>
            <c:extLst>
              <c:ext xmlns:c16="http://schemas.microsoft.com/office/drawing/2014/chart" uri="{C3380CC4-5D6E-409C-BE32-E72D297353CC}">
                <c16:uniqueId val="{00000001-ACD8-4FFA-8A2A-BEE7636AC347}"/>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ACD8-4FFA-8A2A-BEE7636AC347}"/>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ACD8-4FFA-8A2A-BEE7636AC347}"/>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ACD8-4FFA-8A2A-BEE7636AC347}"/>
              </c:ext>
            </c:extLst>
          </c:dPt>
          <c:dPt>
            <c:idx val="5"/>
            <c:bubble3D val="0"/>
            <c:spPr>
              <a:noFill/>
              <a:ln w="9525" cap="flat" cmpd="sng" algn="ctr">
                <a:noFill/>
                <a:round/>
              </a:ln>
              <a:effectLst/>
            </c:spPr>
            <c:extLst>
              <c:ext xmlns:c16="http://schemas.microsoft.com/office/drawing/2014/chart" uri="{C3380CC4-5D6E-409C-BE32-E72D297353CC}">
                <c16:uniqueId val="{00000009-ACD8-4FFA-8A2A-BEE7636AC347}"/>
              </c:ext>
            </c:extLst>
          </c:dPt>
          <c:dLbls>
            <c:dLbl>
              <c:idx val="1"/>
              <c:delete val="1"/>
              <c:extLst>
                <c:ext xmlns:c15="http://schemas.microsoft.com/office/drawing/2012/chart" uri="{CE6537A1-D6FC-4f65-9D91-7224C49458BB}"/>
                <c:ext xmlns:c16="http://schemas.microsoft.com/office/drawing/2014/chart" uri="{C3380CC4-5D6E-409C-BE32-E72D297353CC}">
                  <c16:uniqueId val="{00000001-ACD8-4FFA-8A2A-BEE7636AC347}"/>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ACD8-4FFA-8A2A-BEE7636AC347}"/>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ACD8-4FFA-8A2A-BEE7636AC347}"/>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CD8-4FFA-8A2A-BEE7636AC347}"/>
                </c:ext>
              </c:extLst>
            </c:dLbl>
            <c:dLbl>
              <c:idx val="5"/>
              <c:delete val="1"/>
              <c:extLst>
                <c:ext xmlns:c15="http://schemas.microsoft.com/office/drawing/2012/chart" uri="{CE6537A1-D6FC-4f65-9D91-7224C49458BB}"/>
                <c:ext xmlns:c16="http://schemas.microsoft.com/office/drawing/2014/chart" uri="{C3380CC4-5D6E-409C-BE32-E72D297353CC}">
                  <c16:uniqueId val="{00000009-ACD8-4FFA-8A2A-BEE7636AC347}"/>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PIVOT01.1!$A$10:$A$15</c:f>
              <c:strCache>
                <c:ptCount val="6"/>
                <c:pt idx="0">
                  <c:v>Vaccinated (Booster)</c:v>
                </c:pt>
                <c:pt idx="1">
                  <c:v>Contraindicated (inc allergies)</c:v>
                </c:pt>
                <c:pt idx="2">
                  <c:v>Declined</c:v>
                </c:pt>
                <c:pt idx="3">
                  <c:v>Invited</c:v>
                </c:pt>
                <c:pt idx="4">
                  <c:v>No contact coded</c:v>
                </c:pt>
                <c:pt idx="5">
                  <c:v>Semi</c:v>
                </c:pt>
              </c:strCache>
            </c:strRef>
          </c:cat>
          <c:val>
            <c:numRef>
              <c:f>PIVOT01.1!$B$10:$B$15</c:f>
              <c:numCache>
                <c:formatCode>General</c:formatCode>
                <c:ptCount val="6"/>
                <c:pt idx="0">
                  <c:v>602</c:v>
                </c:pt>
                <c:pt idx="1">
                  <c:v>0</c:v>
                </c:pt>
                <c:pt idx="2">
                  <c:v>46</c:v>
                </c:pt>
                <c:pt idx="3">
                  <c:v>16</c:v>
                </c:pt>
                <c:pt idx="4">
                  <c:v>2</c:v>
                </c:pt>
                <c:pt idx="5">
                  <c:v>666</c:v>
                </c:pt>
              </c:numCache>
            </c:numRef>
          </c:val>
          <c:extLst>
            <c:ext xmlns:c16="http://schemas.microsoft.com/office/drawing/2014/chart" uri="{C3380CC4-5D6E-409C-BE32-E72D297353CC}">
              <c16:uniqueId val="{0000000A-ACD8-4FFA-8A2A-BEE7636AC347}"/>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3547102947050478"/>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4680-4F06-998B-19253DC06858}"/>
              </c:ext>
            </c:extLst>
          </c:dPt>
          <c:dPt>
            <c:idx val="1"/>
            <c:bubble3D val="0"/>
            <c:extLst>
              <c:ext xmlns:c16="http://schemas.microsoft.com/office/drawing/2014/chart" uri="{C3380CC4-5D6E-409C-BE32-E72D297353CC}">
                <c16:uniqueId val="{00000001-4680-4F06-998B-19253DC06858}"/>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4680-4F06-998B-19253DC06858}"/>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4680-4F06-998B-19253DC06858}"/>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4680-4F06-998B-19253DC06858}"/>
              </c:ext>
            </c:extLst>
          </c:dPt>
          <c:dPt>
            <c:idx val="5"/>
            <c:bubble3D val="0"/>
            <c:spPr>
              <a:noFill/>
              <a:ln w="9525" cap="flat" cmpd="sng" algn="ctr">
                <a:noFill/>
                <a:round/>
              </a:ln>
              <a:effectLst/>
            </c:spPr>
            <c:extLst>
              <c:ext xmlns:c16="http://schemas.microsoft.com/office/drawing/2014/chart" uri="{C3380CC4-5D6E-409C-BE32-E72D297353CC}">
                <c16:uniqueId val="{00000009-4680-4F06-998B-19253DC06858}"/>
              </c:ext>
            </c:extLst>
          </c:dPt>
          <c:dLbls>
            <c:dLbl>
              <c:idx val="1"/>
              <c:delete val="1"/>
              <c:extLst>
                <c:ext xmlns:c15="http://schemas.microsoft.com/office/drawing/2012/chart" uri="{CE6537A1-D6FC-4f65-9D91-7224C49458BB}"/>
                <c:ext xmlns:c16="http://schemas.microsoft.com/office/drawing/2014/chart" uri="{C3380CC4-5D6E-409C-BE32-E72D297353CC}">
                  <c16:uniqueId val="{00000001-4680-4F06-998B-19253DC06858}"/>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4680-4F06-998B-19253DC06858}"/>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4680-4F06-998B-19253DC06858}"/>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4680-4F06-998B-19253DC06858}"/>
                </c:ext>
              </c:extLst>
            </c:dLbl>
            <c:dLbl>
              <c:idx val="5"/>
              <c:delete val="1"/>
              <c:extLst>
                <c:ext xmlns:c15="http://schemas.microsoft.com/office/drawing/2012/chart" uri="{CE6537A1-D6FC-4f65-9D91-7224C49458BB}"/>
                <c:ext xmlns:c16="http://schemas.microsoft.com/office/drawing/2014/chart" uri="{C3380CC4-5D6E-409C-BE32-E72D297353CC}">
                  <c16:uniqueId val="{00000009-4680-4F06-998B-19253DC06858}"/>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PIVOT01.2!$A$10:$A$15</c:f>
              <c:strCache>
                <c:ptCount val="6"/>
                <c:pt idx="0">
                  <c:v>Vaccinated (Booster)</c:v>
                </c:pt>
                <c:pt idx="1">
                  <c:v>Contraindicated (inc allergies)</c:v>
                </c:pt>
                <c:pt idx="2">
                  <c:v>Declined</c:v>
                </c:pt>
                <c:pt idx="3">
                  <c:v>Invited</c:v>
                </c:pt>
                <c:pt idx="4">
                  <c:v>No contact coded</c:v>
                </c:pt>
                <c:pt idx="5">
                  <c:v>Semi</c:v>
                </c:pt>
              </c:strCache>
            </c:strRef>
          </c:cat>
          <c:val>
            <c:numRef>
              <c:f>PIVOT01.2!$B$10:$B$15</c:f>
              <c:numCache>
                <c:formatCode>General</c:formatCode>
                <c:ptCount val="6"/>
                <c:pt idx="0">
                  <c:v>155</c:v>
                </c:pt>
                <c:pt idx="1">
                  <c:v>0</c:v>
                </c:pt>
                <c:pt idx="2">
                  <c:v>12</c:v>
                </c:pt>
                <c:pt idx="3">
                  <c:v>5</c:v>
                </c:pt>
                <c:pt idx="4">
                  <c:v>4</c:v>
                </c:pt>
                <c:pt idx="5">
                  <c:v>176</c:v>
                </c:pt>
              </c:numCache>
            </c:numRef>
          </c:val>
          <c:extLst>
            <c:ext xmlns:c16="http://schemas.microsoft.com/office/drawing/2014/chart" uri="{C3380CC4-5D6E-409C-BE32-E72D297353CC}">
              <c16:uniqueId val="{0000000A-4680-4F06-998B-19253DC06858}"/>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986014077228317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7CA0-4544-A766-EEED67DB8E7A}"/>
              </c:ext>
            </c:extLst>
          </c:dPt>
          <c:dPt>
            <c:idx val="1"/>
            <c:bubble3D val="0"/>
            <c:extLst>
              <c:ext xmlns:c16="http://schemas.microsoft.com/office/drawing/2014/chart" uri="{C3380CC4-5D6E-409C-BE32-E72D297353CC}">
                <c16:uniqueId val="{00000001-7CA0-4544-A766-EEED67DB8E7A}"/>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7CA0-4544-A766-EEED67DB8E7A}"/>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7CA0-4544-A766-EEED67DB8E7A}"/>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7CA0-4544-A766-EEED67DB8E7A}"/>
              </c:ext>
            </c:extLst>
          </c:dPt>
          <c:dPt>
            <c:idx val="5"/>
            <c:bubble3D val="0"/>
            <c:spPr>
              <a:noFill/>
              <a:ln w="9525" cap="flat" cmpd="sng" algn="ctr">
                <a:noFill/>
                <a:round/>
              </a:ln>
              <a:effectLst/>
            </c:spPr>
            <c:extLst>
              <c:ext xmlns:c16="http://schemas.microsoft.com/office/drawing/2014/chart" uri="{C3380CC4-5D6E-409C-BE32-E72D297353CC}">
                <c16:uniqueId val="{00000009-7CA0-4544-A766-EEED67DB8E7A}"/>
              </c:ext>
            </c:extLst>
          </c:dPt>
          <c:dLbls>
            <c:dLbl>
              <c:idx val="1"/>
              <c:delete val="1"/>
              <c:extLst>
                <c:ext xmlns:c15="http://schemas.microsoft.com/office/drawing/2012/chart" uri="{CE6537A1-D6FC-4f65-9D91-7224C49458BB}"/>
                <c:ext xmlns:c16="http://schemas.microsoft.com/office/drawing/2014/chart" uri="{C3380CC4-5D6E-409C-BE32-E72D297353CC}">
                  <c16:uniqueId val="{00000001-7CA0-4544-A766-EEED67DB8E7A}"/>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7CA0-4544-A766-EEED67DB8E7A}"/>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7CA0-4544-A766-EEED67DB8E7A}"/>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7CA0-4544-A766-EEED67DB8E7A}"/>
                </c:ext>
              </c:extLst>
            </c:dLbl>
            <c:dLbl>
              <c:idx val="5"/>
              <c:delete val="1"/>
              <c:extLst>
                <c:ext xmlns:c15="http://schemas.microsoft.com/office/drawing/2012/chart" uri="{CE6537A1-D6FC-4f65-9D91-7224C49458BB}"/>
                <c:ext xmlns:c16="http://schemas.microsoft.com/office/drawing/2014/chart" uri="{C3380CC4-5D6E-409C-BE32-E72D297353CC}">
                  <c16:uniqueId val="{00000009-7CA0-4544-A766-EEED67DB8E7A}"/>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PIVOT02!$A$10:$A$15</c:f>
              <c:strCache>
                <c:ptCount val="6"/>
                <c:pt idx="0">
                  <c:v>Vaccinated (Booster)</c:v>
                </c:pt>
                <c:pt idx="1">
                  <c:v>Contraindicated (inc allergies)</c:v>
                </c:pt>
                <c:pt idx="2">
                  <c:v>Declined</c:v>
                </c:pt>
                <c:pt idx="3">
                  <c:v>Invited</c:v>
                </c:pt>
                <c:pt idx="4">
                  <c:v>No contact coded</c:v>
                </c:pt>
                <c:pt idx="5">
                  <c:v>Semi</c:v>
                </c:pt>
              </c:strCache>
            </c:strRef>
          </c:cat>
          <c:val>
            <c:numRef>
              <c:f>PIVOT02!$B$10:$B$15</c:f>
              <c:numCache>
                <c:formatCode>General</c:formatCode>
                <c:ptCount val="6"/>
                <c:pt idx="0">
                  <c:v>3196</c:v>
                </c:pt>
                <c:pt idx="1">
                  <c:v>0</c:v>
                </c:pt>
                <c:pt idx="2">
                  <c:v>128</c:v>
                </c:pt>
                <c:pt idx="3">
                  <c:v>35</c:v>
                </c:pt>
                <c:pt idx="4">
                  <c:v>57</c:v>
                </c:pt>
                <c:pt idx="5">
                  <c:v>3416</c:v>
                </c:pt>
              </c:numCache>
            </c:numRef>
          </c:val>
          <c:extLst>
            <c:ext xmlns:c16="http://schemas.microsoft.com/office/drawing/2014/chart" uri="{C3380CC4-5D6E-409C-BE32-E72D297353CC}">
              <c16:uniqueId val="{0000000A-7CA0-4544-A766-EEED67DB8E7A}"/>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6640791473229234"/>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7AEB-4420-A6AA-50719D2BEF62}"/>
              </c:ext>
            </c:extLst>
          </c:dPt>
          <c:dPt>
            <c:idx val="1"/>
            <c:bubble3D val="0"/>
            <c:extLst>
              <c:ext xmlns:c16="http://schemas.microsoft.com/office/drawing/2014/chart" uri="{C3380CC4-5D6E-409C-BE32-E72D297353CC}">
                <c16:uniqueId val="{00000001-7AEB-4420-A6AA-50719D2BEF62}"/>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7AEB-4420-A6AA-50719D2BEF62}"/>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7AEB-4420-A6AA-50719D2BEF62}"/>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7AEB-4420-A6AA-50719D2BEF62}"/>
              </c:ext>
            </c:extLst>
          </c:dPt>
          <c:dPt>
            <c:idx val="5"/>
            <c:bubble3D val="0"/>
            <c:spPr>
              <a:noFill/>
              <a:ln w="9525" cap="flat" cmpd="sng" algn="ctr">
                <a:noFill/>
                <a:round/>
              </a:ln>
              <a:effectLst/>
            </c:spPr>
            <c:extLst>
              <c:ext xmlns:c16="http://schemas.microsoft.com/office/drawing/2014/chart" uri="{C3380CC4-5D6E-409C-BE32-E72D297353CC}">
                <c16:uniqueId val="{00000009-7AEB-4420-A6AA-50719D2BEF62}"/>
              </c:ext>
            </c:extLst>
          </c:dPt>
          <c:dLbls>
            <c:dLbl>
              <c:idx val="1"/>
              <c:delete val="1"/>
              <c:extLst>
                <c:ext xmlns:c15="http://schemas.microsoft.com/office/drawing/2012/chart" uri="{CE6537A1-D6FC-4f65-9D91-7224C49458BB}"/>
                <c:ext xmlns:c16="http://schemas.microsoft.com/office/drawing/2014/chart" uri="{C3380CC4-5D6E-409C-BE32-E72D297353CC}">
                  <c16:uniqueId val="{00000001-7AEB-4420-A6AA-50719D2BEF62}"/>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7AEB-4420-A6AA-50719D2BEF62}"/>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7AEB-4420-A6AA-50719D2BEF62}"/>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7AEB-4420-A6AA-50719D2BEF62}"/>
                </c:ext>
              </c:extLst>
            </c:dLbl>
            <c:dLbl>
              <c:idx val="5"/>
              <c:delete val="1"/>
              <c:extLst>
                <c:ext xmlns:c15="http://schemas.microsoft.com/office/drawing/2012/chart" uri="{CE6537A1-D6FC-4f65-9D91-7224C49458BB}"/>
                <c:ext xmlns:c16="http://schemas.microsoft.com/office/drawing/2014/chart" uri="{C3380CC4-5D6E-409C-BE32-E72D297353CC}">
                  <c16:uniqueId val="{00000009-7AEB-4420-A6AA-50719D2BEF62}"/>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PIVOT03!$A$10:$A$15</c:f>
              <c:strCache>
                <c:ptCount val="6"/>
                <c:pt idx="0">
                  <c:v>Vaccinated (Booster)</c:v>
                </c:pt>
                <c:pt idx="1">
                  <c:v>Contraindicated (inc allergies)</c:v>
                </c:pt>
                <c:pt idx="2">
                  <c:v>Declined</c:v>
                </c:pt>
                <c:pt idx="3">
                  <c:v>Invited</c:v>
                </c:pt>
                <c:pt idx="4">
                  <c:v>No contact coded</c:v>
                </c:pt>
                <c:pt idx="5">
                  <c:v>Semi</c:v>
                </c:pt>
              </c:strCache>
            </c:strRef>
          </c:cat>
          <c:val>
            <c:numRef>
              <c:f>PIVOT03!$B$10:$B$15</c:f>
              <c:numCache>
                <c:formatCode>General</c:formatCode>
                <c:ptCount val="6"/>
                <c:pt idx="0">
                  <c:v>98963</c:v>
                </c:pt>
                <c:pt idx="1">
                  <c:v>7</c:v>
                </c:pt>
                <c:pt idx="2">
                  <c:v>6088</c:v>
                </c:pt>
                <c:pt idx="3">
                  <c:v>3567</c:v>
                </c:pt>
                <c:pt idx="4">
                  <c:v>2249</c:v>
                </c:pt>
                <c:pt idx="5">
                  <c:v>110874</c:v>
                </c:pt>
              </c:numCache>
            </c:numRef>
          </c:val>
          <c:extLst>
            <c:ext xmlns:c16="http://schemas.microsoft.com/office/drawing/2014/chart" uri="{C3380CC4-5D6E-409C-BE32-E72D297353CC}">
              <c16:uniqueId val="{0000000A-7AEB-4420-A6AA-50719D2BEF62}"/>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563016776086742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6DAB-4B16-9060-B47B998E203A}"/>
              </c:ext>
            </c:extLst>
          </c:dPt>
          <c:dPt>
            <c:idx val="1"/>
            <c:bubble3D val="0"/>
            <c:extLst>
              <c:ext xmlns:c16="http://schemas.microsoft.com/office/drawing/2014/chart" uri="{C3380CC4-5D6E-409C-BE32-E72D297353CC}">
                <c16:uniqueId val="{00000001-6DAB-4B16-9060-B47B998E203A}"/>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6DAB-4B16-9060-B47B998E203A}"/>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6DAB-4B16-9060-B47B998E203A}"/>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6DAB-4B16-9060-B47B998E203A}"/>
              </c:ext>
            </c:extLst>
          </c:dPt>
          <c:dPt>
            <c:idx val="5"/>
            <c:bubble3D val="0"/>
            <c:spPr>
              <a:noFill/>
              <a:ln w="9525" cap="flat" cmpd="sng" algn="ctr">
                <a:noFill/>
                <a:round/>
              </a:ln>
              <a:effectLst/>
            </c:spPr>
            <c:extLst>
              <c:ext xmlns:c16="http://schemas.microsoft.com/office/drawing/2014/chart" uri="{C3380CC4-5D6E-409C-BE32-E72D297353CC}">
                <c16:uniqueId val="{00000009-6DAB-4B16-9060-B47B998E203A}"/>
              </c:ext>
            </c:extLst>
          </c:dPt>
          <c:dLbls>
            <c:dLbl>
              <c:idx val="1"/>
              <c:delete val="1"/>
              <c:extLst>
                <c:ext xmlns:c15="http://schemas.microsoft.com/office/drawing/2012/chart" uri="{CE6537A1-D6FC-4f65-9D91-7224C49458BB}"/>
                <c:ext xmlns:c16="http://schemas.microsoft.com/office/drawing/2014/chart" uri="{C3380CC4-5D6E-409C-BE32-E72D297353CC}">
                  <c16:uniqueId val="{00000001-6DAB-4B16-9060-B47B998E203A}"/>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6DAB-4B16-9060-B47B998E203A}"/>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6DAB-4B16-9060-B47B998E203A}"/>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6DAB-4B16-9060-B47B998E203A}"/>
                </c:ext>
              </c:extLst>
            </c:dLbl>
            <c:dLbl>
              <c:idx val="5"/>
              <c:delete val="1"/>
              <c:extLst>
                <c:ext xmlns:c15="http://schemas.microsoft.com/office/drawing/2012/chart" uri="{CE6537A1-D6FC-4f65-9D91-7224C49458BB}"/>
                <c:ext xmlns:c16="http://schemas.microsoft.com/office/drawing/2014/chart" uri="{C3380CC4-5D6E-409C-BE32-E72D297353CC}">
                  <c16:uniqueId val="{00000009-6DAB-4B16-9060-B47B998E203A}"/>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PIVOT04!$A$10:$A$15</c:f>
              <c:strCache>
                <c:ptCount val="6"/>
                <c:pt idx="0">
                  <c:v>Vaccinated (Booster)</c:v>
                </c:pt>
                <c:pt idx="1">
                  <c:v>Contraindicated (inc allergies)</c:v>
                </c:pt>
                <c:pt idx="2">
                  <c:v>Declined</c:v>
                </c:pt>
                <c:pt idx="3">
                  <c:v>Invited</c:v>
                </c:pt>
                <c:pt idx="4">
                  <c:v>No contact coded</c:v>
                </c:pt>
                <c:pt idx="5">
                  <c:v>Semi</c:v>
                </c:pt>
              </c:strCache>
            </c:strRef>
          </c:cat>
          <c:val>
            <c:numRef>
              <c:f>PIVOT04!$B$10:$B$15</c:f>
              <c:numCache>
                <c:formatCode>General</c:formatCode>
                <c:ptCount val="6"/>
                <c:pt idx="0">
                  <c:v>162301</c:v>
                </c:pt>
                <c:pt idx="1">
                  <c:v>10</c:v>
                </c:pt>
                <c:pt idx="2">
                  <c:v>14850</c:v>
                </c:pt>
                <c:pt idx="3">
                  <c:v>32643</c:v>
                </c:pt>
                <c:pt idx="4">
                  <c:v>11644</c:v>
                </c:pt>
                <c:pt idx="5">
                  <c:v>221448</c:v>
                </c:pt>
              </c:numCache>
            </c:numRef>
          </c:val>
          <c:extLst>
            <c:ext xmlns:c16="http://schemas.microsoft.com/office/drawing/2014/chart" uri="{C3380CC4-5D6E-409C-BE32-E72D297353CC}">
              <c16:uniqueId val="{0000000A-6DAB-4B16-9060-B47B998E203A}"/>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036074325544778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112B-49B1-BF9B-AD0A46E94B42}"/>
              </c:ext>
            </c:extLst>
          </c:dPt>
          <c:dPt>
            <c:idx val="1"/>
            <c:bubble3D val="0"/>
            <c:extLst>
              <c:ext xmlns:c16="http://schemas.microsoft.com/office/drawing/2014/chart" uri="{C3380CC4-5D6E-409C-BE32-E72D297353CC}">
                <c16:uniqueId val="{00000001-112B-49B1-BF9B-AD0A46E94B42}"/>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112B-49B1-BF9B-AD0A46E94B42}"/>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112B-49B1-BF9B-AD0A46E94B42}"/>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112B-49B1-BF9B-AD0A46E94B42}"/>
              </c:ext>
            </c:extLst>
          </c:dPt>
          <c:dPt>
            <c:idx val="5"/>
            <c:bubble3D val="0"/>
            <c:spPr>
              <a:noFill/>
              <a:ln w="9525" cap="flat" cmpd="sng" algn="ctr">
                <a:noFill/>
                <a:round/>
              </a:ln>
              <a:effectLst/>
            </c:spPr>
            <c:extLst>
              <c:ext xmlns:c16="http://schemas.microsoft.com/office/drawing/2014/chart" uri="{C3380CC4-5D6E-409C-BE32-E72D297353CC}">
                <c16:uniqueId val="{00000009-112B-49B1-BF9B-AD0A46E94B42}"/>
              </c:ext>
            </c:extLst>
          </c:dPt>
          <c:dLbls>
            <c:dLbl>
              <c:idx val="1"/>
              <c:delete val="1"/>
              <c:extLst>
                <c:ext xmlns:c15="http://schemas.microsoft.com/office/drawing/2012/chart" uri="{CE6537A1-D6FC-4f65-9D91-7224C49458BB}"/>
                <c:ext xmlns:c16="http://schemas.microsoft.com/office/drawing/2014/chart" uri="{C3380CC4-5D6E-409C-BE32-E72D297353CC}">
                  <c16:uniqueId val="{00000001-112B-49B1-BF9B-AD0A46E94B42}"/>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112B-49B1-BF9B-AD0A46E94B42}"/>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112B-49B1-BF9B-AD0A46E94B42}"/>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112B-49B1-BF9B-AD0A46E94B42}"/>
                </c:ext>
              </c:extLst>
            </c:dLbl>
            <c:dLbl>
              <c:idx val="5"/>
              <c:delete val="1"/>
              <c:extLst>
                <c:ext xmlns:c15="http://schemas.microsoft.com/office/drawing/2012/chart" uri="{CE6537A1-D6FC-4f65-9D91-7224C49458BB}"/>
                <c:ext xmlns:c16="http://schemas.microsoft.com/office/drawing/2014/chart" uri="{C3380CC4-5D6E-409C-BE32-E72D297353CC}">
                  <c16:uniqueId val="{00000009-112B-49B1-BF9B-AD0A46E94B42}"/>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PIVOT05!$A$10:$A$15</c:f>
              <c:strCache>
                <c:ptCount val="6"/>
                <c:pt idx="0">
                  <c:v>Vaccinated (Booster)</c:v>
                </c:pt>
                <c:pt idx="1">
                  <c:v>Contraindicated (inc allergies)</c:v>
                </c:pt>
                <c:pt idx="2">
                  <c:v>Declined</c:v>
                </c:pt>
                <c:pt idx="3">
                  <c:v>Invited</c:v>
                </c:pt>
                <c:pt idx="4">
                  <c:v>No contact coded</c:v>
                </c:pt>
                <c:pt idx="5">
                  <c:v>Semi</c:v>
                </c:pt>
              </c:strCache>
            </c:strRef>
          </c:cat>
          <c:val>
            <c:numRef>
              <c:f>PIVOT05!$B$10:$B$15</c:f>
              <c:numCache>
                <c:formatCode>General</c:formatCode>
                <c:ptCount val="6"/>
                <c:pt idx="0">
                  <c:v>138679</c:v>
                </c:pt>
                <c:pt idx="1">
                  <c:v>5</c:v>
                </c:pt>
                <c:pt idx="2">
                  <c:v>8916</c:v>
                </c:pt>
                <c:pt idx="3">
                  <c:v>26829</c:v>
                </c:pt>
                <c:pt idx="4">
                  <c:v>18767</c:v>
                </c:pt>
                <c:pt idx="5">
                  <c:v>193196</c:v>
                </c:pt>
              </c:numCache>
            </c:numRef>
          </c:val>
          <c:extLst>
            <c:ext xmlns:c16="http://schemas.microsoft.com/office/drawing/2014/chart" uri="{C3380CC4-5D6E-409C-BE32-E72D297353CC}">
              <c16:uniqueId val="{0000000A-112B-49B1-BF9B-AD0A46E94B42}"/>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6303292366734075"/>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EE20-4FCF-AB84-49D875800CD9}"/>
              </c:ext>
            </c:extLst>
          </c:dPt>
          <c:dPt>
            <c:idx val="1"/>
            <c:bubble3D val="0"/>
            <c:extLst>
              <c:ext xmlns:c16="http://schemas.microsoft.com/office/drawing/2014/chart" uri="{C3380CC4-5D6E-409C-BE32-E72D297353CC}">
                <c16:uniqueId val="{00000001-EE20-4FCF-AB84-49D875800CD9}"/>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EE20-4FCF-AB84-49D875800CD9}"/>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EE20-4FCF-AB84-49D875800CD9}"/>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EE20-4FCF-AB84-49D875800CD9}"/>
              </c:ext>
            </c:extLst>
          </c:dPt>
          <c:dPt>
            <c:idx val="5"/>
            <c:bubble3D val="0"/>
            <c:spPr>
              <a:noFill/>
              <a:ln w="9525" cap="flat" cmpd="sng" algn="ctr">
                <a:noFill/>
                <a:round/>
              </a:ln>
              <a:effectLst/>
            </c:spPr>
            <c:extLst>
              <c:ext xmlns:c16="http://schemas.microsoft.com/office/drawing/2014/chart" uri="{C3380CC4-5D6E-409C-BE32-E72D297353CC}">
                <c16:uniqueId val="{00000009-EE20-4FCF-AB84-49D875800CD9}"/>
              </c:ext>
            </c:extLst>
          </c:dPt>
          <c:dLbls>
            <c:dLbl>
              <c:idx val="1"/>
              <c:delete val="1"/>
              <c:extLst>
                <c:ext xmlns:c15="http://schemas.microsoft.com/office/drawing/2012/chart" uri="{CE6537A1-D6FC-4f65-9D91-7224C49458BB}"/>
                <c:ext xmlns:c16="http://schemas.microsoft.com/office/drawing/2014/chart" uri="{C3380CC4-5D6E-409C-BE32-E72D297353CC}">
                  <c16:uniqueId val="{00000001-EE20-4FCF-AB84-49D875800CD9}"/>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EE20-4FCF-AB84-49D875800CD9}"/>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EE20-4FCF-AB84-49D875800CD9}"/>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EE20-4FCF-AB84-49D875800CD9}"/>
                </c:ext>
              </c:extLst>
            </c:dLbl>
            <c:dLbl>
              <c:idx val="5"/>
              <c:delete val="1"/>
              <c:extLst>
                <c:ext xmlns:c15="http://schemas.microsoft.com/office/drawing/2012/chart" uri="{CE6537A1-D6FC-4f65-9D91-7224C49458BB}"/>
                <c:ext xmlns:c16="http://schemas.microsoft.com/office/drawing/2014/chart" uri="{C3380CC4-5D6E-409C-BE32-E72D297353CC}">
                  <c16:uniqueId val="{00000009-EE20-4FCF-AB84-49D875800CD9}"/>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PIVOT06!$A$10:$A$15</c:f>
              <c:strCache>
                <c:ptCount val="6"/>
                <c:pt idx="0">
                  <c:v>Vaccinated (Booster)</c:v>
                </c:pt>
                <c:pt idx="1">
                  <c:v>Contraindicated (inc allergies)</c:v>
                </c:pt>
                <c:pt idx="2">
                  <c:v>Declined</c:v>
                </c:pt>
                <c:pt idx="3">
                  <c:v>Invited</c:v>
                </c:pt>
                <c:pt idx="4">
                  <c:v>No contact coded</c:v>
                </c:pt>
                <c:pt idx="5">
                  <c:v>Semi</c:v>
                </c:pt>
              </c:strCache>
            </c:strRef>
          </c:cat>
          <c:val>
            <c:numRef>
              <c:f>PIVOT06!$B$10:$B$15</c:f>
              <c:numCache>
                <c:formatCode>General</c:formatCode>
                <c:ptCount val="6"/>
                <c:pt idx="0">
                  <c:v>18458</c:v>
                </c:pt>
                <c:pt idx="1">
                  <c:v>1</c:v>
                </c:pt>
                <c:pt idx="2">
                  <c:v>1133</c:v>
                </c:pt>
                <c:pt idx="3">
                  <c:v>6172</c:v>
                </c:pt>
                <c:pt idx="4">
                  <c:v>2932</c:v>
                </c:pt>
                <c:pt idx="5">
                  <c:v>28696</c:v>
                </c:pt>
              </c:numCache>
            </c:numRef>
          </c:val>
          <c:extLst>
            <c:ext xmlns:c16="http://schemas.microsoft.com/office/drawing/2014/chart" uri="{C3380CC4-5D6E-409C-BE32-E72D297353CC}">
              <c16:uniqueId val="{0000000A-EE20-4FCF-AB84-49D875800CD9}"/>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432567454837494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09C0-4039-B806-B5591D6E9645}"/>
              </c:ext>
            </c:extLst>
          </c:dPt>
          <c:dPt>
            <c:idx val="1"/>
            <c:bubble3D val="0"/>
            <c:extLst>
              <c:ext xmlns:c16="http://schemas.microsoft.com/office/drawing/2014/chart" uri="{C3380CC4-5D6E-409C-BE32-E72D297353CC}">
                <c16:uniqueId val="{00000001-09C0-4039-B806-B5591D6E9645}"/>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09C0-4039-B806-B5591D6E9645}"/>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09C0-4039-B806-B5591D6E9645}"/>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09C0-4039-B806-B5591D6E9645}"/>
              </c:ext>
            </c:extLst>
          </c:dPt>
          <c:dPt>
            <c:idx val="5"/>
            <c:bubble3D val="0"/>
            <c:spPr>
              <a:noFill/>
              <a:ln w="9525" cap="flat" cmpd="sng" algn="ctr">
                <a:noFill/>
                <a:round/>
              </a:ln>
              <a:effectLst/>
            </c:spPr>
            <c:extLst>
              <c:ext xmlns:c16="http://schemas.microsoft.com/office/drawing/2014/chart" uri="{C3380CC4-5D6E-409C-BE32-E72D297353CC}">
                <c16:uniqueId val="{00000009-09C0-4039-B806-B5591D6E9645}"/>
              </c:ext>
            </c:extLst>
          </c:dPt>
          <c:dLbls>
            <c:dLbl>
              <c:idx val="1"/>
              <c:delete val="1"/>
              <c:extLst>
                <c:ext xmlns:c15="http://schemas.microsoft.com/office/drawing/2012/chart" uri="{CE6537A1-D6FC-4f65-9D91-7224C49458BB}"/>
                <c:ext xmlns:c16="http://schemas.microsoft.com/office/drawing/2014/chart" uri="{C3380CC4-5D6E-409C-BE32-E72D297353CC}">
                  <c16:uniqueId val="{00000001-09C0-4039-B806-B5591D6E9645}"/>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09C0-4039-B806-B5591D6E9645}"/>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09C0-4039-B806-B5591D6E9645}"/>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09C0-4039-B806-B5591D6E9645}"/>
                </c:ext>
              </c:extLst>
            </c:dLbl>
            <c:dLbl>
              <c:idx val="5"/>
              <c:delete val="1"/>
              <c:extLst>
                <c:ext xmlns:c15="http://schemas.microsoft.com/office/drawing/2012/chart" uri="{CE6537A1-D6FC-4f65-9D91-7224C49458BB}"/>
                <c:ext xmlns:c16="http://schemas.microsoft.com/office/drawing/2014/chart" uri="{C3380CC4-5D6E-409C-BE32-E72D297353CC}">
                  <c16:uniqueId val="{00000009-09C0-4039-B806-B5591D6E9645}"/>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PIVOT07!$A$10:$A$15</c:f>
              <c:strCache>
                <c:ptCount val="6"/>
                <c:pt idx="0">
                  <c:v>Vaccinated (Booster)</c:v>
                </c:pt>
                <c:pt idx="1">
                  <c:v>Contraindicated (inc allergies)</c:v>
                </c:pt>
                <c:pt idx="2">
                  <c:v>Declined</c:v>
                </c:pt>
                <c:pt idx="3">
                  <c:v>Invited</c:v>
                </c:pt>
                <c:pt idx="4">
                  <c:v>No contact coded</c:v>
                </c:pt>
                <c:pt idx="5">
                  <c:v>Semi</c:v>
                </c:pt>
              </c:strCache>
            </c:strRef>
          </c:cat>
          <c:val>
            <c:numRef>
              <c:f>PIVOT07!$B$10:$B$15</c:f>
              <c:numCache>
                <c:formatCode>General</c:formatCode>
                <c:ptCount val="6"/>
                <c:pt idx="0">
                  <c:v>10315</c:v>
                </c:pt>
                <c:pt idx="1">
                  <c:v>0</c:v>
                </c:pt>
                <c:pt idx="2">
                  <c:v>890</c:v>
                </c:pt>
                <c:pt idx="3">
                  <c:v>262</c:v>
                </c:pt>
                <c:pt idx="4">
                  <c:v>124</c:v>
                </c:pt>
                <c:pt idx="5">
                  <c:v>11591</c:v>
                </c:pt>
              </c:numCache>
            </c:numRef>
          </c:val>
          <c:extLst>
            <c:ext xmlns:c16="http://schemas.microsoft.com/office/drawing/2014/chart" uri="{C3380CC4-5D6E-409C-BE32-E72D297353CC}">
              <c16:uniqueId val="{0000000A-09C0-4039-B806-B5591D6E9645}"/>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6139521719516886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1E45-49EC-93BC-350E95FAB8F8}"/>
              </c:ext>
            </c:extLst>
          </c:dPt>
          <c:dPt>
            <c:idx val="1"/>
            <c:bubble3D val="0"/>
            <c:extLst>
              <c:ext xmlns:c16="http://schemas.microsoft.com/office/drawing/2014/chart" uri="{C3380CC4-5D6E-409C-BE32-E72D297353CC}">
                <c16:uniqueId val="{00000001-1E45-49EC-93BC-350E95FAB8F8}"/>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1E45-49EC-93BC-350E95FAB8F8}"/>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1E45-49EC-93BC-350E95FAB8F8}"/>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1E45-49EC-93BC-350E95FAB8F8}"/>
              </c:ext>
            </c:extLst>
          </c:dPt>
          <c:dPt>
            <c:idx val="5"/>
            <c:bubble3D val="0"/>
            <c:spPr>
              <a:noFill/>
              <a:ln w="9525" cap="flat" cmpd="sng" algn="ctr">
                <a:noFill/>
                <a:round/>
              </a:ln>
              <a:effectLst/>
            </c:spPr>
            <c:extLst>
              <c:ext xmlns:c16="http://schemas.microsoft.com/office/drawing/2014/chart" uri="{C3380CC4-5D6E-409C-BE32-E72D297353CC}">
                <c16:uniqueId val="{00000009-1E45-49EC-93BC-350E95FAB8F8}"/>
              </c:ext>
            </c:extLst>
          </c:dPt>
          <c:dLbls>
            <c:dLbl>
              <c:idx val="1"/>
              <c:delete val="1"/>
              <c:extLst>
                <c:ext xmlns:c15="http://schemas.microsoft.com/office/drawing/2012/chart" uri="{CE6537A1-D6FC-4f65-9D91-7224C49458BB}"/>
                <c:ext xmlns:c16="http://schemas.microsoft.com/office/drawing/2014/chart" uri="{C3380CC4-5D6E-409C-BE32-E72D297353CC}">
                  <c16:uniqueId val="{00000001-1E45-49EC-93BC-350E95FAB8F8}"/>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1E45-49EC-93BC-350E95FAB8F8}"/>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1E45-49EC-93BC-350E95FAB8F8}"/>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1E45-49EC-93BC-350E95FAB8F8}"/>
                </c:ext>
              </c:extLst>
            </c:dLbl>
            <c:dLbl>
              <c:idx val="5"/>
              <c:delete val="1"/>
              <c:extLst>
                <c:ext xmlns:c15="http://schemas.microsoft.com/office/drawing/2012/chart" uri="{CE6537A1-D6FC-4f65-9D91-7224C49458BB}"/>
                <c:ext xmlns:c16="http://schemas.microsoft.com/office/drawing/2014/chart" uri="{C3380CC4-5D6E-409C-BE32-E72D297353CC}">
                  <c16:uniqueId val="{00000009-1E45-49EC-93BC-350E95FAB8F8}"/>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PIVOT08!$A$10:$A$15</c:f>
              <c:strCache>
                <c:ptCount val="6"/>
                <c:pt idx="0">
                  <c:v>Vaccinated (Booster)</c:v>
                </c:pt>
                <c:pt idx="1">
                  <c:v>Contraindicated (inc allergies)</c:v>
                </c:pt>
                <c:pt idx="2">
                  <c:v>Declined</c:v>
                </c:pt>
                <c:pt idx="3">
                  <c:v>Invited</c:v>
                </c:pt>
                <c:pt idx="4">
                  <c:v>No contact coded</c:v>
                </c:pt>
                <c:pt idx="5">
                  <c:v>Semi</c:v>
                </c:pt>
              </c:strCache>
            </c:strRef>
          </c:cat>
          <c:val>
            <c:numRef>
              <c:f>PIVOT08!$B$10:$B$15</c:f>
              <c:numCache>
                <c:formatCode>General</c:formatCode>
                <c:ptCount val="6"/>
                <c:pt idx="0">
                  <c:v>448834</c:v>
                </c:pt>
                <c:pt idx="1">
                  <c:v>7</c:v>
                </c:pt>
                <c:pt idx="2">
                  <c:v>24608</c:v>
                </c:pt>
                <c:pt idx="3">
                  <c:v>250615</c:v>
                </c:pt>
                <c:pt idx="4">
                  <c:v>211268</c:v>
                </c:pt>
                <c:pt idx="5">
                  <c:v>935332</c:v>
                </c:pt>
              </c:numCache>
            </c:numRef>
          </c:val>
          <c:extLst>
            <c:ext xmlns:c16="http://schemas.microsoft.com/office/drawing/2014/chart" uri="{C3380CC4-5D6E-409C-BE32-E72D297353CC}">
              <c16:uniqueId val="{0000000A-1E45-49EC-93BC-350E95FAB8F8}"/>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4303080694540155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olors1.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2.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3.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4.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5.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6.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7.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8.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9.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10.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drawings/_rels/drawing1.xml.rels><?xml version="1.0" encoding="UTF-8" standalone="yes"?>
<Relationships xmlns="http://schemas.openxmlformats.org/package/2006/relationships"><Relationship Id="rId8" Type="http://schemas.openxmlformats.org/officeDocument/2006/relationships/hyperlink" Target="#Group6!A1"/><Relationship Id="rId3" Type="http://schemas.openxmlformats.org/officeDocument/2006/relationships/hyperlink" Target="#Group1.2!A1"/><Relationship Id="rId7" Type="http://schemas.openxmlformats.org/officeDocument/2006/relationships/hyperlink" Target="#Group4!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hyperlink" Target="#Group8!A1"/><Relationship Id="rId5" Type="http://schemas.openxmlformats.org/officeDocument/2006/relationships/hyperlink" Target="#Group3!A1"/><Relationship Id="rId10" Type="http://schemas.openxmlformats.org/officeDocument/2006/relationships/image" Target="../media/image1.jpg"/><Relationship Id="rId4" Type="http://schemas.openxmlformats.org/officeDocument/2006/relationships/hyperlink" Target="#Group2!A1"/><Relationship Id="rId9" Type="http://schemas.openxmlformats.org/officeDocument/2006/relationships/hyperlink" Target="#Group7!A1"/></Relationships>
</file>

<file path=xl/drawings/_rels/drawing2.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2!A1"/><Relationship Id="rId1" Type="http://schemas.openxmlformats.org/officeDocument/2006/relationships/hyperlink" Target="#Group1.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1.xml"/></Relationships>
</file>

<file path=xl/drawings/_rels/drawing3.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2!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2.xml"/></Relationships>
</file>

<file path=xl/drawings/_rels/drawing4.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3.xml"/></Relationships>
</file>

<file path=xl/drawings/_rels/drawing5.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4.xml"/></Relationships>
</file>

<file path=xl/drawings/_rels/drawing6.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5.xml"/></Relationships>
</file>

<file path=xl/drawings/_rels/drawing7.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6.xml"/></Relationships>
</file>

<file path=xl/drawings/_rels/drawing8.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7.xml"/></Relationships>
</file>

<file path=xl/drawings/_rels/drawing9.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4!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8.xml"/></Relationships>
</file>

<file path=xl/drawings/_rels/drawing10.xml.rels><?xml version="1.0" encoding="UTF-8" standalone="yes"?>
<Relationships xmlns="http://schemas.openxmlformats.org/package/2006/relationships"><Relationship Id="rId8" Type="http://schemas.openxmlformats.org/officeDocument/2006/relationships/hyperlink" Target="#Group6!A1"/><Relationship Id="rId3" Type="http://schemas.openxmlformats.org/officeDocument/2006/relationships/hyperlink" Target="#Group1.2!A1"/><Relationship Id="rId7" Type="http://schemas.openxmlformats.org/officeDocument/2006/relationships/hyperlink" Target="#Group4!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9.xml"/></Relationships>
</file>

<file path=xl/drawings/_rels/drawing11.xml.rels><?xml version="1.0" encoding="UTF-8" standalone="yes"?>
<Relationships xmlns="http://schemas.openxmlformats.org/package/2006/relationships"><Relationship Id="rId8" Type="http://schemas.openxmlformats.org/officeDocument/2006/relationships/hyperlink" Target="#Group6!A1"/><Relationship Id="rId3" Type="http://schemas.openxmlformats.org/officeDocument/2006/relationships/hyperlink" Target="#Group1.2!A1"/><Relationship Id="rId7" Type="http://schemas.openxmlformats.org/officeDocument/2006/relationships/hyperlink" Target="#Group4!A1"/><Relationship Id="rId12" Type="http://schemas.openxmlformats.org/officeDocument/2006/relationships/chart" Target="../charts/chart10.xml"/><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hyperlink" Target="#Group7!A1"/></Relationships>
</file>

<file path=xl/drawings/drawing1.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4</xdr:row>
      <xdr:rowOff>296334</xdr:rowOff>
    </xdr:to>
    <mc:AlternateContent xmlns:mc="http://schemas.openxmlformats.org/markup-compatibility/2006" xmlns:a14="http://schemas.microsoft.com/office/drawing/2010/main">
      <mc:Choice Requires="a14">
        <xdr:graphicFrame macro="">
          <xdr:nvGraphicFramePr>
            <xdr:cNvPr id="2" name="Rel_D 9">
              <a:extLst>
                <a:ext uri="{FF2B5EF4-FFF2-40B4-BE49-F238E27FC236}">
                  <a16:creationId xmlns:a16="http://schemas.microsoft.com/office/drawing/2014/main" id="{6D45B083-BA71-46BF-8531-5D3194E0C7A8}"/>
                </a:ext>
              </a:extLst>
            </xdr:cNvPr>
            <xdr:cNvGraphicFramePr/>
          </xdr:nvGraphicFramePr>
          <xdr:xfrm>
            <a:off x="0" y="0"/>
            <a:ext cx="0" cy="0"/>
          </xdr:xfrm>
          <a:graphic>
            <a:graphicData uri="http://schemas.microsoft.com/office/drawing/2010/slicer">
              <sle:slicer xmlns:sle="http://schemas.microsoft.com/office/drawing/2010/slicer" name="Rel_D 9"/>
            </a:graphicData>
          </a:graphic>
        </xdr:graphicFrame>
      </mc:Choice>
      <mc:Fallback xmlns="">
        <xdr:sp macro="" textlink="">
          <xdr:nvSpPr>
            <xdr:cNvPr id="0" name=""/>
            <xdr:cNvSpPr>
              <a:spLocks noTextEdit="1"/>
            </xdr:cNvSpPr>
          </xdr:nvSpPr>
          <xdr:spPr>
            <a:xfrm>
              <a:off x="203199" y="1062568"/>
              <a:ext cx="2019302" cy="4190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1</xdr:col>
      <xdr:colOff>14816</xdr:colOff>
      <xdr:row>4</xdr:row>
      <xdr:rowOff>353483</xdr:rowOff>
    </xdr:from>
    <xdr:to>
      <xdr:col>1</xdr:col>
      <xdr:colOff>2042583</xdr:colOff>
      <xdr:row>17</xdr:row>
      <xdr:rowOff>10584</xdr:rowOff>
    </xdr:to>
    <mc:AlternateContent xmlns:mc="http://schemas.openxmlformats.org/markup-compatibility/2006" xmlns:a14="http://schemas.microsoft.com/office/drawing/2010/main">
      <mc:Choice Requires="a14">
        <xdr:graphicFrame macro="">
          <xdr:nvGraphicFramePr>
            <xdr:cNvPr id="3" name="Locality 9">
              <a:extLst>
                <a:ext uri="{FF2B5EF4-FFF2-40B4-BE49-F238E27FC236}">
                  <a16:creationId xmlns:a16="http://schemas.microsoft.com/office/drawing/2014/main" id="{8666038D-3BF6-4A03-9E61-D9C800105314}"/>
                </a:ext>
              </a:extLst>
            </xdr:cNvPr>
            <xdr:cNvGraphicFramePr/>
          </xdr:nvGraphicFramePr>
          <xdr:xfrm>
            <a:off x="0" y="0"/>
            <a:ext cx="0" cy="0"/>
          </xdr:xfrm>
          <a:graphic>
            <a:graphicData uri="http://schemas.microsoft.com/office/drawing/2010/slicer">
              <sle:slicer xmlns:sle="http://schemas.microsoft.com/office/drawing/2010/slicer" name="Locality 9"/>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1</xdr:col>
      <xdr:colOff>14816</xdr:colOff>
      <xdr:row>17</xdr:row>
      <xdr:rowOff>46568</xdr:rowOff>
    </xdr:from>
    <xdr:to>
      <xdr:col>1</xdr:col>
      <xdr:colOff>2031999</xdr:colOff>
      <xdr:row>34</xdr:row>
      <xdr:rowOff>84668</xdr:rowOff>
    </xdr:to>
    <mc:AlternateContent xmlns:mc="http://schemas.openxmlformats.org/markup-compatibility/2006" xmlns:a14="http://schemas.microsoft.com/office/drawing/2010/main">
      <mc:Choice Requires="a14">
        <xdr:graphicFrame macro="">
          <xdr:nvGraphicFramePr>
            <xdr:cNvPr id="4" name="SubLocality 9">
              <a:extLst>
                <a:ext uri="{FF2B5EF4-FFF2-40B4-BE49-F238E27FC236}">
                  <a16:creationId xmlns:a16="http://schemas.microsoft.com/office/drawing/2014/main" id="{31D9A8FE-0BCA-45CF-99A7-7BE14FFB7C66}"/>
                </a:ext>
              </a:extLst>
            </xdr:cNvPr>
            <xdr:cNvGraphicFramePr/>
          </xdr:nvGraphicFramePr>
          <xdr:xfrm>
            <a:off x="0" y="0"/>
            <a:ext cx="0" cy="0"/>
          </xdr:xfrm>
          <a:graphic>
            <a:graphicData uri="http://schemas.microsoft.com/office/drawing/2010/slicer">
              <sle:slicer xmlns:sle="http://schemas.microsoft.com/office/drawing/2010/slicer" name="SubLocality 9"/>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1DA30F10-A8D8-4CEF-B621-537F41F04F3D}"/>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4</xdr:col>
      <xdr:colOff>359833</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D61D0435-6911-4D9F-9062-654F8F54B49A}"/>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4</xdr:col>
      <xdr:colOff>391583</xdr:colOff>
      <xdr:row>1</xdr:row>
      <xdr:rowOff>74083</xdr:rowOff>
    </xdr:from>
    <xdr:to>
      <xdr:col>5</xdr:col>
      <xdr:colOff>497416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9CF1EC83-C549-4990-B709-22F3F9B57E64}"/>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5</xdr:col>
      <xdr:colOff>518584</xdr:colOff>
      <xdr:row>1</xdr:row>
      <xdr:rowOff>74083</xdr:rowOff>
    </xdr:from>
    <xdr:to>
      <xdr:col>6</xdr:col>
      <xdr:colOff>719666</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FEBF1572-5792-4896-B0AD-5E449DAC0679}"/>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6</xdr:col>
      <xdr:colOff>740833</xdr:colOff>
      <xdr:row>1</xdr:row>
      <xdr:rowOff>74083</xdr:rowOff>
    </xdr:from>
    <xdr:to>
      <xdr:col>7</xdr:col>
      <xdr:colOff>836082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D251380B-BD2F-44AD-8305-24622F69B7F1}"/>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8</xdr:col>
      <xdr:colOff>857250</xdr:colOff>
      <xdr:row>1</xdr:row>
      <xdr:rowOff>74083</xdr:rowOff>
    </xdr:from>
    <xdr:to>
      <xdr:col>9</xdr:col>
      <xdr:colOff>719666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D5EE064B-426A-422C-B48E-EE3118F261AD}"/>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7</xdr:col>
      <xdr:colOff>857250</xdr:colOff>
      <xdr:row>1</xdr:row>
      <xdr:rowOff>74083</xdr:rowOff>
    </xdr:from>
    <xdr:to>
      <xdr:col>8</xdr:col>
      <xdr:colOff>825499</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2FB4869D-F4D1-4007-A85B-23DAA152B623}"/>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9</xdr:col>
      <xdr:colOff>740834</xdr:colOff>
      <xdr:row>1</xdr:row>
      <xdr:rowOff>74083</xdr:rowOff>
    </xdr:from>
    <xdr:to>
      <xdr:col>10</xdr:col>
      <xdr:colOff>878416</xdr:colOff>
      <xdr:row>2</xdr:row>
      <xdr:rowOff>392267</xdr:rowOff>
    </xdr:to>
    <xdr:sp macro="" textlink="">
      <xdr:nvSpPr>
        <xdr:cNvPr id="12" name="Snip Single Corner Rectangle 6">
          <a:hlinkClick xmlns:r="http://schemas.openxmlformats.org/officeDocument/2006/relationships" r:id="rId8"/>
          <a:extLst>
            <a:ext uri="{FF2B5EF4-FFF2-40B4-BE49-F238E27FC236}">
              <a16:creationId xmlns:a16="http://schemas.microsoft.com/office/drawing/2014/main" id="{9ED3EA04-E81C-4C0A-B030-3A0CFA78CD45}"/>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10</xdr:col>
      <xdr:colOff>910167</xdr:colOff>
      <xdr:row>1</xdr:row>
      <xdr:rowOff>74083</xdr:rowOff>
    </xdr:from>
    <xdr:to>
      <xdr:col>12</xdr:col>
      <xdr:colOff>21166</xdr:colOff>
      <xdr:row>2</xdr:row>
      <xdr:rowOff>392267</xdr:rowOff>
    </xdr:to>
    <xdr:sp macro="" textlink="">
      <xdr:nvSpPr>
        <xdr:cNvPr id="13" name="Snip Single Corner Rectangle 6">
          <a:hlinkClick xmlns:r="http://schemas.openxmlformats.org/officeDocument/2006/relationships" r:id="rId9"/>
          <a:extLst>
            <a:ext uri="{FF2B5EF4-FFF2-40B4-BE49-F238E27FC236}">
              <a16:creationId xmlns:a16="http://schemas.microsoft.com/office/drawing/2014/main" id="{D9FA5288-E987-4892-A03F-0F209D4C85AD}"/>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52917</xdr:colOff>
      <xdr:row>1</xdr:row>
      <xdr:rowOff>95250</xdr:rowOff>
    </xdr:from>
    <xdr:to>
      <xdr:col>3</xdr:col>
      <xdr:colOff>455084</xdr:colOff>
      <xdr:row>2</xdr:row>
      <xdr:rowOff>387352</xdr:rowOff>
    </xdr:to>
    <xdr:sp macro="" textlink="">
      <xdr:nvSpPr>
        <xdr:cNvPr id="16" name="Rectangle 15">
          <a:extLst>
            <a:ext uri="{FF2B5EF4-FFF2-40B4-BE49-F238E27FC236}">
              <a16:creationId xmlns:a16="http://schemas.microsoft.com/office/drawing/2014/main" id="{E5E8A08E-B8B7-4A08-B10D-E2FA8F18375F}"/>
            </a:ext>
          </a:extLst>
        </xdr:cNvPr>
        <xdr:cNvSpPr/>
      </xdr:nvSpPr>
      <xdr:spPr>
        <a:xfrm>
          <a:off x="2444750" y="433917"/>
          <a:ext cx="402167" cy="535518"/>
        </a:xfrm>
        <a:prstGeom prst="rect">
          <a:avLst/>
        </a:prstGeom>
        <a:solidFill>
          <a:schemeClr val="accent1">
            <a:lumMod val="20000"/>
            <a:lumOff val="80000"/>
          </a:schemeClr>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16</xdr:col>
      <xdr:colOff>328084</xdr:colOff>
      <xdr:row>0</xdr:row>
      <xdr:rowOff>105834</xdr:rowOff>
    </xdr:from>
    <xdr:to>
      <xdr:col>18</xdr:col>
      <xdr:colOff>68376</xdr:colOff>
      <xdr:row>2</xdr:row>
      <xdr:rowOff>282950</xdr:rowOff>
    </xdr:to>
    <xdr:pic>
      <xdr:nvPicPr>
        <xdr:cNvPr id="15" name="Picture 14">
          <a:extLst>
            <a:ext uri="{FF2B5EF4-FFF2-40B4-BE49-F238E27FC236}">
              <a16:creationId xmlns:a16="http://schemas.microsoft.com/office/drawing/2014/main" id="{0C3CB79C-B018-488D-973B-9E64CFD3237E}"/>
            </a:ext>
          </a:extLst>
        </xdr:cNvPr>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17917584" y="105834"/>
          <a:ext cx="1560625" cy="759199"/>
        </a:xfrm>
        <a:prstGeom prst="rect">
          <a:avLst/>
        </a:prstGeom>
      </xdr:spPr>
    </xdr:pic>
    <xdr:clientData/>
  </xdr:twoCellAnchor>
  <xdr:twoCellAnchor editAs="absolute">
    <xdr:from>
      <xdr:col>12</xdr:col>
      <xdr:colOff>42334</xdr:colOff>
      <xdr:row>1</xdr:row>
      <xdr:rowOff>74083</xdr:rowOff>
    </xdr:from>
    <xdr:to>
      <xdr:col>13</xdr:col>
      <xdr:colOff>31750</xdr:colOff>
      <xdr:row>2</xdr:row>
      <xdr:rowOff>392267</xdr:rowOff>
    </xdr:to>
    <xdr:sp macro="" textlink="">
      <xdr:nvSpPr>
        <xdr:cNvPr id="17" name="Snip Single Corner Rectangle 6">
          <a:hlinkClick xmlns:r="http://schemas.openxmlformats.org/officeDocument/2006/relationships" r:id="rId11"/>
          <a:extLst>
            <a:ext uri="{FF2B5EF4-FFF2-40B4-BE49-F238E27FC236}">
              <a16:creationId xmlns:a16="http://schemas.microsoft.com/office/drawing/2014/main" id="{2FBD7ED9-FBEB-4F1D-A1DB-B85508C8084B}"/>
            </a:ext>
          </a:extLst>
        </xdr:cNvPr>
        <xdr:cNvSpPr>
          <a:spLocks noChangeAspect="1"/>
        </xdr:cNvSpPr>
      </xdr:nvSpPr>
      <xdr:spPr>
        <a:xfrm>
          <a:off x="13409084"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2.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4" name="Rel_D">
              <a:extLst>
                <a:ext uri="{FF2B5EF4-FFF2-40B4-BE49-F238E27FC236}">
                  <a16:creationId xmlns:a16="http://schemas.microsoft.com/office/drawing/2014/main" id="{00E3BCDC-29C9-490A-AC75-F896A38FEF58}"/>
                </a:ext>
              </a:extLst>
            </xdr:cNvPr>
            <xdr:cNvGraphicFramePr/>
          </xdr:nvGraphicFramePr>
          <xdr:xfrm>
            <a:off x="0" y="0"/>
            <a:ext cx="0" cy="0"/>
          </xdr:xfrm>
          <a:graphic>
            <a:graphicData uri="http://schemas.microsoft.com/office/drawing/2010/slicer">
              <sle:slicer xmlns:sle="http://schemas.microsoft.com/office/drawing/2010/slicer" name="Rel_D"/>
            </a:graphicData>
          </a:graphic>
        </xdr:graphicFrame>
      </mc:Choice>
      <mc:Fallback xmlns="">
        <xdr:sp macro="" textlink="">
          <xdr:nvSpPr>
            <xdr:cNvPr id="0" name=""/>
            <xdr:cNvSpPr>
              <a:spLocks noTextEdit="1"/>
            </xdr:cNvSpPr>
          </xdr:nvSpPr>
          <xdr:spPr>
            <a:xfrm>
              <a:off x="203199" y="1062568"/>
              <a:ext cx="2019302" cy="4190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5" name="Locality">
              <a:extLst>
                <a:ext uri="{FF2B5EF4-FFF2-40B4-BE49-F238E27FC236}">
                  <a16:creationId xmlns:a16="http://schemas.microsoft.com/office/drawing/2014/main" id="{AA7DD75B-4900-45CA-86E0-03FDB7FCCFC1}"/>
                </a:ext>
              </a:extLst>
            </xdr:cNvPr>
            <xdr:cNvGraphicFramePr/>
          </xdr:nvGraphicFramePr>
          <xdr:xfrm>
            <a:off x="0" y="0"/>
            <a:ext cx="0" cy="0"/>
          </xdr:xfrm>
          <a:graphic>
            <a:graphicData uri="http://schemas.microsoft.com/office/drawing/2010/slicer">
              <sle:slicer xmlns:sle="http://schemas.microsoft.com/office/drawing/2010/slicer" name="Locality"/>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6" name="SubLocality">
              <a:extLst>
                <a:ext uri="{FF2B5EF4-FFF2-40B4-BE49-F238E27FC236}">
                  <a16:creationId xmlns:a16="http://schemas.microsoft.com/office/drawing/2014/main" id="{232FD4BC-BF22-4C17-8EDE-821A5E016C49}"/>
                </a:ext>
              </a:extLst>
            </xdr:cNvPr>
            <xdr:cNvGraphicFramePr/>
          </xdr:nvGraphicFramePr>
          <xdr:xfrm>
            <a:off x="0" y="0"/>
            <a:ext cx="0" cy="0"/>
          </xdr:xfrm>
          <a:graphic>
            <a:graphicData uri="http://schemas.microsoft.com/office/drawing/2010/slicer">
              <sle:slicer xmlns:sle="http://schemas.microsoft.com/office/drawing/2010/slicer" name="SubLocality"/>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7" name="Snip Single Corner Rectangle 7">
          <a:extLst>
            <a:ext uri="{FF2B5EF4-FFF2-40B4-BE49-F238E27FC236}">
              <a16:creationId xmlns:a16="http://schemas.microsoft.com/office/drawing/2014/main" id="{7928C9A2-057D-4327-BE4A-1A3B20696633}"/>
            </a:ext>
          </a:extLst>
        </xdr:cNvPr>
        <xdr:cNvSpPr>
          <a:spLocks noChangeAspect="1"/>
        </xdr:cNvSpPr>
      </xdr:nvSpPr>
      <xdr:spPr>
        <a:xfrm>
          <a:off x="2889251" y="412750"/>
          <a:ext cx="1144800" cy="560917"/>
        </a:xfrm>
        <a:prstGeom prst="snip1Rect">
          <a:avLst/>
        </a:prstGeom>
        <a:solidFill>
          <a:schemeClr val="accent1">
            <a:lumMod val="20000"/>
            <a:lumOff val="80000"/>
          </a:schemeClr>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9" name="Snip Single Corner Rectangle 6">
          <a:hlinkClick xmlns:r="http://schemas.openxmlformats.org/officeDocument/2006/relationships" r:id="rId1"/>
          <a:extLst>
            <a:ext uri="{FF2B5EF4-FFF2-40B4-BE49-F238E27FC236}">
              <a16:creationId xmlns:a16="http://schemas.microsoft.com/office/drawing/2014/main" id="{7568AE96-F4B1-4B96-BE9F-C48A58EEDE59}"/>
            </a:ext>
          </a:extLst>
        </xdr:cNvPr>
        <xdr:cNvSpPr>
          <a:spLocks noChangeAspect="1"/>
        </xdr:cNvSpPr>
      </xdr:nvSpPr>
      <xdr:spPr>
        <a:xfrm>
          <a:off x="4064001" y="412751"/>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10" name="Snip Single Corner Rectangle 6">
          <a:hlinkClick xmlns:r="http://schemas.openxmlformats.org/officeDocument/2006/relationships" r:id="rId2"/>
          <a:extLst>
            <a:ext uri="{FF2B5EF4-FFF2-40B4-BE49-F238E27FC236}">
              <a16:creationId xmlns:a16="http://schemas.microsoft.com/office/drawing/2014/main" id="{A692D43C-2890-4345-B88E-CB0C2482E1B7}"/>
            </a:ext>
          </a:extLst>
        </xdr:cNvPr>
        <xdr:cNvSpPr>
          <a:spLocks noChangeAspect="1"/>
        </xdr:cNvSpPr>
      </xdr:nvSpPr>
      <xdr:spPr>
        <a:xfrm>
          <a:off x="5238750"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11" name="Snip Single Corner Rectangle 6">
          <a:hlinkClick xmlns:r="http://schemas.openxmlformats.org/officeDocument/2006/relationships" r:id="rId3"/>
          <a:extLst>
            <a:ext uri="{FF2B5EF4-FFF2-40B4-BE49-F238E27FC236}">
              <a16:creationId xmlns:a16="http://schemas.microsoft.com/office/drawing/2014/main" id="{2CA41680-34DF-4CE6-9B13-5DE1F70CCBF1}"/>
            </a:ext>
          </a:extLst>
        </xdr:cNvPr>
        <xdr:cNvSpPr>
          <a:spLocks noChangeAspect="1"/>
        </xdr:cNvSpPr>
      </xdr:nvSpPr>
      <xdr:spPr>
        <a:xfrm>
          <a:off x="6402917"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12" name="Snip Single Corner Rectangle 6">
          <a:hlinkClick xmlns:r="http://schemas.openxmlformats.org/officeDocument/2006/relationships" r:id="rId4"/>
          <a:extLst>
            <a:ext uri="{FF2B5EF4-FFF2-40B4-BE49-F238E27FC236}">
              <a16:creationId xmlns:a16="http://schemas.microsoft.com/office/drawing/2014/main" id="{38F5A638-4DC7-4669-97E3-0ECB97715E11}"/>
            </a:ext>
          </a:extLst>
        </xdr:cNvPr>
        <xdr:cNvSpPr>
          <a:spLocks noChangeAspect="1"/>
        </xdr:cNvSpPr>
      </xdr:nvSpPr>
      <xdr:spPr>
        <a:xfrm>
          <a:off x="7567083"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7</xdr:col>
      <xdr:colOff>179917</xdr:colOff>
      <xdr:row>1</xdr:row>
      <xdr:rowOff>74083</xdr:rowOff>
    </xdr:from>
    <xdr:to>
      <xdr:col>8</xdr:col>
      <xdr:colOff>148166</xdr:colOff>
      <xdr:row>2</xdr:row>
      <xdr:rowOff>392267</xdr:rowOff>
    </xdr:to>
    <xdr:sp macro="" textlink="">
      <xdr:nvSpPr>
        <xdr:cNvPr id="13" name="Snip Single Corner Rectangle 6">
          <a:hlinkClick xmlns:r="http://schemas.openxmlformats.org/officeDocument/2006/relationships" r:id="rId5"/>
          <a:extLst>
            <a:ext uri="{FF2B5EF4-FFF2-40B4-BE49-F238E27FC236}">
              <a16:creationId xmlns:a16="http://schemas.microsoft.com/office/drawing/2014/main" id="{9A007CE3-A3CE-42CF-B840-30FB532C0552}"/>
            </a:ext>
          </a:extLst>
        </xdr:cNvPr>
        <xdr:cNvSpPr>
          <a:spLocks noChangeAspect="1"/>
        </xdr:cNvSpPr>
      </xdr:nvSpPr>
      <xdr:spPr>
        <a:xfrm>
          <a:off x="9906000"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7</xdr:col>
      <xdr:colOff>148166</xdr:colOff>
      <xdr:row>2</xdr:row>
      <xdr:rowOff>392267</xdr:rowOff>
    </xdr:to>
    <xdr:sp macro="" textlink="">
      <xdr:nvSpPr>
        <xdr:cNvPr id="14" name="Snip Single Corner Rectangle 6">
          <a:hlinkClick xmlns:r="http://schemas.openxmlformats.org/officeDocument/2006/relationships" r:id="rId6"/>
          <a:extLst>
            <a:ext uri="{FF2B5EF4-FFF2-40B4-BE49-F238E27FC236}">
              <a16:creationId xmlns:a16="http://schemas.microsoft.com/office/drawing/2014/main" id="{BE55D34D-9E6A-434E-926C-EB372C389A0A}"/>
            </a:ext>
          </a:extLst>
        </xdr:cNvPr>
        <xdr:cNvSpPr>
          <a:spLocks noChangeAspect="1"/>
        </xdr:cNvSpPr>
      </xdr:nvSpPr>
      <xdr:spPr>
        <a:xfrm>
          <a:off x="8731250"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8</xdr:col>
      <xdr:colOff>169334</xdr:colOff>
      <xdr:row>1</xdr:row>
      <xdr:rowOff>74083</xdr:rowOff>
    </xdr:from>
    <xdr:to>
      <xdr:col>9</xdr:col>
      <xdr:colOff>634999</xdr:colOff>
      <xdr:row>2</xdr:row>
      <xdr:rowOff>392267</xdr:rowOff>
    </xdr:to>
    <xdr:sp macro="" textlink="">
      <xdr:nvSpPr>
        <xdr:cNvPr id="15" name="Snip Single Corner Rectangle 6">
          <a:hlinkClick xmlns:r="http://schemas.openxmlformats.org/officeDocument/2006/relationships" r:id="rId7"/>
          <a:extLst>
            <a:ext uri="{FF2B5EF4-FFF2-40B4-BE49-F238E27FC236}">
              <a16:creationId xmlns:a16="http://schemas.microsoft.com/office/drawing/2014/main" id="{8A20D9D0-B3CB-4120-A7ED-CE716DADAE7F}"/>
            </a:ext>
          </a:extLst>
        </xdr:cNvPr>
        <xdr:cNvSpPr>
          <a:spLocks noChangeAspect="1"/>
        </xdr:cNvSpPr>
      </xdr:nvSpPr>
      <xdr:spPr>
        <a:xfrm>
          <a:off x="11070167"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9</xdr:col>
      <xdr:colOff>666750</xdr:colOff>
      <xdr:row>1</xdr:row>
      <xdr:rowOff>74083</xdr:rowOff>
    </xdr:from>
    <xdr:to>
      <xdr:col>10</xdr:col>
      <xdr:colOff>687916</xdr:colOff>
      <xdr:row>2</xdr:row>
      <xdr:rowOff>392267</xdr:rowOff>
    </xdr:to>
    <xdr:sp macro="" textlink="">
      <xdr:nvSpPr>
        <xdr:cNvPr id="16" name="Snip Single Corner Rectangle 6">
          <a:hlinkClick xmlns:r="http://schemas.openxmlformats.org/officeDocument/2006/relationships" r:id="rId8"/>
          <a:extLst>
            <a:ext uri="{FF2B5EF4-FFF2-40B4-BE49-F238E27FC236}">
              <a16:creationId xmlns:a16="http://schemas.microsoft.com/office/drawing/2014/main" id="{503CD846-6920-43EF-90DE-52B8011574BF}"/>
            </a:ext>
          </a:extLst>
        </xdr:cNvPr>
        <xdr:cNvSpPr>
          <a:spLocks noChangeAspect="1"/>
        </xdr:cNvSpPr>
      </xdr:nvSpPr>
      <xdr:spPr>
        <a:xfrm>
          <a:off x="12244917"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1375830</xdr:colOff>
      <xdr:row>4</xdr:row>
      <xdr:rowOff>148167</xdr:rowOff>
    </xdr:from>
    <xdr:to>
      <xdr:col>6</xdr:col>
      <xdr:colOff>4233</xdr:colOff>
      <xdr:row>27</xdr:row>
      <xdr:rowOff>33866</xdr:rowOff>
    </xdr:to>
    <xdr:graphicFrame macro="">
      <xdr:nvGraphicFramePr>
        <xdr:cNvPr id="17" name="Chart 16">
          <a:extLst>
            <a:ext uri="{FF2B5EF4-FFF2-40B4-BE49-F238E27FC236}">
              <a16:creationId xmlns:a16="http://schemas.microsoft.com/office/drawing/2014/main" id="{694C28B2-6AB9-481C-AA5F-FF1DD7679D4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42332</xdr:colOff>
      <xdr:row>1</xdr:row>
      <xdr:rowOff>95250</xdr:rowOff>
    </xdr:from>
    <xdr:to>
      <xdr:col>3</xdr:col>
      <xdr:colOff>444499</xdr:colOff>
      <xdr:row>2</xdr:row>
      <xdr:rowOff>387352</xdr:rowOff>
    </xdr:to>
    <xdr:sp macro="" textlink="">
      <xdr:nvSpPr>
        <xdr:cNvPr id="18" name="Rectangle 17">
          <a:hlinkClick xmlns:r="http://schemas.openxmlformats.org/officeDocument/2006/relationships" r:id="rId10"/>
          <a:extLst>
            <a:ext uri="{FF2B5EF4-FFF2-40B4-BE49-F238E27FC236}">
              <a16:creationId xmlns:a16="http://schemas.microsoft.com/office/drawing/2014/main" id="{280B852E-D52C-4669-8F2E-98F551EB131A}"/>
            </a:ext>
          </a:extLst>
        </xdr:cNvPr>
        <xdr:cNvSpPr/>
      </xdr:nvSpPr>
      <xdr:spPr>
        <a:xfrm>
          <a:off x="2434165"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84667</xdr:colOff>
      <xdr:row>0</xdr:row>
      <xdr:rowOff>95250</xdr:rowOff>
    </xdr:from>
    <xdr:to>
      <xdr:col>17</xdr:col>
      <xdr:colOff>47209</xdr:colOff>
      <xdr:row>2</xdr:row>
      <xdr:rowOff>272366</xdr:rowOff>
    </xdr:to>
    <xdr:pic>
      <xdr:nvPicPr>
        <xdr:cNvPr id="19" name="Picture 18">
          <a:extLst>
            <a:ext uri="{FF2B5EF4-FFF2-40B4-BE49-F238E27FC236}">
              <a16:creationId xmlns:a16="http://schemas.microsoft.com/office/drawing/2014/main" id="{0A835556-266C-4BD4-A2E3-99DF60610D8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108084" y="95250"/>
          <a:ext cx="1560625" cy="759199"/>
        </a:xfrm>
        <a:prstGeom prst="rect">
          <a:avLst/>
        </a:prstGeom>
      </xdr:spPr>
    </xdr:pic>
    <xdr:clientData/>
  </xdr:twoCellAnchor>
  <xdr:twoCellAnchor editAs="absolute">
    <xdr:from>
      <xdr:col>10</xdr:col>
      <xdr:colOff>709083</xdr:colOff>
      <xdr:row>1</xdr:row>
      <xdr:rowOff>74083</xdr:rowOff>
    </xdr:from>
    <xdr:to>
      <xdr:col>11</xdr:col>
      <xdr:colOff>846665</xdr:colOff>
      <xdr:row>2</xdr:row>
      <xdr:rowOff>392267</xdr:rowOff>
    </xdr:to>
    <xdr:sp macro="" textlink="">
      <xdr:nvSpPr>
        <xdr:cNvPr id="20" name="Snip Single Corner Rectangle 6">
          <a:hlinkClick xmlns:r="http://schemas.openxmlformats.org/officeDocument/2006/relationships" r:id="rId12"/>
          <a:extLst>
            <a:ext uri="{FF2B5EF4-FFF2-40B4-BE49-F238E27FC236}">
              <a16:creationId xmlns:a16="http://schemas.microsoft.com/office/drawing/2014/main" id="{131FDFB1-D373-42CB-939B-C935FF1418D7}"/>
            </a:ext>
          </a:extLst>
        </xdr:cNvPr>
        <xdr:cNvSpPr>
          <a:spLocks noChangeAspect="1"/>
        </xdr:cNvSpPr>
      </xdr:nvSpPr>
      <xdr:spPr>
        <a:xfrm>
          <a:off x="13409083"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3.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1">
              <a:extLst>
                <a:ext uri="{FF2B5EF4-FFF2-40B4-BE49-F238E27FC236}">
                  <a16:creationId xmlns:a16="http://schemas.microsoft.com/office/drawing/2014/main" id="{AB6BACB7-41F2-4D76-A975-6CA8D7FC272E}"/>
                </a:ext>
              </a:extLst>
            </xdr:cNvPr>
            <xdr:cNvGraphicFramePr/>
          </xdr:nvGraphicFramePr>
          <xdr:xfrm>
            <a:off x="0" y="0"/>
            <a:ext cx="0" cy="0"/>
          </xdr:xfrm>
          <a:graphic>
            <a:graphicData uri="http://schemas.microsoft.com/office/drawing/2010/slicer">
              <sle:slicer xmlns:sle="http://schemas.microsoft.com/office/drawing/2010/slicer" name="Rel_D 1"/>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1">
              <a:extLst>
                <a:ext uri="{FF2B5EF4-FFF2-40B4-BE49-F238E27FC236}">
                  <a16:creationId xmlns:a16="http://schemas.microsoft.com/office/drawing/2014/main" id="{43FDD603-104A-4615-B6DD-F5B8FE5E1934}"/>
                </a:ext>
              </a:extLst>
            </xdr:cNvPr>
            <xdr:cNvGraphicFramePr/>
          </xdr:nvGraphicFramePr>
          <xdr:xfrm>
            <a:off x="0" y="0"/>
            <a:ext cx="0" cy="0"/>
          </xdr:xfrm>
          <a:graphic>
            <a:graphicData uri="http://schemas.microsoft.com/office/drawing/2010/slicer">
              <sle:slicer xmlns:sle="http://schemas.microsoft.com/office/drawing/2010/slicer" name="Locality 1"/>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1">
              <a:extLst>
                <a:ext uri="{FF2B5EF4-FFF2-40B4-BE49-F238E27FC236}">
                  <a16:creationId xmlns:a16="http://schemas.microsoft.com/office/drawing/2014/main" id="{8E4CB348-18D9-4069-B501-941C70A97D55}"/>
                </a:ext>
              </a:extLst>
            </xdr:cNvPr>
            <xdr:cNvGraphicFramePr/>
          </xdr:nvGraphicFramePr>
          <xdr:xfrm>
            <a:off x="0" y="0"/>
            <a:ext cx="0" cy="0"/>
          </xdr:xfrm>
          <a:graphic>
            <a:graphicData uri="http://schemas.microsoft.com/office/drawing/2010/slicer">
              <sle:slicer xmlns:sle="http://schemas.microsoft.com/office/drawing/2010/slicer" name="SubLocality 1"/>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E5E10805-D895-4A46-9268-097E5A0DC208}"/>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extLst>
            <a:ext uri="{FF2B5EF4-FFF2-40B4-BE49-F238E27FC236}">
              <a16:creationId xmlns:a16="http://schemas.microsoft.com/office/drawing/2014/main" id="{F6C28F74-417C-4F02-B968-BAB4D6539B4F}"/>
            </a:ext>
          </a:extLst>
        </xdr:cNvPr>
        <xdr:cNvSpPr>
          <a:spLocks noChangeAspect="1"/>
        </xdr:cNvSpPr>
      </xdr:nvSpPr>
      <xdr:spPr>
        <a:xfrm>
          <a:off x="4071409" y="407459"/>
          <a:ext cx="1142999"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2"/>
          <a:extLst>
            <a:ext uri="{FF2B5EF4-FFF2-40B4-BE49-F238E27FC236}">
              <a16:creationId xmlns:a16="http://schemas.microsoft.com/office/drawing/2014/main" id="{78BF1FB4-C99D-4C53-9FA4-2C5AD6DEBC41}"/>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3"/>
          <a:extLst>
            <a:ext uri="{FF2B5EF4-FFF2-40B4-BE49-F238E27FC236}">
              <a16:creationId xmlns:a16="http://schemas.microsoft.com/office/drawing/2014/main" id="{C081B5AC-6968-4556-BC24-ECD2C5F69C31}"/>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4"/>
          <a:extLst>
            <a:ext uri="{FF2B5EF4-FFF2-40B4-BE49-F238E27FC236}">
              <a16:creationId xmlns:a16="http://schemas.microsoft.com/office/drawing/2014/main" id="{787A4F23-593E-43F4-AE0C-AC57486FCB39}"/>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952499</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E0B201CB-FFDF-47E9-8B39-CCCF9B6E52F6}"/>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4938AA39-D1F2-4C50-B12A-FBEE234828D8}"/>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973667</xdr:colOff>
      <xdr:row>1</xdr:row>
      <xdr:rowOff>74083</xdr:rowOff>
    </xdr:from>
    <xdr:to>
      <xdr:col>9</xdr:col>
      <xdr:colOff>211666</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13ACEB30-5983-41DF-975F-5E47D797050C}"/>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9</xdr:col>
      <xdr:colOff>243417</xdr:colOff>
      <xdr:row>1</xdr:row>
      <xdr:rowOff>74083</xdr:rowOff>
    </xdr:from>
    <xdr:to>
      <xdr:col>10</xdr:col>
      <xdr:colOff>264583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6421724D-EC82-4E25-BAA4-DAF385EAA0AD}"/>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1905000</xdr:colOff>
      <xdr:row>4</xdr:row>
      <xdr:rowOff>169335</xdr:rowOff>
    </xdr:from>
    <xdr:to>
      <xdr:col>5</xdr:col>
      <xdr:colOff>529167</xdr:colOff>
      <xdr:row>27</xdr:row>
      <xdr:rowOff>12701</xdr:rowOff>
    </xdr:to>
    <xdr:graphicFrame macro="">
      <xdr:nvGraphicFramePr>
        <xdr:cNvPr id="14" name="Chart 13">
          <a:extLst>
            <a:ext uri="{FF2B5EF4-FFF2-40B4-BE49-F238E27FC236}">
              <a16:creationId xmlns:a16="http://schemas.microsoft.com/office/drawing/2014/main" id="{F63C87C9-27F4-4544-972C-619F613AECC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95250</xdr:rowOff>
    </xdr:from>
    <xdr:to>
      <xdr:col>3</xdr:col>
      <xdr:colOff>455084</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35F1DAD3-D8EC-4BCE-BF75-C7AB2689561C}"/>
            </a:ext>
          </a:extLst>
        </xdr:cNvPr>
        <xdr:cNvSpPr/>
      </xdr:nvSpPr>
      <xdr:spPr>
        <a:xfrm>
          <a:off x="2444750"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10584</xdr:colOff>
      <xdr:row>0</xdr:row>
      <xdr:rowOff>95250</xdr:rowOff>
    </xdr:from>
    <xdr:to>
      <xdr:col>16</xdr:col>
      <xdr:colOff>798625</xdr:colOff>
      <xdr:row>2</xdr:row>
      <xdr:rowOff>272366</xdr:rowOff>
    </xdr:to>
    <xdr:pic>
      <xdr:nvPicPr>
        <xdr:cNvPr id="16" name="Picture 15">
          <a:extLst>
            <a:ext uri="{FF2B5EF4-FFF2-40B4-BE49-F238E27FC236}">
              <a16:creationId xmlns:a16="http://schemas.microsoft.com/office/drawing/2014/main" id="{95A79FBA-05BC-4175-A754-FE6FD396579C}"/>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55167" y="95250"/>
          <a:ext cx="1560625" cy="759199"/>
        </a:xfrm>
        <a:prstGeom prst="rect">
          <a:avLst/>
        </a:prstGeom>
      </xdr:spPr>
    </xdr:pic>
    <xdr:clientData/>
  </xdr:twoCellAnchor>
  <xdr:twoCellAnchor editAs="absolute">
    <xdr:from>
      <xdr:col>10</xdr:col>
      <xdr:colOff>285750</xdr:colOff>
      <xdr:row>1</xdr:row>
      <xdr:rowOff>74083</xdr:rowOff>
    </xdr:from>
    <xdr:to>
      <xdr:col>11</xdr:col>
      <xdr:colOff>444499</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CB0C2290-3285-48C0-ADC0-5D9F892EB4E1}"/>
            </a:ext>
          </a:extLst>
        </xdr:cNvPr>
        <xdr:cNvSpPr>
          <a:spLocks noChangeAspect="1"/>
        </xdr:cNvSpPr>
      </xdr:nvSpPr>
      <xdr:spPr>
        <a:xfrm>
          <a:off x="13409083"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4.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2">
              <a:extLst>
                <a:ext uri="{FF2B5EF4-FFF2-40B4-BE49-F238E27FC236}">
                  <a16:creationId xmlns:a16="http://schemas.microsoft.com/office/drawing/2014/main" id="{7BC2F9AF-C2FD-4195-8186-AAE36B71591D}"/>
                </a:ext>
              </a:extLst>
            </xdr:cNvPr>
            <xdr:cNvGraphicFramePr/>
          </xdr:nvGraphicFramePr>
          <xdr:xfrm>
            <a:off x="0" y="0"/>
            <a:ext cx="0" cy="0"/>
          </xdr:xfrm>
          <a:graphic>
            <a:graphicData uri="http://schemas.microsoft.com/office/drawing/2010/slicer">
              <sle:slicer xmlns:sle="http://schemas.microsoft.com/office/drawing/2010/slicer" name="Rel_D 2"/>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2">
              <a:extLst>
                <a:ext uri="{FF2B5EF4-FFF2-40B4-BE49-F238E27FC236}">
                  <a16:creationId xmlns:a16="http://schemas.microsoft.com/office/drawing/2014/main" id="{42FE61CE-F665-4637-909F-FFE5BDE2BBBF}"/>
                </a:ext>
              </a:extLst>
            </xdr:cNvPr>
            <xdr:cNvGraphicFramePr/>
          </xdr:nvGraphicFramePr>
          <xdr:xfrm>
            <a:off x="0" y="0"/>
            <a:ext cx="0" cy="0"/>
          </xdr:xfrm>
          <a:graphic>
            <a:graphicData uri="http://schemas.microsoft.com/office/drawing/2010/slicer">
              <sle:slicer xmlns:sle="http://schemas.microsoft.com/office/drawing/2010/slicer" name="Locality 2"/>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32</xdr:row>
      <xdr:rowOff>84668</xdr:rowOff>
    </xdr:to>
    <mc:AlternateContent xmlns:mc="http://schemas.openxmlformats.org/markup-compatibility/2006" xmlns:a14="http://schemas.microsoft.com/office/drawing/2010/main">
      <mc:Choice Requires="a14">
        <xdr:graphicFrame macro="">
          <xdr:nvGraphicFramePr>
            <xdr:cNvPr id="4" name="SubLocality 2">
              <a:extLst>
                <a:ext uri="{FF2B5EF4-FFF2-40B4-BE49-F238E27FC236}">
                  <a16:creationId xmlns:a16="http://schemas.microsoft.com/office/drawing/2014/main" id="{AAD2C1F8-49E1-43C8-AF44-C6493D81FE94}"/>
                </a:ext>
              </a:extLst>
            </xdr:cNvPr>
            <xdr:cNvGraphicFramePr/>
          </xdr:nvGraphicFramePr>
          <xdr:xfrm>
            <a:off x="0" y="0"/>
            <a:ext cx="0" cy="0"/>
          </xdr:xfrm>
          <a:graphic>
            <a:graphicData uri="http://schemas.microsoft.com/office/drawing/2010/slicer">
              <sle:slicer xmlns:sle="http://schemas.microsoft.com/office/drawing/2010/slicer" name="SubLocality 2"/>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866EC19B-080B-4BA5-8A1E-631AAA6FEFE9}"/>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3A9FE325-1393-42CC-849D-13B15319BDF0}"/>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extLst>
            <a:ext uri="{FF2B5EF4-FFF2-40B4-BE49-F238E27FC236}">
              <a16:creationId xmlns:a16="http://schemas.microsoft.com/office/drawing/2014/main" id="{6EFE6649-4627-4F5A-BBB3-7451CE9D1E98}"/>
            </a:ext>
          </a:extLst>
        </xdr:cNvPr>
        <xdr:cNvSpPr>
          <a:spLocks noChangeAspect="1"/>
        </xdr:cNvSpPr>
      </xdr:nvSpPr>
      <xdr:spPr>
        <a:xfrm>
          <a:off x="5246158" y="407458"/>
          <a:ext cx="1142999"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3"/>
          <a:extLst>
            <a:ext uri="{FF2B5EF4-FFF2-40B4-BE49-F238E27FC236}">
              <a16:creationId xmlns:a16="http://schemas.microsoft.com/office/drawing/2014/main" id="{A57DD43D-E8CD-4D67-BC98-529667AFC791}"/>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4"/>
          <a:extLst>
            <a:ext uri="{FF2B5EF4-FFF2-40B4-BE49-F238E27FC236}">
              <a16:creationId xmlns:a16="http://schemas.microsoft.com/office/drawing/2014/main" id="{3B94429A-5859-490B-92FA-18D10C57DF3E}"/>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825499</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99E2C7A3-4797-4E23-907E-610E89118D13}"/>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091C94E1-1D36-4730-995C-231B4229EE64}"/>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846667</xdr:colOff>
      <xdr:row>1</xdr:row>
      <xdr:rowOff>74083</xdr:rowOff>
    </xdr:from>
    <xdr:to>
      <xdr:col>8</xdr:col>
      <xdr:colOff>814916</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00EB9B4F-CFA7-40A6-A9C8-0F46FC6A0BF2}"/>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846667</xdr:colOff>
      <xdr:row>1</xdr:row>
      <xdr:rowOff>74083</xdr:rowOff>
    </xdr:from>
    <xdr:to>
      <xdr:col>9</xdr:col>
      <xdr:colOff>1005416</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574CF0CD-F4EB-4A28-ADCC-243094C8985E}"/>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1788584</xdr:colOff>
      <xdr:row>4</xdr:row>
      <xdr:rowOff>169334</xdr:rowOff>
    </xdr:from>
    <xdr:to>
      <xdr:col>5</xdr:col>
      <xdr:colOff>656167</xdr:colOff>
      <xdr:row>26</xdr:row>
      <xdr:rowOff>2116</xdr:rowOff>
    </xdr:to>
    <xdr:graphicFrame macro="">
      <xdr:nvGraphicFramePr>
        <xdr:cNvPr id="14" name="Chart 13">
          <a:extLst>
            <a:ext uri="{FF2B5EF4-FFF2-40B4-BE49-F238E27FC236}">
              <a16:creationId xmlns:a16="http://schemas.microsoft.com/office/drawing/2014/main" id="{38484A83-9A69-4212-A16B-19EB43B2FA9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B5EE3A7A-40B3-434E-8E68-10FF3F19BC61}"/>
            </a:ext>
          </a:extLst>
        </xdr:cNvPr>
        <xdr:cNvSpPr/>
      </xdr:nvSpPr>
      <xdr:spPr>
        <a:xfrm>
          <a:off x="2444749"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14</xdr:col>
      <xdr:colOff>889000</xdr:colOff>
      <xdr:row>0</xdr:row>
      <xdr:rowOff>84667</xdr:rowOff>
    </xdr:from>
    <xdr:to>
      <xdr:col>16</xdr:col>
      <xdr:colOff>756292</xdr:colOff>
      <xdr:row>2</xdr:row>
      <xdr:rowOff>261783</xdr:rowOff>
    </xdr:to>
    <xdr:pic>
      <xdr:nvPicPr>
        <xdr:cNvPr id="16" name="Picture 15">
          <a:extLst>
            <a:ext uri="{FF2B5EF4-FFF2-40B4-BE49-F238E27FC236}">
              <a16:creationId xmlns:a16="http://schemas.microsoft.com/office/drawing/2014/main" id="{E6A2612D-D615-41DA-8EB9-D47DD31C4F6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86917" y="84667"/>
          <a:ext cx="1560625" cy="759199"/>
        </a:xfrm>
        <a:prstGeom prst="rect">
          <a:avLst/>
        </a:prstGeom>
      </xdr:spPr>
    </xdr:pic>
    <xdr:clientData/>
  </xdr:twoCellAnchor>
  <xdr:twoCellAnchor editAs="absolute">
    <xdr:from>
      <xdr:col>9</xdr:col>
      <xdr:colOff>1026583</xdr:colOff>
      <xdr:row>1</xdr:row>
      <xdr:rowOff>74083</xdr:rowOff>
    </xdr:from>
    <xdr:to>
      <xdr:col>11</xdr:col>
      <xdr:colOff>63499</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C7B2628D-ABB9-41B7-BC15-56ACAD519027}"/>
            </a:ext>
          </a:extLst>
        </xdr:cNvPr>
        <xdr:cNvSpPr>
          <a:spLocks noChangeAspect="1"/>
        </xdr:cNvSpPr>
      </xdr:nvSpPr>
      <xdr:spPr>
        <a:xfrm>
          <a:off x="13409083"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5.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116417</xdr:rowOff>
    </xdr:to>
    <mc:AlternateContent xmlns:mc="http://schemas.openxmlformats.org/markup-compatibility/2006" xmlns:a14="http://schemas.microsoft.com/office/drawing/2010/main">
      <mc:Choice Requires="a14">
        <xdr:graphicFrame macro="">
          <xdr:nvGraphicFramePr>
            <xdr:cNvPr id="2" name="Rel_D 3">
              <a:extLst>
                <a:ext uri="{FF2B5EF4-FFF2-40B4-BE49-F238E27FC236}">
                  <a16:creationId xmlns:a16="http://schemas.microsoft.com/office/drawing/2014/main" id="{F9582F08-085B-4485-85D6-9A63BC4CAB8E}"/>
                </a:ext>
              </a:extLst>
            </xdr:cNvPr>
            <xdr:cNvGraphicFramePr/>
          </xdr:nvGraphicFramePr>
          <xdr:xfrm>
            <a:off x="0" y="0"/>
            <a:ext cx="0" cy="0"/>
          </xdr:xfrm>
          <a:graphic>
            <a:graphicData uri="http://schemas.microsoft.com/office/drawing/2010/slicer">
              <sle:slicer xmlns:sle="http://schemas.microsoft.com/office/drawing/2010/slicer" name="Rel_D 3"/>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3">
              <a:extLst>
                <a:ext uri="{FF2B5EF4-FFF2-40B4-BE49-F238E27FC236}">
                  <a16:creationId xmlns:a16="http://schemas.microsoft.com/office/drawing/2014/main" id="{37B46DD3-3D95-43EE-88FF-148C2E53DB43}"/>
                </a:ext>
              </a:extLst>
            </xdr:cNvPr>
            <xdr:cNvGraphicFramePr/>
          </xdr:nvGraphicFramePr>
          <xdr:xfrm>
            <a:off x="0" y="0"/>
            <a:ext cx="0" cy="0"/>
          </xdr:xfrm>
          <a:graphic>
            <a:graphicData uri="http://schemas.microsoft.com/office/drawing/2010/slicer">
              <sle:slicer xmlns:sle="http://schemas.microsoft.com/office/drawing/2010/slicer" name="Locality 3"/>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3">
              <a:extLst>
                <a:ext uri="{FF2B5EF4-FFF2-40B4-BE49-F238E27FC236}">
                  <a16:creationId xmlns:a16="http://schemas.microsoft.com/office/drawing/2014/main" id="{524EF9D3-0B62-4F5D-9CEF-D5ED5A62896F}"/>
                </a:ext>
              </a:extLst>
            </xdr:cNvPr>
            <xdr:cNvGraphicFramePr/>
          </xdr:nvGraphicFramePr>
          <xdr:xfrm>
            <a:off x="0" y="0"/>
            <a:ext cx="0" cy="0"/>
          </xdr:xfrm>
          <a:graphic>
            <a:graphicData uri="http://schemas.microsoft.com/office/drawing/2010/slicer">
              <sle:slicer xmlns:sle="http://schemas.microsoft.com/office/drawing/2010/slicer" name="SubLocality 3"/>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569E824F-A8F9-4BF3-AD6B-407D593FE983}"/>
            </a:ext>
          </a:extLst>
        </xdr:cNvPr>
        <xdr:cNvSpPr>
          <a:spLocks noChangeAspect="1"/>
        </xdr:cNvSpPr>
      </xdr:nvSpPr>
      <xdr:spPr>
        <a:xfrm>
          <a:off x="2896659" y="407458"/>
          <a:ext cx="1144800" cy="555626"/>
        </a:xfrm>
        <a:prstGeom prst="snip1Rect">
          <a:avLst/>
        </a:prstGeom>
        <a:solidFill>
          <a:sysClr val="window" lastClr="FFFFFF"/>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6F48DED1-4820-4E23-AAC2-D8157B4D929A}"/>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95BE914D-FAAA-42E8-8277-DC3FA4BFD16A}"/>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extLst>
            <a:ext uri="{FF2B5EF4-FFF2-40B4-BE49-F238E27FC236}">
              <a16:creationId xmlns:a16="http://schemas.microsoft.com/office/drawing/2014/main" id="{D1CC7396-24AE-4AA2-A852-443FC5E284C3}"/>
            </a:ext>
          </a:extLst>
        </xdr:cNvPr>
        <xdr:cNvSpPr>
          <a:spLocks noChangeAspect="1"/>
        </xdr:cNvSpPr>
      </xdr:nvSpPr>
      <xdr:spPr>
        <a:xfrm>
          <a:off x="6410325" y="407458"/>
          <a:ext cx="1142999"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4"/>
          <a:extLst>
            <a:ext uri="{FF2B5EF4-FFF2-40B4-BE49-F238E27FC236}">
              <a16:creationId xmlns:a16="http://schemas.microsoft.com/office/drawing/2014/main" id="{987438C1-A541-4B60-9010-D22744980BC2}"/>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961C21DE-5F14-4797-A021-D9553F2318C1}"/>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A68FCDB6-0392-42A3-BA65-FA4AD2A553BD}"/>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8C60885D-2487-49C8-9168-683523806235}"/>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66145C9E-F601-404D-925C-2B9C0FA9F9E9}"/>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1788583</xdr:colOff>
      <xdr:row>4</xdr:row>
      <xdr:rowOff>137584</xdr:rowOff>
    </xdr:from>
    <xdr:to>
      <xdr:col>5</xdr:col>
      <xdr:colOff>582083</xdr:colOff>
      <xdr:row>27</xdr:row>
      <xdr:rowOff>65618</xdr:rowOff>
    </xdr:to>
    <xdr:graphicFrame macro="">
      <xdr:nvGraphicFramePr>
        <xdr:cNvPr id="14" name="Chart 13">
          <a:extLst>
            <a:ext uri="{FF2B5EF4-FFF2-40B4-BE49-F238E27FC236}">
              <a16:creationId xmlns:a16="http://schemas.microsoft.com/office/drawing/2014/main" id="{5A48C3E8-EF63-4CF3-8301-B1614F2C290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42334</xdr:colOff>
      <xdr:row>1</xdr:row>
      <xdr:rowOff>95250</xdr:rowOff>
    </xdr:from>
    <xdr:to>
      <xdr:col>3</xdr:col>
      <xdr:colOff>444501</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22418388-F9F2-4456-9220-6127CD5C4F93}"/>
            </a:ext>
          </a:extLst>
        </xdr:cNvPr>
        <xdr:cNvSpPr/>
      </xdr:nvSpPr>
      <xdr:spPr>
        <a:xfrm>
          <a:off x="2434167"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84667</xdr:colOff>
      <xdr:row>0</xdr:row>
      <xdr:rowOff>137583</xdr:rowOff>
    </xdr:from>
    <xdr:to>
      <xdr:col>16</xdr:col>
      <xdr:colOff>809209</xdr:colOff>
      <xdr:row>2</xdr:row>
      <xdr:rowOff>314699</xdr:rowOff>
    </xdr:to>
    <xdr:pic>
      <xdr:nvPicPr>
        <xdr:cNvPr id="16" name="Picture 15">
          <a:extLst>
            <a:ext uri="{FF2B5EF4-FFF2-40B4-BE49-F238E27FC236}">
              <a16:creationId xmlns:a16="http://schemas.microsoft.com/office/drawing/2014/main" id="{10F1BE0F-0E5D-4B80-9FF1-78C434042810}"/>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7949334" y="137583"/>
          <a:ext cx="1560625" cy="759199"/>
        </a:xfrm>
        <a:prstGeom prst="rect">
          <a:avLst/>
        </a:prstGeom>
      </xdr:spPr>
    </xdr:pic>
    <xdr:clientData/>
  </xdr:twoCellAnchor>
  <xdr:twoCellAnchor editAs="absolute">
    <xdr:from>
      <xdr:col>9</xdr:col>
      <xdr:colOff>952501</xdr:colOff>
      <xdr:row>1</xdr:row>
      <xdr:rowOff>74084</xdr:rowOff>
    </xdr:from>
    <xdr:to>
      <xdr:col>10</xdr:col>
      <xdr:colOff>973666</xdr:colOff>
      <xdr:row>2</xdr:row>
      <xdr:rowOff>392268</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EED32AD6-DE93-430E-AB4F-3BFB0453CCB9}"/>
            </a:ext>
          </a:extLst>
        </xdr:cNvPr>
        <xdr:cNvSpPr>
          <a:spLocks noChangeAspect="1"/>
        </xdr:cNvSpPr>
      </xdr:nvSpPr>
      <xdr:spPr>
        <a:xfrm>
          <a:off x="13409084" y="412751"/>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6.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116417</xdr:rowOff>
    </xdr:to>
    <mc:AlternateContent xmlns:mc="http://schemas.openxmlformats.org/markup-compatibility/2006" xmlns:a14="http://schemas.microsoft.com/office/drawing/2010/main">
      <mc:Choice Requires="a14">
        <xdr:graphicFrame macro="">
          <xdr:nvGraphicFramePr>
            <xdr:cNvPr id="2" name="Rel_D 4">
              <a:extLst>
                <a:ext uri="{FF2B5EF4-FFF2-40B4-BE49-F238E27FC236}">
                  <a16:creationId xmlns:a16="http://schemas.microsoft.com/office/drawing/2014/main" id="{B3D9C494-2584-4061-8F7A-B41926E364A2}"/>
                </a:ext>
              </a:extLst>
            </xdr:cNvPr>
            <xdr:cNvGraphicFramePr/>
          </xdr:nvGraphicFramePr>
          <xdr:xfrm>
            <a:off x="0" y="0"/>
            <a:ext cx="0" cy="0"/>
          </xdr:xfrm>
          <a:graphic>
            <a:graphicData uri="http://schemas.microsoft.com/office/drawing/2010/slicer">
              <sle:slicer xmlns:sle="http://schemas.microsoft.com/office/drawing/2010/slicer" name="Rel_D 4"/>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4">
              <a:extLst>
                <a:ext uri="{FF2B5EF4-FFF2-40B4-BE49-F238E27FC236}">
                  <a16:creationId xmlns:a16="http://schemas.microsoft.com/office/drawing/2014/main" id="{8BA251EF-2C14-44A1-A386-06E6D5D12184}"/>
                </a:ext>
              </a:extLst>
            </xdr:cNvPr>
            <xdr:cNvGraphicFramePr/>
          </xdr:nvGraphicFramePr>
          <xdr:xfrm>
            <a:off x="0" y="0"/>
            <a:ext cx="0" cy="0"/>
          </xdr:xfrm>
          <a:graphic>
            <a:graphicData uri="http://schemas.microsoft.com/office/drawing/2010/slicer">
              <sle:slicer xmlns:sle="http://schemas.microsoft.com/office/drawing/2010/slicer" name="Locality 4"/>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4">
              <a:extLst>
                <a:ext uri="{FF2B5EF4-FFF2-40B4-BE49-F238E27FC236}">
                  <a16:creationId xmlns:a16="http://schemas.microsoft.com/office/drawing/2014/main" id="{248DBB75-819D-4739-917E-8C296265F2DE}"/>
                </a:ext>
              </a:extLst>
            </xdr:cNvPr>
            <xdr:cNvGraphicFramePr/>
          </xdr:nvGraphicFramePr>
          <xdr:xfrm>
            <a:off x="0" y="0"/>
            <a:ext cx="0" cy="0"/>
          </xdr:xfrm>
          <a:graphic>
            <a:graphicData uri="http://schemas.microsoft.com/office/drawing/2010/slicer">
              <sle:slicer xmlns:sle="http://schemas.microsoft.com/office/drawing/2010/slicer" name="SubLocality 4"/>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A33DDAE5-B3ED-4E8D-9A67-1F9D26DD066E}"/>
            </a:ext>
          </a:extLst>
        </xdr:cNvPr>
        <xdr:cNvSpPr>
          <a:spLocks noChangeAspect="1"/>
        </xdr:cNvSpPr>
      </xdr:nvSpPr>
      <xdr:spPr>
        <a:xfrm>
          <a:off x="2896659" y="407458"/>
          <a:ext cx="1144800" cy="555626"/>
        </a:xfrm>
        <a:prstGeom prst="snip1Rect">
          <a:avLst/>
        </a:prstGeom>
        <a:solidFill>
          <a:sysClr val="window" lastClr="FFFFFF"/>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5EBFA38F-399E-4113-B8B5-8D4590D088E6}"/>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13D8DB4F-329A-4E33-BC50-A3B3131DAA0F}"/>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1D506F98-17D4-4C3F-8E95-86AD70F2392E}"/>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extLst>
            <a:ext uri="{FF2B5EF4-FFF2-40B4-BE49-F238E27FC236}">
              <a16:creationId xmlns:a16="http://schemas.microsoft.com/office/drawing/2014/main" id="{3C5B219B-618B-4937-AA8F-F553032FBFE8}"/>
            </a:ext>
          </a:extLst>
        </xdr:cNvPr>
        <xdr:cNvSpPr>
          <a:spLocks noChangeAspect="1"/>
        </xdr:cNvSpPr>
      </xdr:nvSpPr>
      <xdr:spPr>
        <a:xfrm>
          <a:off x="7567083" y="412750"/>
          <a:ext cx="1142999" cy="561600"/>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ABDBBF79-EFF5-42EE-9290-50ED2250D565}"/>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2340F5ED-E3B3-4585-9E8F-A38151AF918F}"/>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6B87887C-AD2C-4175-86A1-3BC922A286D5}"/>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9165D569-D7AD-4CB1-8458-BB6AAAED0C7C}"/>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1777999</xdr:colOff>
      <xdr:row>4</xdr:row>
      <xdr:rowOff>158751</xdr:rowOff>
    </xdr:from>
    <xdr:to>
      <xdr:col>5</xdr:col>
      <xdr:colOff>592667</xdr:colOff>
      <xdr:row>27</xdr:row>
      <xdr:rowOff>55034</xdr:rowOff>
    </xdr:to>
    <xdr:graphicFrame macro="">
      <xdr:nvGraphicFramePr>
        <xdr:cNvPr id="14" name="Chart 13">
          <a:extLst>
            <a:ext uri="{FF2B5EF4-FFF2-40B4-BE49-F238E27FC236}">
              <a16:creationId xmlns:a16="http://schemas.microsoft.com/office/drawing/2014/main" id="{1341240A-0282-4E41-835F-BAB95071763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2D0187F6-3DD1-41DA-8C3C-E5732DEF6FE0}"/>
            </a:ext>
          </a:extLst>
        </xdr:cNvPr>
        <xdr:cNvSpPr/>
      </xdr:nvSpPr>
      <xdr:spPr>
        <a:xfrm>
          <a:off x="2444749"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169333</xdr:colOff>
      <xdr:row>0</xdr:row>
      <xdr:rowOff>116416</xdr:rowOff>
    </xdr:from>
    <xdr:to>
      <xdr:col>17</xdr:col>
      <xdr:colOff>57792</xdr:colOff>
      <xdr:row>2</xdr:row>
      <xdr:rowOff>293532</xdr:rowOff>
    </xdr:to>
    <xdr:pic>
      <xdr:nvPicPr>
        <xdr:cNvPr id="16" name="Picture 15">
          <a:extLst>
            <a:ext uri="{FF2B5EF4-FFF2-40B4-BE49-F238E27FC236}">
              <a16:creationId xmlns:a16="http://schemas.microsoft.com/office/drawing/2014/main" id="{AEC66525-B7C4-4587-8503-97DBACB0D1E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7938750" y="116416"/>
          <a:ext cx="1560625" cy="759199"/>
        </a:xfrm>
        <a:prstGeom prst="rect">
          <a:avLst/>
        </a:prstGeom>
      </xdr:spPr>
    </xdr:pic>
    <xdr:clientData/>
  </xdr:twoCellAnchor>
  <xdr:twoCellAnchor editAs="absolute">
    <xdr:from>
      <xdr:col>9</xdr:col>
      <xdr:colOff>952501</xdr:colOff>
      <xdr:row>1</xdr:row>
      <xdr:rowOff>74083</xdr:rowOff>
    </xdr:from>
    <xdr:to>
      <xdr:col>10</xdr:col>
      <xdr:colOff>973666</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6B497EAF-F41C-4E0C-A472-22103735FAEF}"/>
            </a:ext>
          </a:extLst>
        </xdr:cNvPr>
        <xdr:cNvSpPr>
          <a:spLocks noChangeAspect="1"/>
        </xdr:cNvSpPr>
      </xdr:nvSpPr>
      <xdr:spPr>
        <a:xfrm>
          <a:off x="13409084"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7.xml><?xml version="1.0" encoding="utf-8"?>
<xdr:wsDr xmlns:xdr="http://schemas.openxmlformats.org/drawingml/2006/spreadsheetDrawing" xmlns:a="http://schemas.openxmlformats.org/drawingml/2006/main">
  <xdr:twoCellAnchor editAs="absolute">
    <xdr:from>
      <xdr:col>1</xdr:col>
      <xdr:colOff>23282</xdr:colOff>
      <xdr:row>3</xdr:row>
      <xdr:rowOff>67734</xdr:rowOff>
    </xdr:from>
    <xdr:to>
      <xdr:col>1</xdr:col>
      <xdr:colOff>2042584</xdr:colOff>
      <xdr:row>5</xdr:row>
      <xdr:rowOff>137583</xdr:rowOff>
    </xdr:to>
    <mc:AlternateContent xmlns:mc="http://schemas.openxmlformats.org/markup-compatibility/2006" xmlns:a14="http://schemas.microsoft.com/office/drawing/2010/main">
      <mc:Choice Requires="a14">
        <xdr:graphicFrame macro="">
          <xdr:nvGraphicFramePr>
            <xdr:cNvPr id="2" name="Rel_D 5">
              <a:extLst>
                <a:ext uri="{FF2B5EF4-FFF2-40B4-BE49-F238E27FC236}">
                  <a16:creationId xmlns:a16="http://schemas.microsoft.com/office/drawing/2014/main" id="{926D2F27-FE0A-45EB-8510-37A655D63E53}"/>
                </a:ext>
              </a:extLst>
            </xdr:cNvPr>
            <xdr:cNvGraphicFramePr/>
          </xdr:nvGraphicFramePr>
          <xdr:xfrm>
            <a:off x="0" y="0"/>
            <a:ext cx="0" cy="0"/>
          </xdr:xfrm>
          <a:graphic>
            <a:graphicData uri="http://schemas.microsoft.com/office/drawing/2010/slicer">
              <sle:slicer xmlns:sle="http://schemas.microsoft.com/office/drawing/2010/slicer" name="Rel_D 5"/>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5">
              <a:extLst>
                <a:ext uri="{FF2B5EF4-FFF2-40B4-BE49-F238E27FC236}">
                  <a16:creationId xmlns:a16="http://schemas.microsoft.com/office/drawing/2014/main" id="{9A885F0D-A07B-4922-ABE7-B2F4398BF63B}"/>
                </a:ext>
              </a:extLst>
            </xdr:cNvPr>
            <xdr:cNvGraphicFramePr/>
          </xdr:nvGraphicFramePr>
          <xdr:xfrm>
            <a:off x="0" y="0"/>
            <a:ext cx="0" cy="0"/>
          </xdr:xfrm>
          <a:graphic>
            <a:graphicData uri="http://schemas.microsoft.com/office/drawing/2010/slicer">
              <sle:slicer xmlns:sle="http://schemas.microsoft.com/office/drawing/2010/slicer" name="Locality 5"/>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5">
              <a:extLst>
                <a:ext uri="{FF2B5EF4-FFF2-40B4-BE49-F238E27FC236}">
                  <a16:creationId xmlns:a16="http://schemas.microsoft.com/office/drawing/2014/main" id="{AEAC6945-0C88-4714-B627-2BB376DF6464}"/>
                </a:ext>
              </a:extLst>
            </xdr:cNvPr>
            <xdr:cNvGraphicFramePr/>
          </xdr:nvGraphicFramePr>
          <xdr:xfrm>
            <a:off x="0" y="0"/>
            <a:ext cx="0" cy="0"/>
          </xdr:xfrm>
          <a:graphic>
            <a:graphicData uri="http://schemas.microsoft.com/office/drawing/2010/slicer">
              <sle:slicer xmlns:sle="http://schemas.microsoft.com/office/drawing/2010/slicer" name="SubLocality 5"/>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380EDC19-3578-4672-9900-F0C260CD197A}"/>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DDC5A1A9-0AAD-40C9-8ACB-7E0F613485C7}"/>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5B95A9F9-11B2-4FC4-B9B8-50D6E4C6B531}"/>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448A7547-CB76-4812-A99A-EF8583472481}"/>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CE9C3E29-F4B9-4BAE-B016-5BF5E1E43619}"/>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779CDDE7-88E2-473F-BEC7-63F0B452EC7E}"/>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extLst>
            <a:ext uri="{FF2B5EF4-FFF2-40B4-BE49-F238E27FC236}">
              <a16:creationId xmlns:a16="http://schemas.microsoft.com/office/drawing/2014/main" id="{DF14A92E-02C8-4CAD-86ED-EA86A22C4154}"/>
            </a:ext>
          </a:extLst>
        </xdr:cNvPr>
        <xdr:cNvSpPr>
          <a:spLocks noChangeAspect="1"/>
        </xdr:cNvSpPr>
      </xdr:nvSpPr>
      <xdr:spPr>
        <a:xfrm>
          <a:off x="8736542" y="407458"/>
          <a:ext cx="1138765"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9B7947E7-2381-4D69-BAA5-D18163B6E487}"/>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A58F93DA-2DBE-42B0-9FD6-BA1FA74BEEBE}"/>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1979082</xdr:colOff>
      <xdr:row>3</xdr:row>
      <xdr:rowOff>95250</xdr:rowOff>
    </xdr:from>
    <xdr:to>
      <xdr:col>5</xdr:col>
      <xdr:colOff>380999</xdr:colOff>
      <xdr:row>28</xdr:row>
      <xdr:rowOff>84667</xdr:rowOff>
    </xdr:to>
    <xdr:graphicFrame macro="">
      <xdr:nvGraphicFramePr>
        <xdr:cNvPr id="14" name="Chart 13">
          <a:extLst>
            <a:ext uri="{FF2B5EF4-FFF2-40B4-BE49-F238E27FC236}">
              <a16:creationId xmlns:a16="http://schemas.microsoft.com/office/drawing/2014/main" id="{1616C2B8-FC44-482D-A552-F427268288E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95250</xdr:rowOff>
    </xdr:from>
    <xdr:to>
      <xdr:col>3</xdr:col>
      <xdr:colOff>455084</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7AF6EDD3-1C8E-4B61-B56F-D694566515AD}"/>
            </a:ext>
          </a:extLst>
        </xdr:cNvPr>
        <xdr:cNvSpPr/>
      </xdr:nvSpPr>
      <xdr:spPr>
        <a:xfrm>
          <a:off x="2444750"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222250</xdr:colOff>
      <xdr:row>0</xdr:row>
      <xdr:rowOff>158750</xdr:rowOff>
    </xdr:from>
    <xdr:to>
      <xdr:col>17</xdr:col>
      <xdr:colOff>4875</xdr:colOff>
      <xdr:row>2</xdr:row>
      <xdr:rowOff>335866</xdr:rowOff>
    </xdr:to>
    <xdr:pic>
      <xdr:nvPicPr>
        <xdr:cNvPr id="16" name="Picture 15">
          <a:extLst>
            <a:ext uri="{FF2B5EF4-FFF2-40B4-BE49-F238E27FC236}">
              <a16:creationId xmlns:a16="http://schemas.microsoft.com/office/drawing/2014/main" id="{13CDE35F-6963-49D9-AB2C-BC367535C8AA}"/>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7981083" y="158750"/>
          <a:ext cx="1560625" cy="759199"/>
        </a:xfrm>
        <a:prstGeom prst="rect">
          <a:avLst/>
        </a:prstGeom>
      </xdr:spPr>
    </xdr:pic>
    <xdr:clientData/>
  </xdr:twoCellAnchor>
  <xdr:twoCellAnchor editAs="absolute">
    <xdr:from>
      <xdr:col>9</xdr:col>
      <xdr:colOff>952501</xdr:colOff>
      <xdr:row>1</xdr:row>
      <xdr:rowOff>74082</xdr:rowOff>
    </xdr:from>
    <xdr:to>
      <xdr:col>10</xdr:col>
      <xdr:colOff>973666</xdr:colOff>
      <xdr:row>2</xdr:row>
      <xdr:rowOff>392266</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D5040D36-EE99-44FA-8ECD-2B68FF38D05F}"/>
            </a:ext>
          </a:extLst>
        </xdr:cNvPr>
        <xdr:cNvSpPr>
          <a:spLocks noChangeAspect="1"/>
        </xdr:cNvSpPr>
      </xdr:nvSpPr>
      <xdr:spPr>
        <a:xfrm>
          <a:off x="13409084" y="412749"/>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8.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6">
              <a:extLst>
                <a:ext uri="{FF2B5EF4-FFF2-40B4-BE49-F238E27FC236}">
                  <a16:creationId xmlns:a16="http://schemas.microsoft.com/office/drawing/2014/main" id="{F95E7727-F53F-4584-A61A-B1738FEF314C}"/>
                </a:ext>
              </a:extLst>
            </xdr:cNvPr>
            <xdr:cNvGraphicFramePr/>
          </xdr:nvGraphicFramePr>
          <xdr:xfrm>
            <a:off x="0" y="0"/>
            <a:ext cx="0" cy="0"/>
          </xdr:xfrm>
          <a:graphic>
            <a:graphicData uri="http://schemas.microsoft.com/office/drawing/2010/slicer">
              <sle:slicer xmlns:sle="http://schemas.microsoft.com/office/drawing/2010/slicer" name="Rel_D 6"/>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6">
              <a:extLst>
                <a:ext uri="{FF2B5EF4-FFF2-40B4-BE49-F238E27FC236}">
                  <a16:creationId xmlns:a16="http://schemas.microsoft.com/office/drawing/2014/main" id="{E45F6704-6DCF-46DA-B8CA-88D9FDD484E2}"/>
                </a:ext>
              </a:extLst>
            </xdr:cNvPr>
            <xdr:cNvGraphicFramePr/>
          </xdr:nvGraphicFramePr>
          <xdr:xfrm>
            <a:off x="0" y="0"/>
            <a:ext cx="0" cy="0"/>
          </xdr:xfrm>
          <a:graphic>
            <a:graphicData uri="http://schemas.microsoft.com/office/drawing/2010/slicer">
              <sle:slicer xmlns:sle="http://schemas.microsoft.com/office/drawing/2010/slicer" name="Locality 6"/>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6">
              <a:extLst>
                <a:ext uri="{FF2B5EF4-FFF2-40B4-BE49-F238E27FC236}">
                  <a16:creationId xmlns:a16="http://schemas.microsoft.com/office/drawing/2014/main" id="{B1BBAE8B-ACE1-4673-B573-CED582AD5400}"/>
                </a:ext>
              </a:extLst>
            </xdr:cNvPr>
            <xdr:cNvGraphicFramePr/>
          </xdr:nvGraphicFramePr>
          <xdr:xfrm>
            <a:off x="0" y="0"/>
            <a:ext cx="0" cy="0"/>
          </xdr:xfrm>
          <a:graphic>
            <a:graphicData uri="http://schemas.microsoft.com/office/drawing/2010/slicer">
              <sle:slicer xmlns:sle="http://schemas.microsoft.com/office/drawing/2010/slicer" name="SubLocality 6"/>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90E6F188-E3B7-4D4F-A39D-08662AA2607D}"/>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504796F0-F312-43E8-8EFD-02FA30D5E30B}"/>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F9B3FCC9-44DA-4831-8BAE-1D74F6FB1B32}"/>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2054AE85-24DB-4072-9FA4-E8E568811679}"/>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68404C19-8F93-4897-823E-922F18D2C278}"/>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extLst>
            <a:ext uri="{FF2B5EF4-FFF2-40B4-BE49-F238E27FC236}">
              <a16:creationId xmlns:a16="http://schemas.microsoft.com/office/drawing/2014/main" id="{91AE41C0-2B1D-4987-98BD-B78940227DAF}"/>
            </a:ext>
          </a:extLst>
        </xdr:cNvPr>
        <xdr:cNvSpPr>
          <a:spLocks noChangeAspect="1"/>
        </xdr:cNvSpPr>
      </xdr:nvSpPr>
      <xdr:spPr>
        <a:xfrm>
          <a:off x="9907058" y="407458"/>
          <a:ext cx="1139824"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783D813F-856A-44F9-B7DE-21A066736151}"/>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387CA94B-FB9C-46EE-A23D-CC75F356867C}"/>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60AD92CD-7764-4261-95A6-35D9EA31CFA2}"/>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1862665</xdr:colOff>
      <xdr:row>4</xdr:row>
      <xdr:rowOff>116417</xdr:rowOff>
    </xdr:from>
    <xdr:to>
      <xdr:col>5</xdr:col>
      <xdr:colOff>423332</xdr:colOff>
      <xdr:row>27</xdr:row>
      <xdr:rowOff>86783</xdr:rowOff>
    </xdr:to>
    <xdr:graphicFrame macro="">
      <xdr:nvGraphicFramePr>
        <xdr:cNvPr id="14" name="Chart 13">
          <a:extLst>
            <a:ext uri="{FF2B5EF4-FFF2-40B4-BE49-F238E27FC236}">
              <a16:creationId xmlns:a16="http://schemas.microsoft.com/office/drawing/2014/main" id="{81274E64-038F-4304-B08D-A635C4B0322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95249</xdr:rowOff>
    </xdr:from>
    <xdr:to>
      <xdr:col>3</xdr:col>
      <xdr:colOff>455084</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07184AD6-132A-4488-9F75-3D9FAD033B68}"/>
            </a:ext>
          </a:extLst>
        </xdr:cNvPr>
        <xdr:cNvSpPr/>
      </xdr:nvSpPr>
      <xdr:spPr>
        <a:xfrm>
          <a:off x="2444750"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211667</xdr:colOff>
      <xdr:row>0</xdr:row>
      <xdr:rowOff>105833</xdr:rowOff>
    </xdr:from>
    <xdr:to>
      <xdr:col>16</xdr:col>
      <xdr:colOff>872709</xdr:colOff>
      <xdr:row>2</xdr:row>
      <xdr:rowOff>282949</xdr:rowOff>
    </xdr:to>
    <xdr:pic>
      <xdr:nvPicPr>
        <xdr:cNvPr id="16" name="Picture 15">
          <a:extLst>
            <a:ext uri="{FF2B5EF4-FFF2-40B4-BE49-F238E27FC236}">
              <a16:creationId xmlns:a16="http://schemas.microsoft.com/office/drawing/2014/main" id="{5A99708F-9CDE-4F3F-9B15-285D9E90FE9D}"/>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139834" y="105833"/>
          <a:ext cx="1560625" cy="759199"/>
        </a:xfrm>
        <a:prstGeom prst="rect">
          <a:avLst/>
        </a:prstGeom>
      </xdr:spPr>
    </xdr:pic>
    <xdr:clientData/>
  </xdr:twoCellAnchor>
  <xdr:twoCellAnchor editAs="absolute">
    <xdr:from>
      <xdr:col>9</xdr:col>
      <xdr:colOff>952500</xdr:colOff>
      <xdr:row>1</xdr:row>
      <xdr:rowOff>74084</xdr:rowOff>
    </xdr:from>
    <xdr:to>
      <xdr:col>10</xdr:col>
      <xdr:colOff>973665</xdr:colOff>
      <xdr:row>2</xdr:row>
      <xdr:rowOff>392268</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D6F8458B-672C-4D60-977A-40DB3552EA8F}"/>
            </a:ext>
          </a:extLst>
        </xdr:cNvPr>
        <xdr:cNvSpPr>
          <a:spLocks noChangeAspect="1"/>
        </xdr:cNvSpPr>
      </xdr:nvSpPr>
      <xdr:spPr>
        <a:xfrm>
          <a:off x="13409083" y="412751"/>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9.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95250</xdr:rowOff>
    </xdr:to>
    <mc:AlternateContent xmlns:mc="http://schemas.openxmlformats.org/markup-compatibility/2006" xmlns:a14="http://schemas.microsoft.com/office/drawing/2010/main">
      <mc:Choice Requires="a14">
        <xdr:graphicFrame macro="">
          <xdr:nvGraphicFramePr>
            <xdr:cNvPr id="2" name="Rel_D 7">
              <a:extLst>
                <a:ext uri="{FF2B5EF4-FFF2-40B4-BE49-F238E27FC236}">
                  <a16:creationId xmlns:a16="http://schemas.microsoft.com/office/drawing/2014/main" id="{7007FE67-86AB-44AA-ACCD-C0ADA2066AFE}"/>
                </a:ext>
              </a:extLst>
            </xdr:cNvPr>
            <xdr:cNvGraphicFramePr/>
          </xdr:nvGraphicFramePr>
          <xdr:xfrm>
            <a:off x="0" y="0"/>
            <a:ext cx="0" cy="0"/>
          </xdr:xfrm>
          <a:graphic>
            <a:graphicData uri="http://schemas.microsoft.com/office/drawing/2010/slicer">
              <sle:slicer xmlns:sle="http://schemas.microsoft.com/office/drawing/2010/slicer" name="Rel_D 7"/>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7">
              <a:extLst>
                <a:ext uri="{FF2B5EF4-FFF2-40B4-BE49-F238E27FC236}">
                  <a16:creationId xmlns:a16="http://schemas.microsoft.com/office/drawing/2014/main" id="{86C52D0D-F31D-4432-A9FB-022D1585BEB8}"/>
                </a:ext>
              </a:extLst>
            </xdr:cNvPr>
            <xdr:cNvGraphicFramePr/>
          </xdr:nvGraphicFramePr>
          <xdr:xfrm>
            <a:off x="0" y="0"/>
            <a:ext cx="0" cy="0"/>
          </xdr:xfrm>
          <a:graphic>
            <a:graphicData uri="http://schemas.microsoft.com/office/drawing/2010/slicer">
              <sle:slicer xmlns:sle="http://schemas.microsoft.com/office/drawing/2010/slicer" name="Locality 7"/>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7">
              <a:extLst>
                <a:ext uri="{FF2B5EF4-FFF2-40B4-BE49-F238E27FC236}">
                  <a16:creationId xmlns:a16="http://schemas.microsoft.com/office/drawing/2014/main" id="{ABFE22F0-9912-433D-9E0B-B3319AC49FE6}"/>
                </a:ext>
              </a:extLst>
            </xdr:cNvPr>
            <xdr:cNvGraphicFramePr/>
          </xdr:nvGraphicFramePr>
          <xdr:xfrm>
            <a:off x="0" y="0"/>
            <a:ext cx="0" cy="0"/>
          </xdr:xfrm>
          <a:graphic>
            <a:graphicData uri="http://schemas.microsoft.com/office/drawing/2010/slicer">
              <sle:slicer xmlns:sle="http://schemas.microsoft.com/office/drawing/2010/slicer" name="SubLocality 7"/>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37B5CA13-1AA2-4599-9FBA-29F293B95AF6}"/>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25D65DAC-1C7F-4BEA-A1E7-DE2811110F02}"/>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50CA6653-9704-4525-B935-46F580ACC7DF}"/>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58F486E7-4452-4D7A-970A-C7EFF2B23C43}"/>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4B3CB632-0D3D-421E-AB30-CBD4AC624AC7}"/>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A70549A2-3CC2-4A57-B7C4-FE210EB8FE08}"/>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363C63EE-5EEB-4267-B34A-5C3ED462AB52}"/>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extLst>
            <a:ext uri="{FF2B5EF4-FFF2-40B4-BE49-F238E27FC236}">
              <a16:creationId xmlns:a16="http://schemas.microsoft.com/office/drawing/2014/main" id="{0BB0B488-7FE6-4C02-8745-E217CC5C0DE4}"/>
            </a:ext>
          </a:extLst>
        </xdr:cNvPr>
        <xdr:cNvSpPr>
          <a:spLocks noChangeAspect="1"/>
        </xdr:cNvSpPr>
      </xdr:nvSpPr>
      <xdr:spPr>
        <a:xfrm>
          <a:off x="11068050" y="407458"/>
          <a:ext cx="1139824"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26C40E03-7CD3-46A9-BA90-3839E4351B0F}"/>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1862668</xdr:colOff>
      <xdr:row>3</xdr:row>
      <xdr:rowOff>169333</xdr:rowOff>
    </xdr:from>
    <xdr:to>
      <xdr:col>5</xdr:col>
      <xdr:colOff>402168</xdr:colOff>
      <xdr:row>28</xdr:row>
      <xdr:rowOff>33866</xdr:rowOff>
    </xdr:to>
    <xdr:graphicFrame macro="">
      <xdr:nvGraphicFramePr>
        <xdr:cNvPr id="14" name="Chart 13">
          <a:extLst>
            <a:ext uri="{FF2B5EF4-FFF2-40B4-BE49-F238E27FC236}">
              <a16:creationId xmlns:a16="http://schemas.microsoft.com/office/drawing/2014/main" id="{0A25CDAD-F05C-4270-9A48-470D15D7C84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95250</xdr:rowOff>
    </xdr:from>
    <xdr:to>
      <xdr:col>3</xdr:col>
      <xdr:colOff>455084</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9976EF06-281E-4BC4-B44A-501EA70440DA}"/>
            </a:ext>
          </a:extLst>
        </xdr:cNvPr>
        <xdr:cNvSpPr/>
      </xdr:nvSpPr>
      <xdr:spPr>
        <a:xfrm>
          <a:off x="2444750"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190500</xdr:colOff>
      <xdr:row>0</xdr:row>
      <xdr:rowOff>95250</xdr:rowOff>
    </xdr:from>
    <xdr:to>
      <xdr:col>16</xdr:col>
      <xdr:colOff>872708</xdr:colOff>
      <xdr:row>2</xdr:row>
      <xdr:rowOff>272366</xdr:rowOff>
    </xdr:to>
    <xdr:pic>
      <xdr:nvPicPr>
        <xdr:cNvPr id="16" name="Picture 15">
          <a:extLst>
            <a:ext uri="{FF2B5EF4-FFF2-40B4-BE49-F238E27FC236}">
              <a16:creationId xmlns:a16="http://schemas.microsoft.com/office/drawing/2014/main" id="{03F3D234-A986-4CBA-B8AE-8237EBC57B6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02250" y="95250"/>
          <a:ext cx="1560625" cy="759199"/>
        </a:xfrm>
        <a:prstGeom prst="rect">
          <a:avLst/>
        </a:prstGeom>
      </xdr:spPr>
    </xdr:pic>
    <xdr:clientData/>
  </xdr:twoCellAnchor>
  <xdr:twoCellAnchor editAs="absolute">
    <xdr:from>
      <xdr:col>9</xdr:col>
      <xdr:colOff>952501</xdr:colOff>
      <xdr:row>1</xdr:row>
      <xdr:rowOff>74083</xdr:rowOff>
    </xdr:from>
    <xdr:to>
      <xdr:col>10</xdr:col>
      <xdr:colOff>973666</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F9637CFB-96CD-4F3C-AE64-53D40EC7FB23}"/>
            </a:ext>
          </a:extLst>
        </xdr:cNvPr>
        <xdr:cNvSpPr>
          <a:spLocks noChangeAspect="1"/>
        </xdr:cNvSpPr>
      </xdr:nvSpPr>
      <xdr:spPr>
        <a:xfrm>
          <a:off x="13409084"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10.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8">
              <a:extLst>
                <a:ext uri="{FF2B5EF4-FFF2-40B4-BE49-F238E27FC236}">
                  <a16:creationId xmlns:a16="http://schemas.microsoft.com/office/drawing/2014/main" id="{4413FC08-F24E-45C7-BDD2-FD46EE43A7A1}"/>
                </a:ext>
              </a:extLst>
            </xdr:cNvPr>
            <xdr:cNvGraphicFramePr/>
          </xdr:nvGraphicFramePr>
          <xdr:xfrm>
            <a:off x="0" y="0"/>
            <a:ext cx="0" cy="0"/>
          </xdr:xfrm>
          <a:graphic>
            <a:graphicData uri="http://schemas.microsoft.com/office/drawing/2010/slicer">
              <sle:slicer xmlns:sle="http://schemas.microsoft.com/office/drawing/2010/slicer" name="Rel_D 8"/>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8">
              <a:extLst>
                <a:ext uri="{FF2B5EF4-FFF2-40B4-BE49-F238E27FC236}">
                  <a16:creationId xmlns:a16="http://schemas.microsoft.com/office/drawing/2014/main" id="{3BDEAEEF-3D27-4C31-BFEA-971B4894350B}"/>
                </a:ext>
              </a:extLst>
            </xdr:cNvPr>
            <xdr:cNvGraphicFramePr/>
          </xdr:nvGraphicFramePr>
          <xdr:xfrm>
            <a:off x="0" y="0"/>
            <a:ext cx="0" cy="0"/>
          </xdr:xfrm>
          <a:graphic>
            <a:graphicData uri="http://schemas.microsoft.com/office/drawing/2010/slicer">
              <sle:slicer xmlns:sle="http://schemas.microsoft.com/office/drawing/2010/slicer" name="Locality 8"/>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8">
              <a:extLst>
                <a:ext uri="{FF2B5EF4-FFF2-40B4-BE49-F238E27FC236}">
                  <a16:creationId xmlns:a16="http://schemas.microsoft.com/office/drawing/2014/main" id="{8B3B4750-1123-4058-9483-022618A94852}"/>
                </a:ext>
              </a:extLst>
            </xdr:cNvPr>
            <xdr:cNvGraphicFramePr/>
          </xdr:nvGraphicFramePr>
          <xdr:xfrm>
            <a:off x="0" y="0"/>
            <a:ext cx="0" cy="0"/>
          </xdr:xfrm>
          <a:graphic>
            <a:graphicData uri="http://schemas.microsoft.com/office/drawing/2010/slicer">
              <sle:slicer xmlns:sle="http://schemas.microsoft.com/office/drawing/2010/slicer" name="SubLocality 8"/>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B39BA59A-814F-450B-A601-CB0D60B58C11}"/>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89DD3C80-D46E-44A1-9909-7D543AAD953D}"/>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20B0D4AC-BF6F-4258-BA89-77DC06B98278}"/>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29E4909B-F502-4CE7-B40C-1769AE9C20E0}"/>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41321691-03AC-4172-9DF8-8C4507DCC05E}"/>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58840B43-A8C8-4E25-A6F3-CAA88B810308}"/>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988FC883-D564-4A7A-A13E-0C65956085AB}"/>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8"/>
          <a:extLst>
            <a:ext uri="{FF2B5EF4-FFF2-40B4-BE49-F238E27FC236}">
              <a16:creationId xmlns:a16="http://schemas.microsoft.com/office/drawing/2014/main" id="{1512FA74-B2DF-4F42-BF2E-B8773CA3BE60}"/>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extLst>
            <a:ext uri="{FF2B5EF4-FFF2-40B4-BE49-F238E27FC236}">
              <a16:creationId xmlns:a16="http://schemas.microsoft.com/office/drawing/2014/main" id="{7F2E616E-3234-469D-AEBD-267C954A6FC2}"/>
            </a:ext>
          </a:extLst>
        </xdr:cNvPr>
        <xdr:cNvSpPr>
          <a:spLocks noChangeAspect="1"/>
        </xdr:cNvSpPr>
      </xdr:nvSpPr>
      <xdr:spPr>
        <a:xfrm>
          <a:off x="12239625" y="407458"/>
          <a:ext cx="1139824"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1725082</xdr:colOff>
      <xdr:row>4</xdr:row>
      <xdr:rowOff>148167</xdr:rowOff>
    </xdr:from>
    <xdr:to>
      <xdr:col>5</xdr:col>
      <xdr:colOff>656166</xdr:colOff>
      <xdr:row>27</xdr:row>
      <xdr:rowOff>65616</xdr:rowOff>
    </xdr:to>
    <xdr:graphicFrame macro="">
      <xdr:nvGraphicFramePr>
        <xdr:cNvPr id="14" name="Chart 13">
          <a:extLst>
            <a:ext uri="{FF2B5EF4-FFF2-40B4-BE49-F238E27FC236}">
              <a16:creationId xmlns:a16="http://schemas.microsoft.com/office/drawing/2014/main" id="{00767A7B-E007-44C3-AA13-70A8BABC44C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06C14791-F75D-46B8-9D9D-069EF2AF4E41}"/>
            </a:ext>
          </a:extLst>
        </xdr:cNvPr>
        <xdr:cNvSpPr/>
      </xdr:nvSpPr>
      <xdr:spPr>
        <a:xfrm>
          <a:off x="2444749"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285750</xdr:colOff>
      <xdr:row>0</xdr:row>
      <xdr:rowOff>127000</xdr:rowOff>
    </xdr:from>
    <xdr:to>
      <xdr:col>17</xdr:col>
      <xdr:colOff>110709</xdr:colOff>
      <xdr:row>2</xdr:row>
      <xdr:rowOff>304116</xdr:rowOff>
    </xdr:to>
    <xdr:pic>
      <xdr:nvPicPr>
        <xdr:cNvPr id="16" name="Picture 15">
          <a:extLst>
            <a:ext uri="{FF2B5EF4-FFF2-40B4-BE49-F238E27FC236}">
              <a16:creationId xmlns:a16="http://schemas.microsoft.com/office/drawing/2014/main" id="{24F2F4F0-1742-4D1F-9EEB-2C330B5E9B3C}"/>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86917" y="127000"/>
          <a:ext cx="1560625" cy="759199"/>
        </a:xfrm>
        <a:prstGeom prst="rect">
          <a:avLst/>
        </a:prstGeom>
      </xdr:spPr>
    </xdr:pic>
    <xdr:clientData/>
  </xdr:twoCellAnchor>
  <xdr:twoCellAnchor editAs="absolute">
    <xdr:from>
      <xdr:col>9</xdr:col>
      <xdr:colOff>952501</xdr:colOff>
      <xdr:row>1</xdr:row>
      <xdr:rowOff>74082</xdr:rowOff>
    </xdr:from>
    <xdr:to>
      <xdr:col>10</xdr:col>
      <xdr:colOff>973666</xdr:colOff>
      <xdr:row>2</xdr:row>
      <xdr:rowOff>392266</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B3DEB7BC-C832-45E7-AFCF-3D648C7FB784}"/>
            </a:ext>
          </a:extLst>
        </xdr:cNvPr>
        <xdr:cNvSpPr>
          <a:spLocks noChangeAspect="1"/>
        </xdr:cNvSpPr>
      </xdr:nvSpPr>
      <xdr:spPr>
        <a:xfrm>
          <a:off x="13409084" y="412749"/>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11.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10">
              <a:extLst>
                <a:ext uri="{FF2B5EF4-FFF2-40B4-BE49-F238E27FC236}">
                  <a16:creationId xmlns:a16="http://schemas.microsoft.com/office/drawing/2014/main" id="{482FD437-CB3E-4A12-9A2A-C23B47CF95B7}"/>
                </a:ext>
              </a:extLst>
            </xdr:cNvPr>
            <xdr:cNvGraphicFramePr/>
          </xdr:nvGraphicFramePr>
          <xdr:xfrm>
            <a:off x="0" y="0"/>
            <a:ext cx="0" cy="0"/>
          </xdr:xfrm>
          <a:graphic>
            <a:graphicData uri="http://schemas.microsoft.com/office/drawing/2010/slicer">
              <sle:slicer xmlns:sle="http://schemas.microsoft.com/office/drawing/2010/slicer" name="Rel_D 10"/>
            </a:graphicData>
          </a:graphic>
        </xdr:graphicFrame>
      </mc:Choice>
      <mc:Fallback xmlns="">
        <xdr:sp macro="" textlink="">
          <xdr:nvSpPr>
            <xdr:cNvPr id="0" name=""/>
            <xdr:cNvSpPr>
              <a:spLocks noTextEdit="1"/>
            </xdr:cNvSpPr>
          </xdr:nvSpPr>
          <xdr:spPr>
            <a:xfrm>
              <a:off x="203199" y="1062568"/>
              <a:ext cx="2019302" cy="4190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10">
              <a:extLst>
                <a:ext uri="{FF2B5EF4-FFF2-40B4-BE49-F238E27FC236}">
                  <a16:creationId xmlns:a16="http://schemas.microsoft.com/office/drawing/2014/main" id="{BB3073B0-807E-4292-9452-903B1C3AF171}"/>
                </a:ext>
              </a:extLst>
            </xdr:cNvPr>
            <xdr:cNvGraphicFramePr/>
          </xdr:nvGraphicFramePr>
          <xdr:xfrm>
            <a:off x="0" y="0"/>
            <a:ext cx="0" cy="0"/>
          </xdr:xfrm>
          <a:graphic>
            <a:graphicData uri="http://schemas.microsoft.com/office/drawing/2010/slicer">
              <sle:slicer xmlns:sle="http://schemas.microsoft.com/office/drawing/2010/slicer" name="Locality 10"/>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10">
              <a:extLst>
                <a:ext uri="{FF2B5EF4-FFF2-40B4-BE49-F238E27FC236}">
                  <a16:creationId xmlns:a16="http://schemas.microsoft.com/office/drawing/2014/main" id="{A01C1C43-07FD-4AD6-989C-9FEB9D1DC9C3}"/>
                </a:ext>
              </a:extLst>
            </xdr:cNvPr>
            <xdr:cNvGraphicFramePr/>
          </xdr:nvGraphicFramePr>
          <xdr:xfrm>
            <a:off x="0" y="0"/>
            <a:ext cx="0" cy="0"/>
          </xdr:xfrm>
          <a:graphic>
            <a:graphicData uri="http://schemas.microsoft.com/office/drawing/2010/slicer">
              <sle:slicer xmlns:sle="http://schemas.microsoft.com/office/drawing/2010/slicer" name="SubLocality 10"/>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9A6C4080-1FC7-47B0-AEEE-D6063603278A}"/>
            </a:ext>
          </a:extLst>
        </xdr:cNvPr>
        <xdr:cNvSpPr>
          <a:spLocks noChangeAspect="1"/>
        </xdr:cNvSpPr>
      </xdr:nvSpPr>
      <xdr:spPr>
        <a:xfrm>
          <a:off x="2888193"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EC500441-88C2-45F7-B1EF-679B37E6AD5C}"/>
            </a:ext>
          </a:extLst>
        </xdr:cNvPr>
        <xdr:cNvSpPr>
          <a:spLocks noChangeAspect="1"/>
        </xdr:cNvSpPr>
      </xdr:nvSpPr>
      <xdr:spPr>
        <a:xfrm>
          <a:off x="4062943"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4B868400-0051-48B5-9B09-5AD72DEBA69E}"/>
            </a:ext>
          </a:extLst>
        </xdr:cNvPr>
        <xdr:cNvSpPr>
          <a:spLocks noChangeAspect="1"/>
        </xdr:cNvSpPr>
      </xdr:nvSpPr>
      <xdr:spPr>
        <a:xfrm>
          <a:off x="5237692"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F13F66C5-0255-44D6-AD5F-F3282648B28B}"/>
            </a:ext>
          </a:extLst>
        </xdr:cNvPr>
        <xdr:cNvSpPr>
          <a:spLocks noChangeAspect="1"/>
        </xdr:cNvSpPr>
      </xdr:nvSpPr>
      <xdr:spPr>
        <a:xfrm>
          <a:off x="6401859"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1BD1824D-69AE-4C4D-8E47-0B572586C865}"/>
            </a:ext>
          </a:extLst>
        </xdr:cNvPr>
        <xdr:cNvSpPr>
          <a:spLocks noChangeAspect="1"/>
        </xdr:cNvSpPr>
      </xdr:nvSpPr>
      <xdr:spPr>
        <a:xfrm>
          <a:off x="7566025" y="407458"/>
          <a:ext cx="1140882"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432D215C-E06E-45ED-8559-70F039A8A73E}"/>
            </a:ext>
          </a:extLst>
        </xdr:cNvPr>
        <xdr:cNvSpPr>
          <a:spLocks noChangeAspect="1"/>
        </xdr:cNvSpPr>
      </xdr:nvSpPr>
      <xdr:spPr>
        <a:xfrm>
          <a:off x="9898592"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17E37561-61CE-40BE-B843-BFAC801B0C51}"/>
            </a:ext>
          </a:extLst>
        </xdr:cNvPr>
        <xdr:cNvSpPr>
          <a:spLocks noChangeAspect="1"/>
        </xdr:cNvSpPr>
      </xdr:nvSpPr>
      <xdr:spPr>
        <a:xfrm>
          <a:off x="8728075" y="407458"/>
          <a:ext cx="1138766"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8"/>
          <a:extLst>
            <a:ext uri="{FF2B5EF4-FFF2-40B4-BE49-F238E27FC236}">
              <a16:creationId xmlns:a16="http://schemas.microsoft.com/office/drawing/2014/main" id="{9D2E2036-DC6F-46D5-A31F-53A2B111A5A6}"/>
            </a:ext>
          </a:extLst>
        </xdr:cNvPr>
        <xdr:cNvSpPr>
          <a:spLocks noChangeAspect="1"/>
        </xdr:cNvSpPr>
      </xdr:nvSpPr>
      <xdr:spPr>
        <a:xfrm>
          <a:off x="11059584"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9"/>
          <a:extLst>
            <a:ext uri="{FF2B5EF4-FFF2-40B4-BE49-F238E27FC236}">
              <a16:creationId xmlns:a16="http://schemas.microsoft.com/office/drawing/2014/main" id="{ABBF04BA-B644-494F-9A59-448F8F85B3C8}"/>
            </a:ext>
          </a:extLst>
        </xdr:cNvPr>
        <xdr:cNvSpPr>
          <a:spLocks noChangeAspect="1"/>
        </xdr:cNvSpPr>
      </xdr:nvSpPr>
      <xdr:spPr>
        <a:xfrm>
          <a:off x="12231159" y="407458"/>
          <a:ext cx="1139824" cy="556309"/>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83D9FECB-81F8-458E-A023-98E317C3B173}"/>
            </a:ext>
          </a:extLst>
        </xdr:cNvPr>
        <xdr:cNvSpPr/>
      </xdr:nvSpPr>
      <xdr:spPr>
        <a:xfrm>
          <a:off x="2443691" y="428624"/>
          <a:ext cx="402167" cy="530227"/>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285750</xdr:colOff>
      <xdr:row>0</xdr:row>
      <xdr:rowOff>127000</xdr:rowOff>
    </xdr:from>
    <xdr:to>
      <xdr:col>17</xdr:col>
      <xdr:colOff>110709</xdr:colOff>
      <xdr:row>2</xdr:row>
      <xdr:rowOff>304116</xdr:rowOff>
    </xdr:to>
    <xdr:pic>
      <xdr:nvPicPr>
        <xdr:cNvPr id="16" name="Picture 15">
          <a:extLst>
            <a:ext uri="{FF2B5EF4-FFF2-40B4-BE49-F238E27FC236}">
              <a16:creationId xmlns:a16="http://schemas.microsoft.com/office/drawing/2014/main" id="{4C35F2AF-496F-4AE7-835E-687879155E41}"/>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68925" y="127000"/>
          <a:ext cx="1558509" cy="748616"/>
        </a:xfrm>
        <a:prstGeom prst="rect">
          <a:avLst/>
        </a:prstGeom>
      </xdr:spPr>
    </xdr:pic>
    <xdr:clientData/>
  </xdr:twoCellAnchor>
  <xdr:twoCellAnchor editAs="absolute">
    <xdr:from>
      <xdr:col>9</xdr:col>
      <xdr:colOff>952500</xdr:colOff>
      <xdr:row>1</xdr:row>
      <xdr:rowOff>74082</xdr:rowOff>
    </xdr:from>
    <xdr:to>
      <xdr:col>10</xdr:col>
      <xdr:colOff>973665</xdr:colOff>
      <xdr:row>2</xdr:row>
      <xdr:rowOff>392266</xdr:rowOff>
    </xdr:to>
    <xdr:sp macro="" textlink="">
      <xdr:nvSpPr>
        <xdr:cNvPr id="17" name="Snip Single Corner Rectangle 6">
          <a:extLst>
            <a:ext uri="{FF2B5EF4-FFF2-40B4-BE49-F238E27FC236}">
              <a16:creationId xmlns:a16="http://schemas.microsoft.com/office/drawing/2014/main" id="{599BD462-2206-4BB7-A30A-BECFBBC96C36}"/>
            </a:ext>
          </a:extLst>
        </xdr:cNvPr>
        <xdr:cNvSpPr>
          <a:spLocks noChangeAspect="1"/>
        </xdr:cNvSpPr>
      </xdr:nvSpPr>
      <xdr:spPr>
        <a:xfrm>
          <a:off x="13409083" y="412749"/>
          <a:ext cx="1142999" cy="561600"/>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twoCellAnchor>
    <xdr:from>
      <xdr:col>1</xdr:col>
      <xdr:colOff>1576914</xdr:colOff>
      <xdr:row>5</xdr:row>
      <xdr:rowOff>116417</xdr:rowOff>
    </xdr:from>
    <xdr:to>
      <xdr:col>5</xdr:col>
      <xdr:colOff>984248</xdr:colOff>
      <xdr:row>27</xdr:row>
      <xdr:rowOff>160867</xdr:rowOff>
    </xdr:to>
    <xdr:graphicFrame macro="">
      <xdr:nvGraphicFramePr>
        <xdr:cNvPr id="18" name="Chart 17">
          <a:extLst>
            <a:ext uri="{FF2B5EF4-FFF2-40B4-BE49-F238E27FC236}">
              <a16:creationId xmlns:a16="http://schemas.microsoft.com/office/drawing/2014/main" id="{CC823ECB-A536-4FE0-89F7-80E2345A068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Thomas" refreshedDate="44571.445043865744" createdVersion="7" refreshedVersion="7" minRefreshableVersion="3" recordCount="318" xr:uid="{0D6EEE31-E186-401E-9B78-BE42219C5FF9}">
  <cacheSource type="worksheet">
    <worksheetSource name="data"/>
  </cacheSource>
  <cacheFields count="167">
    <cacheField name="Locality" numFmtId="0">
      <sharedItems count="8">
        <s v="Barking and Dagenham"/>
        <s v="City &amp; Hackney"/>
        <s v="Havering"/>
        <s v="Newham"/>
        <s v="Redbridge"/>
        <s v="Tower Hamlets"/>
        <s v="Waltham Forest"/>
        <s v="" u="1"/>
      </sharedItems>
    </cacheField>
    <cacheField name="SubLocality" numFmtId="0">
      <sharedItems count="48">
        <s v="West"/>
        <s v="East One"/>
        <s v="West One"/>
        <s v="North"/>
        <s v="East"/>
        <s v="Central"/>
        <s v="Woodberry Wetlands (NW1)"/>
        <s v="Hackney Marshes (SE1)"/>
        <s v="Havering North"/>
        <s v="Havering South"/>
        <s v="North East 2"/>
        <s v="Docklands"/>
        <s v="Stratford"/>
        <s v="Newham Central"/>
        <s v="North East 1"/>
        <s v="Wanstead &amp; Woodford"/>
        <s v="Seven Kings"/>
        <s v="Cranbrook"/>
        <s v="NewCross Alliance"/>
        <s v="Fairlop"/>
        <s v="Loxford"/>
        <s v="Poplar and Limehouse Network"/>
        <s v="Chingford E4"/>
        <s v="Chingford/ Walthamstow"/>
        <s v="Leyton Collaborative"/>
        <s v="Forest Integrated Health"/>
        <s v="Central Walthamstow"/>
        <s v="Clissold Park (NW2)"/>
        <s v="London Fields (SW1)"/>
        <s v="Hackney Downs (NE2)"/>
        <s v="Springfield Park (NE1)"/>
        <s v="Shoreditch Park &amp; City (SW2)"/>
        <s v="Well Street Common (SE2)"/>
        <s v="Havering Crest"/>
        <s v="Havering Marshall"/>
        <s v="Central 1"/>
        <s v="North Newham"/>
        <s v="South One Newham"/>
        <s v="North West 2"/>
        <s v="East End Health Network"/>
        <s v="Healthy Island Network"/>
        <s v="The One Network"/>
        <s v="Tower Network"/>
        <s v="Bow Health"/>
        <s v="Mile End East and Bromley by Bow Network"/>
        <s v="South Leytonstone"/>
        <s v="Walthamstow West"/>
        <s v="" u="1"/>
      </sharedItems>
    </cacheField>
    <cacheField name="Practice" numFmtId="0">
      <sharedItems count="274">
        <s v="Abbey Medical centre"/>
        <s v="Dr Alkaisy Surgery"/>
        <s v="Highgrove Surgery"/>
        <s v="John Smith House"/>
        <s v="Laburnum Health centre"/>
        <s v="Oval Road Practice"/>
        <s v="Porters Avenue Doctors Surgery"/>
        <s v="Ripple Road Medical Centre"/>
        <s v="Tulasi Medical Centre"/>
        <s v="Cedar Practice"/>
        <s v="Latimer Health Centre"/>
        <s v="Chase Cross Medical Centre (Dr Kulendran)"/>
        <s v="Hornchurch Healthcare"/>
        <s v="Kings Park Surgery"/>
        <s v="Straight Road Doctors Surgery (Dr Prasad)"/>
        <s v="Dr Sathyajith Surgery"/>
        <s v="E16 Health"/>
        <s v="First4Health Church Road"/>
        <s v="Lucas Avenue Surgery"/>
        <s v="Stratford Village Surgery"/>
        <s v="The Manor Park Practice"/>
        <s v="The Vicarage Lane Surgery"/>
        <s v="Tollgate Health Centre"/>
        <s v="Westbury Road Medical Practice"/>
        <s v="Broadway Surgery"/>
        <s v="Chadwell Heath Surgery"/>
        <s v="Doctor's House"/>
        <s v="Drive Surgery"/>
        <s v="Fullwell Cross Medical Centre"/>
        <s v="Glebelands Practice"/>
        <s v="Granville Medical Centre"/>
        <s v="Grove Surgery"/>
        <s v="Hainault Surgery"/>
        <s v="Heathcote Primary Care Centre"/>
        <s v="Ilford Lane Surgery"/>
        <s v="Ilford Medical Centre"/>
        <s v="Mathukias Surgery"/>
        <s v="Oak Tree Medical Practice"/>
        <s v="Seven Kings Practice"/>
        <s v="Southdene Surgery"/>
        <s v="St Clements Surgery"/>
        <s v="The Practice Loxford"/>
        <s v="York Road Surgery"/>
        <s v="Limehouse Practice (Gill Street)"/>
        <s v="Chingford Medical Practice"/>
        <s v="Forest Surgery"/>
        <s v="Handsworth Medical Centre"/>
        <s v="Leyton Healthcare (Oliver Road)"/>
        <s v="The Ecclesbourne Practice"/>
        <s v="The Manor Practice"/>
        <s v="The Microfaculty"/>
        <s v="Waltham Forest Community &amp; Family Health Services Ltd"/>
        <s v="Aurora Medcare"/>
        <s v="Barking Medical  Group Practice"/>
        <s v="Becontree Medical Centre"/>
        <s v="Broad Street Medical Centre"/>
        <s v="Church Elm Lane Medical Practice"/>
        <s v="Dr Gupta &amp; Partner"/>
        <s v="Faircross Health Centre"/>
        <s v="First Avenue Surgery"/>
        <s v="Five Elms"/>
        <s v="Gables Surgery"/>
        <s v="Green Lane Surgery"/>
        <s v="Halbutt Street Surgery"/>
        <s v="Heathway Medical Centre"/>
        <s v="Hedgemans Surgery"/>
        <s v="Julia Engwell Surgery"/>
        <s v="Marks Gate Medical Practice"/>
        <s v="Parkview Medical Practice"/>
        <s v="Shifa Medical Practice"/>
        <s v="St Albans Surgery"/>
        <s v="The Surgery"/>
        <s v="The Surgery (Dr Ola)"/>
        <s v="The White House"/>
        <s v="Valence Medical Centre"/>
        <s v="Victoria Medical Centre"/>
        <s v="Allerton Road Medical Centre"/>
        <s v="Athena Medical Centre"/>
        <s v="Barretts Grove Surgery"/>
        <s v="Barton House Health Centre"/>
        <s v="Beechwood Medical Centre"/>
        <s v="Brooke Road Surgery"/>
        <s v="Clapton Surgery"/>
        <s v="Cranwich Road Surgery"/>
        <s v="Dalston Practice"/>
        <s v="De Beauvoir Surgery"/>
        <s v="Elm Practice"/>
        <s v="Elsdale Street Surgery"/>
        <s v="Healy Medical Centre"/>
        <s v="Kingsmead Healthcare"/>
        <s v="London Fields Medical Centre"/>
        <s v="Lower Clapton Group Practice"/>
        <s v="Queensbridge Group Practice"/>
        <s v="Richmond Road Medical Centre"/>
        <s v="Rosewood Practice"/>
        <s v="Shoreditch Park Surgery"/>
        <s v="Somerford Grove Practice"/>
        <s v="Southgate &amp; Whiston Road Surgery"/>
        <s v="Spring Hill Practice"/>
        <s v="Stamford Hill Surgery"/>
        <s v="Statham Grove Surgery"/>
        <s v="The Gadvhi Practice"/>
        <s v="The Greenhouse"/>
        <s v="The Heron Practice"/>
        <s v="The Hoxton Surgery"/>
        <s v="The Lawson Practice"/>
        <s v="The Lea Surgery"/>
        <s v="The Neaman Practice"/>
        <s v="The Nightingale Practice"/>
        <s v="The Riverside Practice"/>
        <s v="The Sandringham Practice"/>
        <s v="The Well Street Surgery"/>
        <s v="The Wick Health Centre"/>
        <s v="Trowbridge Surgery"/>
        <s v="AbbaMoor Surgery"/>
        <s v="Avon Road Surgery (Cranham Health Centre)"/>
        <s v="Berwick Surgery"/>
        <s v="Billet Lane Medical Centre"/>
        <s v="Brentwood Road Surgery (Dr Marks)"/>
        <s v="Central Park Surgery (Dr Kakad)"/>
        <s v="Chadwell Heath Health Centre - The Upstairs Surgery (Dr Hamilton-Smith)"/>
        <s v="Chadwell Heath Health Centre (Dr A Patel)"/>
        <s v="Cranham Village Surgery (Dr C Dahs &amp; Dr IP Humberstone Surgery)"/>
        <s v="Dr N K Gupta Surgery"/>
        <s v="Haiderian Medical Centre"/>
        <s v="Harlow Road Surgery (Dr N Tariq)"/>
        <s v="Harold Hill Health Centre (Dr Kuchhai)"/>
        <s v="High Street Surgery (Dr Pervez)"/>
        <s v="Ingrebourne Medical Centre"/>
        <s v="Lynwood Medical Centre"/>
        <s v="Maylands Health Care"/>
        <s v="North Street Medical Care"/>
        <s v="Oak Lodge Surgery (Dr Chowdhury)"/>
        <s v="Petersfield Surgery"/>
        <s v="Rainham Health Centre"/>
        <s v="Rush Green Medical Centre (Dr Poologanathan &amp; Partners)"/>
        <s v="Rush Green Medical Centre (Dr Sanomi)"/>
        <s v="South Hornchurch Medical Practice"/>
        <s v="St Edwards Surgery"/>
        <s v="Sutton Ave surgery (P M Patel)"/>
        <s v="The Greenwood Practice"/>
        <s v="The Modern Medical Centre"/>
        <s v="The New Medical Centre"/>
        <s v="The Robins Surgery"/>
        <s v="The Rosewood Medical Centre"/>
        <s v="The Surgery (Dr Rahman)"/>
        <s v="The Upminster Bridge Surgery (Dr O'Moore)"/>
        <s v="Upminster Medical Centre"/>
        <s v="Western Road Medical Centre"/>
        <s v="Wood Lane Medical Centre"/>
        <s v="Abbey Road Medical Practice"/>
        <s v="Balaam Street Practice"/>
        <s v="Birchdale Road Medical Practice"/>
        <s v="Boleyn Medical Centre"/>
        <s v="Carpenter's Practice"/>
        <s v="Claremont Clinic"/>
        <s v="Cumberland Road Medical Practice"/>
        <s v="Custom House Surgery"/>
        <s v="Dr CM Patel"/>
        <s v="Dr Ruiz – St Lukes Medical Centre"/>
        <s v="Dr Samuel &amp; Dr Khan's Practice"/>
        <s v="E12 Medical Practice"/>
        <s v="E7 Health - First 4 Health Group"/>
        <s v="East End Medical Centre"/>
        <s v="Essex Lodge"/>
        <s v="Glen Road Medical Centre"/>
        <s v="Greengate Medical Practice"/>
        <s v="Lathom Medical Centre"/>
        <s v="Liberty Bridge Road"/>
        <s v="Market Street Health Group"/>
        <s v="Newham Medical Centre"/>
        <s v="Newham Transitional Team"/>
        <s v="Plashet Medical Centre"/>
        <s v="Royal Docks Medical Centre"/>
        <s v="Sangam Surgery"/>
        <s v="Shrewsbury Road Surgery"/>
        <s v="St Bartholomew Surgery"/>
        <s v="Star Lane Medical Centre"/>
        <s v="Stratford Health Centre"/>
        <s v="The Azad Practice"/>
        <s v="The Forest Practice"/>
        <s v="The Project Surgery"/>
        <s v="The Summit Practice"/>
        <s v="Upton Lane Medical Centre"/>
        <s v="Woodgrange Medical Practice"/>
        <s v="Wordsworth Health Centre"/>
        <s v="Aldersbrook Medical Centre"/>
        <s v="Balfour Road Surgery"/>
        <s v="Castleton Road Surgery"/>
        <s v="Clayhall Clinic"/>
        <s v="Cranbrook Surgery"/>
        <s v="Eastern Avenue Medical Centre"/>
        <s v="Elmhurst Practice"/>
        <s v="Fencepiece Road Medical Practice"/>
        <s v="Forest Edge Practice"/>
        <s v="Fullwell Avenue Surgery"/>
        <s v="Gants Hill Medical Centre"/>
        <s v="Goodmayes Medical Centre"/>
        <s v="Green Lane, Goodmayes Medical practice"/>
        <s v="Kenwood Medical Centre"/>
        <s v="Newbury Group Practice"/>
        <s v="Queen Mary Practice"/>
        <s v="Redbridge Surgery"/>
        <s v="Rydal Practice"/>
        <s v="Shrubberies Medical Centre"/>
        <s v="The Evergreen Practice"/>
        <s v="The Palms Medical Centre"/>
        <s v="The Willows Practice"/>
        <s v="Wanstead Place Surgery"/>
        <s v="Aberfeldy Practice"/>
        <s v="Albion Health Centre"/>
        <s v="Barkantine Practice"/>
        <s v="Bethnal Green Health Centre"/>
        <s v="Blithehale Medical Centre"/>
        <s v="Chrisp Street Health Centre"/>
        <s v="City Square Medical Group"/>
        <s v="Docklands Medical Centre"/>
        <s v="Globe Town Surgery"/>
        <s v="Goodman’s Field Health Centre"/>
        <s v="Gough Walk (Dr Selvan)"/>
        <s v="Grove Road Surgery (Dr Shah)"/>
        <s v="Harford Health Centre"/>
        <s v="Harley Grove Medical Centre"/>
        <s v="Health E1"/>
        <s v="Island Health"/>
        <s v="Island Medical Centre"/>
        <s v="Jubilee Street Practice"/>
        <s v="Merchant Street (Dr Rana)"/>
        <s v="Ruston Street Clinic (Dr Amin)"/>
        <s v="Spitalfields Practice"/>
        <s v="St Andrews Health Centre"/>
        <s v="St Katharine Docks Practice"/>
        <s v="St Pauls Way Medical Centre"/>
        <s v="St Stephens Health Centre"/>
        <s v="Stroudley Walk Centre"/>
        <s v="Strouts Place Medical Centre"/>
        <s v="The Mission Practice"/>
        <s v="The Tredegar Practice"/>
        <s v="Wapping Group Practice"/>
        <s v="XXP/BBB"/>
        <s v=" Crawley Road Medical Centre"/>
        <s v=" The Firs"/>
        <s v=" The Penryhn Surgery"/>
        <s v="Addison Road Medical Practice"/>
        <s v="Churchill Medical Centre"/>
        <s v="Claremont Medical Centre"/>
        <s v="Dr Dhital Practice"/>
        <s v="Dr Shantir Practice"/>
        <s v="Francis Road Medical Centre"/>
        <s v="Green Man Medical Centre"/>
        <s v="Hampton Medical Centre"/>
        <s v="High Road Surgery"/>
        <s v="Higham Hill Medical Centre"/>
        <s v="Kings Head Medical Practice"/>
        <s v="Kiyani Medical Practice"/>
        <s v="Larkshall Medical Centre"/>
        <s v="Lime Tree &amp; Sinnott Healthcare Ltd"/>
        <s v="Lime Tree Surgery"/>
        <s v="LL Medical Care (Agarwal &amp; Agrwal Practice)"/>
        <s v="Old Church Surgery"/>
        <s v="Queens Road Medical Centre"/>
        <s v="Seymour Medical Centre"/>
        <s v="Sma Medical Centre"/>
        <s v="St James Medical Practice Ltd"/>
        <s v="The Allum Medical Centre"/>
        <s v="The Bailey Practice"/>
        <s v="The Harrow Road Surgery"/>
        <s v="The Langthorne Sharma Family Practice"/>
        <s v="The Lyndhurst Surgery"/>
        <s v="The Ridgeway Surgery"/>
        <s v="" u="1"/>
        <s v="Dr V M Patel Surgery" u="1"/>
        <s v="Esk Road Medical Practice" u="1"/>
        <s v="E16 Health - Albert Road Surgery" u="1"/>
      </sharedItems>
    </cacheField>
    <cacheField name="Rel_D" numFmtId="14">
      <sharedItems containsSemiMixedTypes="0" containsNonDate="0" containsDate="1" containsString="0" minDate="2021-10-24T00:00:00" maxDate="2022-01-11T00:00:00" count="13">
        <d v="2022-01-10T00:00:00"/>
        <d v="2021-11-29T00:00:00" u="1"/>
        <d v="2021-12-13T00:00:00" u="1"/>
        <d v="2021-10-24T00:00:00" u="1"/>
        <d v="2021-11-08T00:00:00" u="1"/>
        <d v="2021-11-21T00:00:00" u="1"/>
        <d v="2021-11-22T00:00:00" u="1"/>
        <d v="2021-12-06T00:00:00" u="1"/>
        <d v="2021-11-01T00:00:00" u="1"/>
        <d v="2021-10-26T00:00:00" u="1"/>
        <d v="2021-12-20T00:00:00" u="1"/>
        <d v="2021-11-15T00:00:00" u="1"/>
        <d v="2021-12-16T00:00:00" u="1"/>
      </sharedItems>
    </cacheField>
    <cacheField name="01 Adults aged 12 yrs or over who are immunosuppressed" numFmtId="0">
      <sharedItems containsString="0" containsBlank="1" containsNumber="1" containsInteger="1" minValue="1" maxValue="676"/>
    </cacheField>
    <cacheField name="01.1 Housebound immunosuppressed patients" numFmtId="0">
      <sharedItems containsString="0" containsBlank="1" containsNumber="1" containsInteger="1" minValue="0" maxValue="25"/>
    </cacheField>
    <cacheField name="01.1a Vaccinated (Booster)" numFmtId="0">
      <sharedItems containsString="0" containsBlank="1" containsNumber="1" containsInteger="1" minValue="0" maxValue="17"/>
    </cacheField>
    <cacheField name="01.2 Residential/Care home immunosuppressed patients" numFmtId="0">
      <sharedItems containsString="0" containsBlank="1" containsNumber="1" containsInteger="1" minValue="0" maxValue="9"/>
    </cacheField>
    <cacheField name="01.2a Vaccinated (Booster)" numFmtId="0">
      <sharedItems containsString="0" containsBlank="1" containsNumber="1" containsInteger="1" minValue="0" maxValue="7"/>
    </cacheField>
    <cacheField name="01a Vaccinated (Booster)" numFmtId="0">
      <sharedItems containsString="0" containsBlank="1" containsNumber="1" containsInteger="1" minValue="1" maxValue="338"/>
    </cacheField>
    <cacheField name="01c Declined (excl vaccinated or contraindicated)" numFmtId="0">
      <sharedItems containsString="0" containsBlank="1" containsNumber="1" containsInteger="1" minValue="0" maxValue="117"/>
    </cacheField>
    <cacheField name="01d Invited no outcome (excl vac, contr, decl)" numFmtId="0">
      <sharedItems containsString="0" containsBlank="1" containsNumber="1" containsInteger="1" minValue="0" maxValue="38"/>
    </cacheField>
    <cacheField name="01e No contact coded [CALL]" numFmtId="0">
      <sharedItems containsString="0" containsBlank="1" containsNumber="1" containsInteger="1" minValue="0" maxValue="32"/>
    </cacheField>
    <cacheField name="02 Older adults residing in a care home (exc immunosuppressed)" numFmtId="0">
      <sharedItems containsString="0" containsBlank="1" containsNumber="1" containsInteger="1" minValue="0" maxValue="171"/>
    </cacheField>
    <cacheField name="02a Vaccinated (Booster)" numFmtId="0">
      <sharedItems containsString="0" containsBlank="1" containsNumber="1" containsInteger="1" minValue="0" maxValue="125"/>
    </cacheField>
    <cacheField name="02c Declined (excl vaccinated or contraindicated)" numFmtId="0">
      <sharedItems containsString="0" containsBlank="1" containsNumber="1" containsInteger="1" minValue="0" maxValue="9"/>
    </cacheField>
    <cacheField name="02e No contact coded [CALL]" numFmtId="0">
      <sharedItems containsString="0" containsBlank="1" containsNumber="1" containsInteger="1" minValue="0" maxValue="10"/>
    </cacheField>
    <cacheField name="03 Adults aged 70 yrs or over" numFmtId="0">
      <sharedItems containsString="0" containsBlank="1" containsNumber="1" containsInteger="1" minValue="1" maxValue="2271"/>
    </cacheField>
    <cacheField name="03a Vaccinated (Booster)" numFmtId="0">
      <sharedItems containsString="0" containsBlank="1" containsNumber="1" containsInteger="1" minValue="1" maxValue="2072"/>
    </cacheField>
    <cacheField name="03c Declined (excl vaccinated or contraindicated)" numFmtId="0">
      <sharedItems containsString="0" containsBlank="1" containsNumber="1" containsInteger="1" minValue="0" maxValue="92"/>
    </cacheField>
    <cacheField name="03d Invited no outcome (excl vac, contr, decl)" numFmtId="0">
      <sharedItems containsString="0" containsBlank="1" containsNumber="1" containsInteger="1" minValue="0" maxValue="100"/>
    </cacheField>
    <cacheField name="03e No contact coded [CALL]" numFmtId="0">
      <sharedItems containsString="0" containsBlank="1" containsNumber="1" containsInteger="1" minValue="0" maxValue="94"/>
    </cacheField>
    <cacheField name="04 Adults aged 16 - 69 Clinically Extremely Vulnerable" numFmtId="0">
      <sharedItems containsString="0" containsBlank="1" containsNumber="1" containsInteger="1" minValue="1" maxValue="3415"/>
    </cacheField>
    <cacheField name="04a Vaccinated (Booster)" numFmtId="0">
      <sharedItems containsString="0" containsBlank="1" containsNumber="1" containsInteger="1" minValue="1" maxValue="1753"/>
    </cacheField>
    <cacheField name="04c Declined (excl vaccinated or contraindicated)" numFmtId="0">
      <sharedItems containsString="0" containsBlank="1" containsNumber="1" containsInteger="1" minValue="0" maxValue="538"/>
    </cacheField>
    <cacheField name="04d Invited no outcome (excl vac, contr, decl)" numFmtId="0">
      <sharedItems containsString="0" containsBlank="1" containsNumber="1" containsInteger="1" minValue="1" maxValue="517"/>
    </cacheField>
    <cacheField name="04e No contact coded [CALL]" numFmtId="0">
      <sharedItems containsString="0" containsBlank="1" containsNumber="1" containsInteger="1" minValue="0" maxValue="491"/>
    </cacheField>
    <cacheField name="05 Adults aged 50 to 69 yrs" numFmtId="0">
      <sharedItems containsString="0" containsBlank="1" containsNumber="1" containsInteger="1" minValue="1" maxValue="2920"/>
    </cacheField>
    <cacheField name="05a Vaccinated (Booster)" numFmtId="0">
      <sharedItems containsString="0" containsBlank="1" containsNumber="1" containsInteger="1" minValue="1" maxValue="2121"/>
    </cacheField>
    <cacheField name="05c Declined (excl vaccinated or contraindicated)" numFmtId="0">
      <sharedItems containsString="0" containsBlank="1" containsNumber="1" containsInteger="1" minValue="0" maxValue="414"/>
    </cacheField>
    <cacheField name="05d Invited no outcome (excl vac, contr, decl)" numFmtId="0">
      <sharedItems containsString="0" containsBlank="1" containsNumber="1" containsInteger="1" minValue="0" maxValue="514"/>
    </cacheField>
    <cacheField name="05e No contact coded [CALL]" numFmtId="0">
      <sharedItems containsString="0" containsBlank="1" containsNumber="1" containsInteger="1" minValue="0" maxValue="456"/>
    </cacheField>
    <cacheField name="06 Adults aged 16 to 49 yrs at risk of Covid or Flu" numFmtId="0">
      <sharedItems containsString="0" containsBlank="1" containsNumber="1" containsInteger="1" minValue="1" maxValue="561"/>
    </cacheField>
    <cacheField name="06a Vaccinated (Booster)" numFmtId="0">
      <sharedItems containsString="0" containsBlank="1" containsNumber="1" containsInteger="1" minValue="2" maxValue="297"/>
    </cacheField>
    <cacheField name="06c Declined (excl vaccinated or contraindicated)" numFmtId="0">
      <sharedItems containsString="0" containsBlank="1" containsNumber="1" containsInteger="1" minValue="0" maxValue="44"/>
    </cacheField>
    <cacheField name="06d Invited no outcome (excl vac, contr, decl)" numFmtId="0">
      <sharedItems containsString="0" containsBlank="1" containsNumber="1" containsInteger="1" minValue="0" maxValue="92"/>
    </cacheField>
    <cacheField name="06e No contact coded [CALL]" numFmtId="0">
      <sharedItems containsString="0" containsBlank="1" containsNumber="1" containsInteger="1" minValue="0" maxValue="73"/>
    </cacheField>
    <cacheField name="07 Housebound (exc immunosuppressed)" numFmtId="0">
      <sharedItems containsString="0" containsBlank="1" containsNumber="1" containsInteger="1" minValue="0" maxValue="206"/>
    </cacheField>
    <cacheField name="07a Vaccinated (Booster)" numFmtId="0">
      <sharedItems containsString="0" containsBlank="1" containsNumber="1" containsInteger="1" minValue="0" maxValue="179"/>
    </cacheField>
    <cacheField name="07c Declined (excl vaccinated or contraindicated)" numFmtId="0">
      <sharedItems containsString="0" containsBlank="1" containsNumber="1" containsInteger="1" minValue="0" maxValue="24"/>
    </cacheField>
    <cacheField name="07d Invited no outcome (excl vac, contr, decl)" numFmtId="0">
      <sharedItems containsString="0" containsBlank="1" containsNumber="1" containsInteger="1" minValue="0" maxValue="11"/>
    </cacheField>
    <cacheField name="07e No contact coded [CALL]" numFmtId="0">
      <sharedItems containsString="0" containsBlank="1" containsNumber="1" containsInteger="1" minValue="0" maxValue="6"/>
    </cacheField>
    <cacheField name="01.1b Contraindicated (inc allergies, exclu vaccinated)" numFmtId="0">
      <sharedItems containsString="0" containsBlank="1" containsNumber="1" containsInteger="1" minValue="0" maxValue="0"/>
    </cacheField>
    <cacheField name="01.1c Declined (excl vaccinated or contraindicated)" numFmtId="0">
      <sharedItems containsString="0" containsBlank="1" containsNumber="1" containsInteger="1" minValue="0" maxValue="5"/>
    </cacheField>
    <cacheField name="01.1d Invited no outcome (excl vac, contr, decl)" numFmtId="0">
      <sharedItems containsString="0" containsBlank="1" containsNumber="1" containsInteger="1" minValue="0" maxValue="2"/>
    </cacheField>
    <cacheField name="01.1e No contact coded [CALL]" numFmtId="0">
      <sharedItems containsString="0" containsBlank="1" containsNumber="1" containsInteger="1" minValue="0" maxValue="1"/>
    </cacheField>
    <cacheField name="01.2b Contraindicated (inc allergies, exclu vaccinated)" numFmtId="0">
      <sharedItems containsString="0" containsBlank="1" containsNumber="1" containsInteger="1" minValue="0" maxValue="0"/>
    </cacheField>
    <cacheField name="01.2c Declined (excl vaccinated or contraindicated)" numFmtId="0">
      <sharedItems containsString="0" containsBlank="1" containsNumber="1" containsInteger="1" minValue="0" maxValue="1"/>
    </cacheField>
    <cacheField name="01.2d Invited no outcome (excl vac, contr, decl)" numFmtId="0">
      <sharedItems containsString="0" containsBlank="1" containsNumber="1" containsInteger="1" minValue="0" maxValue="2"/>
    </cacheField>
    <cacheField name="01.2e No contact coded [CALL]" numFmtId="0">
      <sharedItems containsString="0" containsBlank="1" containsNumber="1" containsInteger="1" minValue="0" maxValue="1"/>
    </cacheField>
    <cacheField name="01b Contraindicated (inc allergies, exclu vaccinated)" numFmtId="0">
      <sharedItems containsString="0" containsBlank="1" containsNumber="1" containsInteger="1" minValue="0" maxValue="1"/>
    </cacheField>
    <cacheField name="02b Contraindicated (inc allergies, exclu vaccinated)" numFmtId="0">
      <sharedItems containsString="0" containsBlank="1" containsNumber="1" containsInteger="1" minValue="0" maxValue="0"/>
    </cacheField>
    <cacheField name="02d Invited no outcome (excl vac, contr, decl)" numFmtId="0">
      <sharedItems containsString="0" containsBlank="1" containsNumber="1" containsInteger="1" minValue="0" maxValue="7"/>
    </cacheField>
    <cacheField name="03b Contraindicated (inc allergies, exclu vaccinated)" numFmtId="0">
      <sharedItems containsString="0" containsBlank="1" containsNumber="1" containsInteger="1" minValue="0" maxValue="2"/>
    </cacheField>
    <cacheField name="04b Contraindicated (inc allergies, exclu vaccinated)" numFmtId="0">
      <sharedItems containsString="0" containsBlank="1" containsNumber="1" containsInteger="1" minValue="0" maxValue="1"/>
    </cacheField>
    <cacheField name="05b Contraindicated (inc allergies, exclu vaccinated)" numFmtId="0">
      <sharedItems containsString="0" containsBlank="1" containsNumber="1" containsInteger="1" minValue="0" maxValue="3"/>
    </cacheField>
    <cacheField name="06b Contraindicated (inc allergies, exclu vaccinated)" numFmtId="0">
      <sharedItems containsString="0" containsBlank="1" containsNumber="1" containsInteger="1" minValue="0" maxValue="1"/>
    </cacheField>
    <cacheField name="07b Contraindicated (inc allergies, exclu vaccinated)" numFmtId="0">
      <sharedItems containsString="0" containsBlank="1" containsNumber="1" containsInteger="1" minValue="0" maxValue="0"/>
    </cacheField>
    <cacheField name="01.1f Second Vaccination" numFmtId="0">
      <sharedItems containsString="0" containsBlank="1" containsNumber="1" containsInteger="1" minValue="0" maxValue="20"/>
    </cacheField>
    <cacheField name="01.2f Second Vaccination" numFmtId="0">
      <sharedItems containsString="0" containsBlank="1" containsNumber="1" containsInteger="1" minValue="0" maxValue="8"/>
    </cacheField>
    <cacheField name="01f Second Vaccination" numFmtId="0">
      <sharedItems containsString="0" containsBlank="1" containsNumber="1" containsInteger="1" minValue="1" maxValue="496"/>
    </cacheField>
    <cacheField name="02f Second Vaccination" numFmtId="0">
      <sharedItems containsString="0" containsBlank="1" containsNumber="1" containsInteger="1" minValue="0" maxValue="156"/>
    </cacheField>
    <cacheField name="03f Second Vaccination" numFmtId="0">
      <sharedItems containsString="0" containsBlank="1" containsNumber="1" containsInteger="1" minValue="1" maxValue="2113"/>
    </cacheField>
    <cacheField name="04f Second Vaccination" numFmtId="0">
      <sharedItems containsString="0" containsBlank="1" containsNumber="1" containsInteger="1" minValue="1" maxValue="2650"/>
    </cacheField>
    <cacheField name="05f Second Vaccination" numFmtId="0">
      <sharedItems containsString="0" containsBlank="1" containsNumber="1" containsInteger="1" minValue="1" maxValue="2442"/>
    </cacheField>
    <cacheField name="06f Second Vaccination" numFmtId="0">
      <sharedItems containsString="0" containsBlank="1" containsNumber="1" containsInteger="1" minValue="1" maxValue="431"/>
    </cacheField>
    <cacheField name="07f Second Vaccination" numFmtId="0">
      <sharedItems containsString="0" containsBlank="1" containsNumber="1" containsInteger="1" minValue="0" maxValue="199"/>
    </cacheField>
    <cacheField name="08 Healthy adults aged 18+" numFmtId="0">
      <sharedItems containsString="0" containsBlank="1" containsNumber="1" containsInteger="1" minValue="1" maxValue="19797"/>
    </cacheField>
    <cacheField name="08a Vaccinated (Booster)" numFmtId="0">
      <sharedItems containsString="0" containsBlank="1" containsNumber="1" containsInteger="1" minValue="1" maxValue="5847"/>
    </cacheField>
    <cacheField name="08b Contraindicated (inc allergies, exclu vaccinated)" numFmtId="0">
      <sharedItems containsString="0" containsBlank="1" containsNumber="1" containsInteger="1" minValue="0" maxValue="3"/>
    </cacheField>
    <cacheField name="08c Declined (excl vaccinated or contraindicated)" numFmtId="0">
      <sharedItems containsString="0" containsBlank="1" containsNumber="1" containsInteger="1" minValue="1" maxValue="1176"/>
    </cacheField>
    <cacheField name="08d Invited no outcome (excl vac, contr, decl)" numFmtId="0">
      <sharedItems containsString="0" containsBlank="1" containsNumber="1" containsInteger="1" minValue="1" maxValue="5086"/>
    </cacheField>
    <cacheField name="08e No contact coded [CALL]" numFmtId="0">
      <sharedItems containsString="0" containsBlank="1" containsNumber="1" containsInteger="1" minValue="1" maxValue="4709"/>
    </cacheField>
    <cacheField name="08f Second Vaccination" numFmtId="0">
      <sharedItems containsString="0" containsBlank="1" containsNumber="1" containsInteger="1" minValue="1" maxValue="12005"/>
    </cacheField>
    <cacheField name="01a%" numFmtId="0" formula="'01a Vaccinated (Booster)'/'01f Second Vaccination'" databaseField="0"/>
    <cacheField name="01b%" numFmtId="0" formula="'01b Contraindicated (inc allergies, exclu vaccinated)'/'01f Second Vaccination'" databaseField="0"/>
    <cacheField name="01c%" numFmtId="0" formula="'01c Declined (excl vaccinated or contraindicated)'/'01f Second Vaccination'" databaseField="0"/>
    <cacheField name="01d%" numFmtId="0" formula="'01d Invited no outcome (excl vac, contr, decl)'/'01f Second Vaccination'" databaseField="0"/>
    <cacheField name="01e%" numFmtId="0" formula="'01e No contact coded [CALL]'/'01f Second Vaccination'" databaseField="0"/>
    <cacheField name="01.1a%" numFmtId="0" formula="'01.1a Vaccinated (Booster)'/'01.1f Second Vaccination'" databaseField="0"/>
    <cacheField name="01.1b%" numFmtId="0" formula="'01.1b Contraindicated (inc allergies, exclu vaccinated)'/'01.1f Second Vaccination'" databaseField="0"/>
    <cacheField name="01.1c%" numFmtId="0" formula="'01.1c Declined (excl vaccinated or contraindicated)'/'01.1f Second Vaccination'" databaseField="0"/>
    <cacheField name="01.1d%" numFmtId="0" formula="'01.1d Invited no outcome (excl vac, contr, decl)'/'01.1f Second Vaccination'" databaseField="0"/>
    <cacheField name="01.1e%" numFmtId="0" formula="'01.1e No contact coded [CALL]'/'01.1f Second Vaccination'" databaseField="0"/>
    <cacheField name="01.2a%" numFmtId="0" formula="'01.2a Vaccinated (Booster)'/'01.2f Second Vaccination'" databaseField="0"/>
    <cacheField name="01.2b%" numFmtId="0" formula="'01.2b Contraindicated (inc allergies, exclu vaccinated)'/'01.2f Second Vaccination'" databaseField="0"/>
    <cacheField name="01.2c%" numFmtId="0" formula="'01.2c Declined (excl vaccinated or contraindicated)'/'01.2f Second Vaccination'" databaseField="0"/>
    <cacheField name="01.2d%" numFmtId="0" formula="'01.2d Invited no outcome (excl vac, contr, decl)'/'01.2f Second Vaccination'" databaseField="0"/>
    <cacheField name="01.2e%" numFmtId="0" formula="'01.2e No contact coded [CALL]'/'01.2f Second Vaccination'" databaseField="0"/>
    <cacheField name="02a%" numFmtId="0" formula="'02a Vaccinated (Booster)'/'02f Second Vaccination'" databaseField="0"/>
    <cacheField name="02b%" numFmtId="0" formula="'02b Contraindicated (inc allergies, exclu vaccinated)'/'02f Second Vaccination'" databaseField="0"/>
    <cacheField name="02c%" numFmtId="0" formula="'02c Declined (excl vaccinated or contraindicated)'/'02f Second Vaccination'" databaseField="0"/>
    <cacheField name="02d%" numFmtId="0" formula="'02d Invited no outcome (excl vac, contr, decl)'/'02f Second Vaccination'" databaseField="0"/>
    <cacheField name="02e%" numFmtId="0" formula="'02e No contact coded [CALL]'/'02f Second Vaccination'" databaseField="0"/>
    <cacheField name="03a%" numFmtId="0" formula="'03a Vaccinated (Booster)'/'03f Second Vaccination'" databaseField="0"/>
    <cacheField name="03b%" numFmtId="0" formula="'03b Contraindicated (inc allergies, exclu vaccinated)'/'03f Second Vaccination'" databaseField="0"/>
    <cacheField name="03c%" numFmtId="0" formula="'03c Declined (excl vaccinated or contraindicated)'/'03f Second Vaccination'" databaseField="0"/>
    <cacheField name="03d%" numFmtId="0" formula="'03d Invited no outcome (excl vac, contr, decl)'/'03f Second Vaccination'" databaseField="0"/>
    <cacheField name="03e%" numFmtId="0" formula="'03e No contact coded [CALL]'/'03f Second Vaccination'" databaseField="0"/>
    <cacheField name="04a%" numFmtId="0" formula="'04a Vaccinated (Booster)'/'04f Second Vaccination'" databaseField="0"/>
    <cacheField name="04b%" numFmtId="0" formula="'04b Contraindicated (inc allergies, exclu vaccinated)'/'04f Second Vaccination'" databaseField="0"/>
    <cacheField name="04c%" numFmtId="0" formula="'04c Declined (excl vaccinated or contraindicated)'/'04f Second Vaccination'" databaseField="0"/>
    <cacheField name="04d%" numFmtId="0" formula="'04d Invited no outcome (excl vac, contr, decl)'/'04f Second Vaccination'" databaseField="0"/>
    <cacheField name="04e%" numFmtId="0" formula="'04e No contact coded [CALL]'/'04f Second Vaccination'" databaseField="0"/>
    <cacheField name="05a%" numFmtId="0" formula="'05a Vaccinated (Booster)'/'05f Second Vaccination'" databaseField="0"/>
    <cacheField name="05b%" numFmtId="0" formula="'05b Contraindicated (inc allergies, exclu vaccinated)'/'05f Second Vaccination'" databaseField="0"/>
    <cacheField name="05c%" numFmtId="0" formula="'05c Declined (excl vaccinated or contraindicated)'/'05f Second Vaccination'" databaseField="0"/>
    <cacheField name="05d%" numFmtId="0" formula="'05d Invited no outcome (excl vac, contr, decl)'/'05f Second Vaccination'" databaseField="0"/>
    <cacheField name="05e%" numFmtId="0" formula="'05e No contact coded [CALL]'/'05f Second Vaccination'" databaseField="0"/>
    <cacheField name="06a%" numFmtId="0" formula="'06a Vaccinated (Booster)'/'06f Second Vaccination'" databaseField="0"/>
    <cacheField name="06b%" numFmtId="0" formula="'06b Contraindicated (inc allergies, exclu vaccinated)'/'06f Second Vaccination'" databaseField="0"/>
    <cacheField name="06c%" numFmtId="0" formula="'06c Declined (excl vaccinated or contraindicated)'/'06f Second Vaccination'" databaseField="0"/>
    <cacheField name="06d%" numFmtId="0" formula="'06d Invited no outcome (excl vac, contr, decl)'/'06f Second Vaccination'" databaseField="0"/>
    <cacheField name="06e%" numFmtId="0" formula="'06e No contact coded [CALL]'/'06f Second Vaccination'" databaseField="0"/>
    <cacheField name="07a%" numFmtId="0" formula="'07a Vaccinated (Booster)'/'07f Second Vaccination'" databaseField="0"/>
    <cacheField name="07b%" numFmtId="0" formula="'07b Contraindicated (inc allergies, exclu vaccinated)'/'07f Second Vaccination'" databaseField="0"/>
    <cacheField name="07c%" numFmtId="0" formula="'07c Declined (excl vaccinated or contraindicated)'/'07f Second Vaccination'" databaseField="0"/>
    <cacheField name="07d%" numFmtId="0" formula="'07d Invited no outcome (excl vac, contr, decl)'/'07f Second Vaccination'" databaseField="0"/>
    <cacheField name="07e%" numFmtId="0" formula="'07e No contact coded [CALL]'/'07f Second Vaccination'" databaseField="0"/>
    <cacheField name="SEMI" numFmtId="0" formula=" 1" databaseField="0"/>
    <cacheField name="1" numFmtId="0" formula="'01 Adults aged 12 yrs or over who are immunosuppressed'" databaseField="0"/>
    <cacheField name="1.1" numFmtId="0" formula="'01.1 Housebound immunosuppressed patients'" databaseField="0"/>
    <cacheField name="1.2" numFmtId="0" formula="'01.2 Residential/Care home immunosuppressed patients'" databaseField="0"/>
    <cacheField name="2" numFmtId="0" formula="'02 Older adults residing in a care home (exc immunosuppressed)'" databaseField="0"/>
    <cacheField name="3" numFmtId="0" formula="'03 Adults aged 70 yrs or over'" databaseField="0"/>
    <cacheField name="4" numFmtId="0" formula="'04 Adults aged 16 - 69 Clinically Extremely Vulnerable'" databaseField="0"/>
    <cacheField name="5" numFmtId="0" formula="'05 Adults aged 50 to 69 yrs'" databaseField="0"/>
    <cacheField name="6" numFmtId="0" formula="'06 Adults aged 16 to 49 yrs at risk of Covid or Flu'" databaseField="0"/>
    <cacheField name="7" numFmtId="0" formula="'07 Housebound (exc immunosuppressed)'" databaseField="0"/>
    <cacheField name="TotalPop" numFmtId="0" formula="'1'+'1.1'+'1.2'+'2'+'3'+'4'+'5'+'6'+'7'+'8'" databaseField="0"/>
    <cacheField name="Vaccinated1" numFmtId="0" formula="'01.1a Vaccinated (Booster)'+'01.2a Vaccinated (Booster)'+'01a Vaccinated (Booster)'+'02a Vaccinated (Booster)'+'03a Vaccinated (Booster)'+'04a Vaccinated (Booster)'+'05a Vaccinated (Booster)'+'06a Vaccinated (Booster)'" databaseField="0"/>
    <cacheField name="Vaccinated" numFmtId="0" formula="Vaccinated1+'07a Vaccinated (Booster)'+'08a Vaccinated (Booster)'" databaseField="0"/>
    <cacheField name="Vaccinated%" numFmtId="0" formula="Vaccinated/Second" databaseField="0"/>
    <cacheField name="Contra1" numFmtId="0" formula="'01.1b Contraindicated (inc allergies, exclu vaccinated)'+'01.2b Contraindicated (inc allergies, exclu vaccinated)'+'01b Contraindicated (inc allergies, exclu vaccinated)'+'02b Contraindicated (inc allergies, exclu vaccinated)'" databaseField="0"/>
    <cacheField name="contra2" numFmtId="0" formula="'03b Contraindicated (inc allergies, exclu vaccinated)'+'04b Contraindicated (inc allergies, exclu vaccinated)'+'05b Contraindicated (inc allergies, exclu vaccinated)'+'06b Contraindicated (inc allergies, exclu vaccinated)'" databaseField="0"/>
    <cacheField name="contra" numFmtId="0" formula="Contra1+contra2+'07b Contraindicated (inc allergies, exclu vaccinated)'+'08b Contraindicated (inc allergies, exclu vaccinated)'" databaseField="0"/>
    <cacheField name="contra%" numFmtId="0" formula="contra/Second" databaseField="0"/>
    <cacheField name="Declined1" numFmtId="0" formula="'01.1c Declined (excl vaccinated or contraindicated)'+'01.2c Declined (excl vaccinated or contraindicated)'+'01c Declined (excl vaccinated or contraindicated)'+'02c Declined (excl vaccinated or contraindicated)'" databaseField="0"/>
    <cacheField name="Declined2" numFmtId="0" formula="'03c Declined (excl vaccinated or contraindicated)'+'04c Declined (excl vaccinated or contraindicated)'+'05c Declined (excl vaccinated or contraindicated)'+'06c Declined (excl vaccinated or contraindicated)'" databaseField="0"/>
    <cacheField name="Declined" numFmtId="0" formula="Declined1+Declined2+'07c Declined (excl vaccinated or contraindicated)'+'08c Declined (excl vaccinated or contraindicated)'" databaseField="0"/>
    <cacheField name="Declined%" numFmtId="0" formula="Declined/Second" databaseField="0"/>
    <cacheField name="Invited1" numFmtId="0" formula="'01.1d Invited no outcome (excl vac, contr, decl)'+'01.2d Invited no outcome (excl vac, contr, decl)'+'01d Invited no outcome (excl vac, contr, decl)'+'02d Invited no outcome (excl vac, contr, decl)'+'03d Invited no outcome (excl vac, contr, decl)'" databaseField="0"/>
    <cacheField name="Invited2" numFmtId="0" formula="'04d Invited no outcome (excl vac, contr, decl)'+'05d Invited no outcome (excl vac, contr, decl)'+'06d Invited no outcome (excl vac, contr, decl)'+'07d Invited no outcome (excl vac, contr, decl)'+'08d Invited no outcome (excl vac, contr, decl)'" databaseField="0"/>
    <cacheField name="Invited" numFmtId="0" formula="Invited1+Invited2" databaseField="0"/>
    <cacheField name="Invited%" numFmtId="0" formula="Invited/Second" databaseField="0"/>
    <cacheField name="nocontact1" numFmtId="0" formula="'01.1e No contact coded [CALL]'+'01.2e No contact coded [CALL]'+'01e No contact coded [CALL]'+'02e No contact coded [CALL]'+'03e No contact coded [CALL]'+'04e No contact coded [CALL]'+'05e No contact coded [CALL]'+'06e No contact coded [CALL]'" databaseField="0"/>
    <cacheField name="nocontact" numFmtId="0" formula="nocontact1+'07e No contact coded [CALL]'+'08e No contact coded [CALL]'" databaseField="0"/>
    <cacheField name="nocontact%" numFmtId="0" formula="nocontact/Second" databaseField="0"/>
    <cacheField name="01f%" numFmtId="0" formula="'01f Second Vaccination'/'01 Adults aged 12 yrs or over who are immunosuppressed'" databaseField="0"/>
    <cacheField name="01.1f%" numFmtId="0" formula="'01.1f Second Vaccination'/'01.1 Housebound immunosuppressed patients'" databaseField="0"/>
    <cacheField name="01.2f%" numFmtId="0" formula="'01.2f Second Vaccination'/'01.2 Residential/Care home immunosuppressed patients'" databaseField="0"/>
    <cacheField name="02f%" numFmtId="0" formula="'02f Second Vaccination'/'02 Older adults residing in a care home (exc immunosuppressed)'" databaseField="0"/>
    <cacheField name="03f%" numFmtId="0" formula="'03f Second Vaccination'/'03 Adults aged 70 yrs or over'" databaseField="0"/>
    <cacheField name="04f%" numFmtId="0" formula="'04f Second Vaccination'/'04 Adults aged 16 - 69 Clinically Extremely Vulnerable'" databaseField="0"/>
    <cacheField name="05f%" numFmtId="0" formula="'05f Second Vaccination'/'05 Adults aged 50 to 69 yrs'" databaseField="0"/>
    <cacheField name="06f%" numFmtId="0" formula="'06f Second Vaccination'/'06 Adults aged 16 to 49 yrs at risk of Covid or Flu'" databaseField="0"/>
    <cacheField name="07f%" numFmtId="0" formula="'07f Second Vaccination'/'07 Housebound (exc immunosuppressed)'" databaseField="0"/>
    <cacheField name="Second" numFmtId="0" formula="'01.1f Second Vaccination'+'01.2f Second Vaccination'+'01f Second Vaccination'+'02f Second Vaccination'+'03f Second Vaccination'+'04f Second Vaccination'+'05f Second Vaccination'+'06f Second Vaccination'+'07f Second Vaccination'+Second8" databaseField="0"/>
    <cacheField name="Second%" numFmtId="0" formula="Second/TotalPop" databaseField="0"/>
    <cacheField name="08a%" numFmtId="0" formula="'08a Vaccinated (Booster)'/'08f Second Vaccination'" databaseField="0"/>
    <cacheField name="08b%" numFmtId="0" formula="'08b Contraindicated (inc allergies, exclu vaccinated)'/'08f Second Vaccination'" databaseField="0"/>
    <cacheField name="08c%" numFmtId="0" formula="'08c Declined (excl vaccinated or contraindicated)'/'08f Second Vaccination'" databaseField="0"/>
    <cacheField name="08d%" numFmtId="0" formula="'08d Invited no outcome (excl vac, contr, decl)'/'08f Second Vaccination'" databaseField="0"/>
    <cacheField name="08e%" numFmtId="0" formula="'08e No contact coded [CALL]'/'08f Second Vaccination'" databaseField="0"/>
    <cacheField name="08f%" numFmtId="0" formula="'08f Second Vaccination'/'08 Healthy adults aged 18+'" databaseField="0"/>
    <cacheField name="8" numFmtId="0" formula="'08 Healthy adults aged 18+'" databaseField="0"/>
    <cacheField name="Second8" numFmtId="0" formula="'08f Second Vaccination'" databaseField="0"/>
  </cacheFields>
  <extLst>
    <ext xmlns:x14="http://schemas.microsoft.com/office/spreadsheetml/2009/9/main" uri="{725AE2AE-9491-48be-B2B4-4EB974FC3084}">
      <x14:pivotCacheDefinition pivotCacheId="2139088532"/>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318">
  <r>
    <x v="0"/>
    <x v="0"/>
    <x v="0"/>
    <x v="0"/>
    <m/>
    <m/>
    <m/>
    <m/>
    <m/>
    <m/>
    <m/>
    <m/>
    <m/>
    <m/>
    <m/>
    <m/>
    <m/>
    <m/>
    <m/>
    <m/>
    <m/>
    <m/>
    <n v="1"/>
    <m/>
    <m/>
    <n v="1"/>
    <m/>
    <m/>
    <m/>
    <m/>
    <m/>
    <m/>
    <m/>
    <m/>
    <m/>
    <m/>
    <m/>
    <m/>
    <m/>
    <m/>
    <m/>
    <m/>
    <m/>
    <m/>
    <m/>
    <m/>
    <m/>
    <m/>
    <m/>
    <m/>
    <m/>
    <m/>
    <m/>
    <m/>
    <m/>
    <m/>
    <m/>
    <m/>
    <m/>
    <m/>
    <m/>
    <m/>
    <m/>
    <m/>
    <m/>
    <m/>
    <m/>
    <m/>
    <m/>
    <m/>
    <m/>
    <m/>
    <m/>
    <m/>
  </r>
  <r>
    <x v="0"/>
    <x v="1"/>
    <x v="1"/>
    <x v="0"/>
    <m/>
    <m/>
    <m/>
    <m/>
    <m/>
    <m/>
    <m/>
    <m/>
    <m/>
    <m/>
    <m/>
    <m/>
    <m/>
    <m/>
    <m/>
    <m/>
    <m/>
    <m/>
    <n v="1"/>
    <m/>
    <m/>
    <m/>
    <n v="1"/>
    <m/>
    <m/>
    <m/>
    <m/>
    <m/>
    <m/>
    <m/>
    <m/>
    <m/>
    <m/>
    <m/>
    <m/>
    <m/>
    <m/>
    <m/>
    <m/>
    <m/>
    <m/>
    <m/>
    <m/>
    <m/>
    <m/>
    <m/>
    <m/>
    <m/>
    <m/>
    <m/>
    <m/>
    <m/>
    <m/>
    <m/>
    <m/>
    <m/>
    <m/>
    <m/>
    <m/>
    <m/>
    <m/>
    <m/>
    <m/>
    <m/>
    <m/>
    <m/>
    <m/>
    <m/>
    <m/>
    <m/>
  </r>
  <r>
    <x v="0"/>
    <x v="2"/>
    <x v="2"/>
    <x v="0"/>
    <m/>
    <m/>
    <m/>
    <m/>
    <m/>
    <m/>
    <m/>
    <m/>
    <m/>
    <m/>
    <m/>
    <m/>
    <m/>
    <n v="10"/>
    <m/>
    <m/>
    <m/>
    <n v="10"/>
    <m/>
    <m/>
    <m/>
    <m/>
    <m/>
    <n v="34"/>
    <m/>
    <m/>
    <m/>
    <n v="34"/>
    <m/>
    <m/>
    <m/>
    <m/>
    <m/>
    <m/>
    <m/>
    <m/>
    <m/>
    <m/>
    <m/>
    <m/>
    <m/>
    <m/>
    <m/>
    <m/>
    <m/>
    <m/>
    <m/>
    <m/>
    <m/>
    <m/>
    <m/>
    <m/>
    <m/>
    <m/>
    <m/>
    <m/>
    <m/>
    <m/>
    <m/>
    <m/>
    <m/>
    <m/>
    <m/>
    <n v="132"/>
    <m/>
    <m/>
    <m/>
    <m/>
    <n v="132"/>
    <m/>
  </r>
  <r>
    <x v="0"/>
    <x v="2"/>
    <x v="2"/>
    <x v="0"/>
    <n v="127"/>
    <n v="1"/>
    <n v="0"/>
    <n v="0"/>
    <n v="0"/>
    <n v="86"/>
    <n v="3"/>
    <n v="5"/>
    <n v="4"/>
    <n v="8"/>
    <n v="6"/>
    <n v="0"/>
    <n v="0"/>
    <n v="556"/>
    <n v="433"/>
    <n v="21"/>
    <n v="4"/>
    <n v="64"/>
    <n v="1504"/>
    <n v="828"/>
    <n v="44"/>
    <n v="64"/>
    <n v="162"/>
    <n v="1021"/>
    <n v="513"/>
    <n v="10"/>
    <n v="59"/>
    <n v="267"/>
    <n v="178"/>
    <n v="57"/>
    <n v="1"/>
    <n v="1"/>
    <n v="46"/>
    <n v="20"/>
    <n v="15"/>
    <n v="0"/>
    <n v="0"/>
    <n v="0"/>
    <n v="0"/>
    <n v="0"/>
    <n v="0"/>
    <n v="0"/>
    <n v="0"/>
    <n v="0"/>
    <n v="0"/>
    <n v="0"/>
    <n v="0"/>
    <n v="0"/>
    <n v="0"/>
    <n v="0"/>
    <n v="0"/>
    <n v="0"/>
    <n v="0"/>
    <n v="0"/>
    <n v="0"/>
    <n v="0"/>
    <n v="112"/>
    <n v="8"/>
    <n v="459"/>
    <n v="1170"/>
    <n v="670"/>
    <n v="112"/>
    <n v="19"/>
    <n v="5465"/>
    <n v="1382"/>
    <n v="0"/>
    <n v="50"/>
    <n v="72"/>
    <n v="2514"/>
    <n v="2622"/>
  </r>
  <r>
    <x v="0"/>
    <x v="2"/>
    <x v="3"/>
    <x v="0"/>
    <m/>
    <m/>
    <m/>
    <m/>
    <m/>
    <m/>
    <m/>
    <m/>
    <m/>
    <m/>
    <m/>
    <m/>
    <m/>
    <m/>
    <m/>
    <m/>
    <m/>
    <m/>
    <n v="1"/>
    <m/>
    <m/>
    <m/>
    <n v="1"/>
    <m/>
    <m/>
    <m/>
    <m/>
    <m/>
    <m/>
    <m/>
    <m/>
    <m/>
    <m/>
    <m/>
    <m/>
    <m/>
    <m/>
    <m/>
    <m/>
    <m/>
    <m/>
    <m/>
    <m/>
    <m/>
    <m/>
    <m/>
    <m/>
    <m/>
    <m/>
    <m/>
    <m/>
    <m/>
    <m/>
    <m/>
    <m/>
    <m/>
    <m/>
    <m/>
    <m/>
    <m/>
    <m/>
    <m/>
    <m/>
    <m/>
    <m/>
    <m/>
    <m/>
    <m/>
    <m/>
    <m/>
  </r>
  <r>
    <x v="0"/>
    <x v="3"/>
    <x v="4"/>
    <x v="0"/>
    <m/>
    <m/>
    <m/>
    <m/>
    <m/>
    <m/>
    <m/>
    <m/>
    <m/>
    <m/>
    <m/>
    <m/>
    <m/>
    <m/>
    <m/>
    <m/>
    <m/>
    <m/>
    <n v="1"/>
    <m/>
    <m/>
    <m/>
    <n v="1"/>
    <m/>
    <m/>
    <m/>
    <m/>
    <m/>
    <m/>
    <m/>
    <m/>
    <m/>
    <m/>
    <m/>
    <m/>
    <m/>
    <m/>
    <m/>
    <m/>
    <m/>
    <m/>
    <m/>
    <m/>
    <m/>
    <m/>
    <m/>
    <m/>
    <m/>
    <m/>
    <m/>
    <m/>
    <m/>
    <m/>
    <m/>
    <m/>
    <m/>
    <m/>
    <m/>
    <m/>
    <m/>
    <m/>
    <m/>
    <m/>
    <m/>
    <m/>
    <m/>
    <m/>
    <m/>
    <m/>
    <m/>
  </r>
  <r>
    <x v="0"/>
    <x v="3"/>
    <x v="5"/>
    <x v="0"/>
    <m/>
    <m/>
    <m/>
    <m/>
    <m/>
    <m/>
    <m/>
    <m/>
    <m/>
    <m/>
    <m/>
    <m/>
    <m/>
    <m/>
    <m/>
    <m/>
    <m/>
    <m/>
    <n v="1"/>
    <m/>
    <m/>
    <m/>
    <m/>
    <n v="1"/>
    <m/>
    <n v="1"/>
    <m/>
    <m/>
    <m/>
    <m/>
    <m/>
    <m/>
    <m/>
    <m/>
    <m/>
    <m/>
    <m/>
    <m/>
    <m/>
    <m/>
    <m/>
    <m/>
    <m/>
    <m/>
    <m/>
    <m/>
    <m/>
    <m/>
    <m/>
    <m/>
    <m/>
    <m/>
    <m/>
    <m/>
    <m/>
    <m/>
    <m/>
    <m/>
    <m/>
    <n v="1"/>
    <m/>
    <m/>
    <m/>
    <n v="2"/>
    <m/>
    <m/>
    <n v="1"/>
    <m/>
    <n v="1"/>
    <m/>
  </r>
  <r>
    <x v="0"/>
    <x v="4"/>
    <x v="6"/>
    <x v="0"/>
    <m/>
    <m/>
    <m/>
    <m/>
    <m/>
    <m/>
    <m/>
    <m/>
    <m/>
    <m/>
    <m/>
    <m/>
    <m/>
    <m/>
    <m/>
    <m/>
    <m/>
    <m/>
    <m/>
    <m/>
    <m/>
    <m/>
    <m/>
    <n v="2"/>
    <m/>
    <m/>
    <m/>
    <n v="2"/>
    <m/>
    <m/>
    <m/>
    <m/>
    <m/>
    <m/>
    <m/>
    <m/>
    <m/>
    <m/>
    <m/>
    <m/>
    <m/>
    <m/>
    <m/>
    <m/>
    <m/>
    <m/>
    <m/>
    <m/>
    <m/>
    <m/>
    <m/>
    <m/>
    <m/>
    <m/>
    <m/>
    <m/>
    <m/>
    <m/>
    <m/>
    <m/>
    <m/>
    <m/>
    <m/>
    <n v="2"/>
    <m/>
    <m/>
    <m/>
    <m/>
    <n v="2"/>
    <m/>
  </r>
  <r>
    <x v="0"/>
    <x v="2"/>
    <x v="7"/>
    <x v="0"/>
    <m/>
    <m/>
    <m/>
    <m/>
    <m/>
    <m/>
    <m/>
    <m/>
    <m/>
    <m/>
    <m/>
    <m/>
    <m/>
    <m/>
    <m/>
    <m/>
    <m/>
    <m/>
    <n v="2"/>
    <m/>
    <m/>
    <m/>
    <m/>
    <m/>
    <m/>
    <m/>
    <m/>
    <m/>
    <m/>
    <m/>
    <m/>
    <m/>
    <m/>
    <m/>
    <m/>
    <m/>
    <m/>
    <m/>
    <m/>
    <m/>
    <m/>
    <m/>
    <m/>
    <m/>
    <m/>
    <m/>
    <m/>
    <m/>
    <m/>
    <m/>
    <m/>
    <m/>
    <m/>
    <m/>
    <m/>
    <m/>
    <m/>
    <m/>
    <m/>
    <m/>
    <m/>
    <m/>
    <m/>
    <m/>
    <m/>
    <m/>
    <m/>
    <m/>
    <m/>
    <m/>
  </r>
  <r>
    <x v="0"/>
    <x v="5"/>
    <x v="8"/>
    <x v="0"/>
    <m/>
    <m/>
    <m/>
    <m/>
    <m/>
    <m/>
    <m/>
    <m/>
    <m/>
    <m/>
    <m/>
    <m/>
    <m/>
    <m/>
    <m/>
    <m/>
    <m/>
    <m/>
    <n v="1"/>
    <n v="1"/>
    <m/>
    <m/>
    <m/>
    <m/>
    <m/>
    <m/>
    <m/>
    <m/>
    <m/>
    <m/>
    <m/>
    <m/>
    <m/>
    <m/>
    <m/>
    <m/>
    <m/>
    <m/>
    <m/>
    <m/>
    <m/>
    <m/>
    <m/>
    <m/>
    <m/>
    <m/>
    <m/>
    <m/>
    <m/>
    <m/>
    <m/>
    <m/>
    <m/>
    <m/>
    <m/>
    <m/>
    <m/>
    <m/>
    <m/>
    <n v="1"/>
    <m/>
    <m/>
    <m/>
    <n v="1"/>
    <m/>
    <m/>
    <m/>
    <m/>
    <m/>
    <n v="1"/>
  </r>
  <r>
    <x v="1"/>
    <x v="6"/>
    <x v="9"/>
    <x v="0"/>
    <m/>
    <m/>
    <m/>
    <m/>
    <m/>
    <m/>
    <m/>
    <m/>
    <m/>
    <m/>
    <m/>
    <m/>
    <m/>
    <m/>
    <m/>
    <m/>
    <m/>
    <m/>
    <n v="1"/>
    <m/>
    <m/>
    <m/>
    <m/>
    <m/>
    <m/>
    <m/>
    <m/>
    <m/>
    <m/>
    <m/>
    <m/>
    <m/>
    <m/>
    <m/>
    <m/>
    <m/>
    <m/>
    <m/>
    <m/>
    <m/>
    <m/>
    <m/>
    <m/>
    <m/>
    <m/>
    <m/>
    <m/>
    <m/>
    <m/>
    <m/>
    <m/>
    <m/>
    <m/>
    <m/>
    <m/>
    <m/>
    <m/>
    <m/>
    <m/>
    <n v="1"/>
    <m/>
    <m/>
    <m/>
    <m/>
    <m/>
    <m/>
    <m/>
    <m/>
    <m/>
    <m/>
  </r>
  <r>
    <x v="1"/>
    <x v="7"/>
    <x v="10"/>
    <x v="0"/>
    <m/>
    <m/>
    <m/>
    <m/>
    <m/>
    <m/>
    <m/>
    <m/>
    <m/>
    <m/>
    <m/>
    <m/>
    <m/>
    <m/>
    <m/>
    <m/>
    <m/>
    <m/>
    <n v="1"/>
    <m/>
    <m/>
    <m/>
    <m/>
    <m/>
    <m/>
    <m/>
    <m/>
    <m/>
    <m/>
    <m/>
    <m/>
    <m/>
    <m/>
    <m/>
    <m/>
    <m/>
    <m/>
    <m/>
    <m/>
    <m/>
    <m/>
    <m/>
    <m/>
    <m/>
    <m/>
    <m/>
    <m/>
    <m/>
    <m/>
    <m/>
    <m/>
    <m/>
    <m/>
    <m/>
    <m/>
    <m/>
    <m/>
    <m/>
    <m/>
    <m/>
    <m/>
    <m/>
    <m/>
    <m/>
    <m/>
    <m/>
    <m/>
    <m/>
    <m/>
    <m/>
  </r>
  <r>
    <x v="2"/>
    <x v="8"/>
    <x v="11"/>
    <x v="0"/>
    <m/>
    <m/>
    <m/>
    <m/>
    <m/>
    <m/>
    <m/>
    <m/>
    <m/>
    <m/>
    <m/>
    <m/>
    <m/>
    <m/>
    <m/>
    <m/>
    <m/>
    <m/>
    <n v="1"/>
    <m/>
    <n v="1"/>
    <m/>
    <m/>
    <m/>
    <m/>
    <m/>
    <m/>
    <m/>
    <m/>
    <m/>
    <m/>
    <m/>
    <m/>
    <m/>
    <m/>
    <m/>
    <m/>
    <m/>
    <m/>
    <m/>
    <m/>
    <m/>
    <m/>
    <m/>
    <m/>
    <m/>
    <m/>
    <m/>
    <m/>
    <m/>
    <m/>
    <m/>
    <m/>
    <m/>
    <m/>
    <m/>
    <m/>
    <m/>
    <m/>
    <m/>
    <m/>
    <m/>
    <m/>
    <m/>
    <m/>
    <m/>
    <m/>
    <m/>
    <m/>
    <m/>
  </r>
  <r>
    <x v="2"/>
    <x v="9"/>
    <x v="12"/>
    <x v="0"/>
    <m/>
    <m/>
    <m/>
    <m/>
    <m/>
    <m/>
    <m/>
    <m/>
    <m/>
    <m/>
    <m/>
    <m/>
    <m/>
    <n v="1"/>
    <n v="1"/>
    <m/>
    <m/>
    <m/>
    <m/>
    <m/>
    <m/>
    <m/>
    <m/>
    <m/>
    <m/>
    <m/>
    <m/>
    <m/>
    <m/>
    <m/>
    <m/>
    <m/>
    <m/>
    <m/>
    <m/>
    <m/>
    <m/>
    <m/>
    <m/>
    <m/>
    <m/>
    <m/>
    <m/>
    <m/>
    <m/>
    <m/>
    <m/>
    <m/>
    <m/>
    <m/>
    <m/>
    <m/>
    <m/>
    <m/>
    <m/>
    <m/>
    <m/>
    <m/>
    <n v="1"/>
    <m/>
    <m/>
    <m/>
    <m/>
    <m/>
    <m/>
    <m/>
    <m/>
    <m/>
    <m/>
    <m/>
  </r>
  <r>
    <x v="2"/>
    <x v="8"/>
    <x v="13"/>
    <x v="0"/>
    <m/>
    <m/>
    <m/>
    <m/>
    <m/>
    <m/>
    <m/>
    <m/>
    <m/>
    <m/>
    <m/>
    <m/>
    <m/>
    <m/>
    <m/>
    <m/>
    <m/>
    <m/>
    <m/>
    <m/>
    <m/>
    <m/>
    <m/>
    <n v="1"/>
    <n v="1"/>
    <m/>
    <m/>
    <m/>
    <m/>
    <m/>
    <m/>
    <m/>
    <m/>
    <m/>
    <m/>
    <m/>
    <m/>
    <m/>
    <m/>
    <m/>
    <m/>
    <m/>
    <m/>
    <m/>
    <m/>
    <m/>
    <m/>
    <m/>
    <m/>
    <m/>
    <m/>
    <m/>
    <m/>
    <m/>
    <m/>
    <m/>
    <m/>
    <m/>
    <m/>
    <m/>
    <n v="1"/>
    <m/>
    <m/>
    <n v="1"/>
    <n v="1"/>
    <m/>
    <m/>
    <m/>
    <m/>
    <n v="1"/>
  </r>
  <r>
    <x v="2"/>
    <x v="8"/>
    <x v="14"/>
    <x v="0"/>
    <n v="1"/>
    <m/>
    <m/>
    <m/>
    <m/>
    <n v="1"/>
    <m/>
    <m/>
    <m/>
    <m/>
    <m/>
    <m/>
    <m/>
    <m/>
    <m/>
    <m/>
    <m/>
    <m/>
    <n v="1"/>
    <m/>
    <m/>
    <m/>
    <m/>
    <m/>
    <m/>
    <m/>
    <m/>
    <m/>
    <m/>
    <m/>
    <m/>
    <m/>
    <m/>
    <n v="1"/>
    <m/>
    <m/>
    <m/>
    <m/>
    <m/>
    <m/>
    <m/>
    <m/>
    <m/>
    <m/>
    <m/>
    <m/>
    <m/>
    <m/>
    <m/>
    <m/>
    <m/>
    <m/>
    <m/>
    <m/>
    <m/>
    <m/>
    <n v="1"/>
    <m/>
    <m/>
    <m/>
    <m/>
    <m/>
    <m/>
    <m/>
    <m/>
    <m/>
    <m/>
    <m/>
    <m/>
    <m/>
  </r>
  <r>
    <x v="3"/>
    <x v="10"/>
    <x v="15"/>
    <x v="0"/>
    <m/>
    <m/>
    <m/>
    <m/>
    <m/>
    <m/>
    <m/>
    <m/>
    <m/>
    <m/>
    <m/>
    <m/>
    <m/>
    <n v="1"/>
    <n v="1"/>
    <m/>
    <m/>
    <m/>
    <m/>
    <m/>
    <m/>
    <m/>
    <m/>
    <m/>
    <m/>
    <m/>
    <m/>
    <m/>
    <m/>
    <m/>
    <m/>
    <m/>
    <m/>
    <m/>
    <m/>
    <m/>
    <m/>
    <m/>
    <m/>
    <m/>
    <m/>
    <m/>
    <m/>
    <m/>
    <m/>
    <m/>
    <m/>
    <m/>
    <m/>
    <m/>
    <m/>
    <m/>
    <m/>
    <m/>
    <m/>
    <m/>
    <m/>
    <m/>
    <n v="1"/>
    <m/>
    <m/>
    <m/>
    <m/>
    <m/>
    <m/>
    <m/>
    <m/>
    <m/>
    <m/>
    <m/>
  </r>
  <r>
    <x v="3"/>
    <x v="11"/>
    <x v="16"/>
    <x v="0"/>
    <m/>
    <m/>
    <m/>
    <m/>
    <m/>
    <m/>
    <m/>
    <m/>
    <m/>
    <m/>
    <m/>
    <m/>
    <m/>
    <m/>
    <m/>
    <m/>
    <m/>
    <m/>
    <m/>
    <m/>
    <m/>
    <m/>
    <m/>
    <n v="1"/>
    <m/>
    <m/>
    <m/>
    <n v="1"/>
    <m/>
    <m/>
    <m/>
    <m/>
    <m/>
    <m/>
    <m/>
    <m/>
    <m/>
    <m/>
    <m/>
    <m/>
    <m/>
    <m/>
    <m/>
    <m/>
    <m/>
    <m/>
    <m/>
    <m/>
    <m/>
    <m/>
    <m/>
    <m/>
    <m/>
    <m/>
    <m/>
    <m/>
    <m/>
    <m/>
    <m/>
    <m/>
    <m/>
    <m/>
    <m/>
    <n v="1"/>
    <m/>
    <m/>
    <m/>
    <m/>
    <n v="1"/>
    <m/>
  </r>
  <r>
    <x v="3"/>
    <x v="12"/>
    <x v="17"/>
    <x v="0"/>
    <m/>
    <m/>
    <m/>
    <m/>
    <m/>
    <m/>
    <m/>
    <m/>
    <m/>
    <m/>
    <m/>
    <m/>
    <m/>
    <m/>
    <m/>
    <m/>
    <m/>
    <m/>
    <m/>
    <m/>
    <m/>
    <m/>
    <m/>
    <n v="1"/>
    <m/>
    <m/>
    <m/>
    <m/>
    <m/>
    <m/>
    <m/>
    <m/>
    <m/>
    <m/>
    <m/>
    <m/>
    <m/>
    <m/>
    <m/>
    <m/>
    <m/>
    <m/>
    <m/>
    <m/>
    <m/>
    <m/>
    <m/>
    <m/>
    <m/>
    <m/>
    <m/>
    <m/>
    <m/>
    <m/>
    <m/>
    <m/>
    <m/>
    <m/>
    <m/>
    <m/>
    <n v="1"/>
    <m/>
    <m/>
    <n v="1"/>
    <m/>
    <m/>
    <m/>
    <m/>
    <m/>
    <n v="1"/>
  </r>
  <r>
    <x v="3"/>
    <x v="13"/>
    <x v="18"/>
    <x v="0"/>
    <m/>
    <m/>
    <m/>
    <m/>
    <m/>
    <m/>
    <m/>
    <m/>
    <m/>
    <m/>
    <m/>
    <m/>
    <m/>
    <n v="1"/>
    <m/>
    <m/>
    <m/>
    <n v="1"/>
    <m/>
    <m/>
    <m/>
    <m/>
    <m/>
    <m/>
    <m/>
    <m/>
    <m/>
    <m/>
    <m/>
    <m/>
    <m/>
    <m/>
    <m/>
    <m/>
    <m/>
    <m/>
    <m/>
    <m/>
    <m/>
    <m/>
    <m/>
    <m/>
    <m/>
    <m/>
    <m/>
    <m/>
    <m/>
    <m/>
    <m/>
    <m/>
    <m/>
    <m/>
    <m/>
    <m/>
    <m/>
    <m/>
    <m/>
    <m/>
    <m/>
    <m/>
    <m/>
    <m/>
    <m/>
    <n v="2"/>
    <m/>
    <m/>
    <m/>
    <m/>
    <n v="2"/>
    <m/>
  </r>
  <r>
    <x v="3"/>
    <x v="12"/>
    <x v="19"/>
    <x v="0"/>
    <m/>
    <m/>
    <m/>
    <m/>
    <m/>
    <m/>
    <m/>
    <m/>
    <m/>
    <m/>
    <m/>
    <m/>
    <m/>
    <m/>
    <m/>
    <m/>
    <m/>
    <m/>
    <n v="1"/>
    <m/>
    <m/>
    <m/>
    <n v="1"/>
    <m/>
    <m/>
    <m/>
    <m/>
    <m/>
    <m/>
    <m/>
    <m/>
    <m/>
    <m/>
    <m/>
    <m/>
    <m/>
    <m/>
    <m/>
    <m/>
    <m/>
    <m/>
    <m/>
    <m/>
    <m/>
    <m/>
    <m/>
    <m/>
    <m/>
    <m/>
    <m/>
    <m/>
    <m/>
    <m/>
    <m/>
    <m/>
    <m/>
    <m/>
    <m/>
    <m/>
    <m/>
    <m/>
    <m/>
    <m/>
    <n v="1"/>
    <m/>
    <m/>
    <m/>
    <n v="1"/>
    <m/>
    <m/>
  </r>
  <r>
    <x v="3"/>
    <x v="14"/>
    <x v="20"/>
    <x v="0"/>
    <m/>
    <m/>
    <m/>
    <m/>
    <m/>
    <m/>
    <m/>
    <m/>
    <m/>
    <m/>
    <m/>
    <m/>
    <m/>
    <m/>
    <m/>
    <m/>
    <m/>
    <m/>
    <n v="1"/>
    <m/>
    <m/>
    <m/>
    <n v="1"/>
    <m/>
    <m/>
    <m/>
    <m/>
    <m/>
    <m/>
    <m/>
    <m/>
    <m/>
    <m/>
    <m/>
    <m/>
    <m/>
    <m/>
    <m/>
    <m/>
    <m/>
    <m/>
    <m/>
    <m/>
    <m/>
    <m/>
    <m/>
    <m/>
    <m/>
    <m/>
    <m/>
    <m/>
    <m/>
    <m/>
    <m/>
    <m/>
    <m/>
    <m/>
    <m/>
    <m/>
    <m/>
    <m/>
    <m/>
    <m/>
    <m/>
    <m/>
    <m/>
    <m/>
    <m/>
    <m/>
    <m/>
  </r>
  <r>
    <x v="3"/>
    <x v="12"/>
    <x v="21"/>
    <x v="0"/>
    <m/>
    <m/>
    <m/>
    <m/>
    <m/>
    <m/>
    <m/>
    <m/>
    <m/>
    <m/>
    <m/>
    <m/>
    <m/>
    <m/>
    <m/>
    <m/>
    <m/>
    <m/>
    <n v="1"/>
    <m/>
    <m/>
    <m/>
    <n v="1"/>
    <m/>
    <m/>
    <m/>
    <m/>
    <m/>
    <m/>
    <m/>
    <m/>
    <m/>
    <m/>
    <m/>
    <m/>
    <m/>
    <m/>
    <m/>
    <m/>
    <m/>
    <m/>
    <m/>
    <m/>
    <m/>
    <m/>
    <m/>
    <m/>
    <m/>
    <m/>
    <m/>
    <m/>
    <m/>
    <m/>
    <m/>
    <m/>
    <m/>
    <m/>
    <m/>
    <m/>
    <m/>
    <m/>
    <m/>
    <m/>
    <n v="1"/>
    <m/>
    <m/>
    <m/>
    <m/>
    <n v="1"/>
    <m/>
  </r>
  <r>
    <x v="3"/>
    <x v="11"/>
    <x v="22"/>
    <x v="0"/>
    <m/>
    <m/>
    <m/>
    <m/>
    <m/>
    <m/>
    <m/>
    <m/>
    <m/>
    <m/>
    <m/>
    <m/>
    <m/>
    <m/>
    <m/>
    <m/>
    <m/>
    <m/>
    <n v="1"/>
    <m/>
    <m/>
    <m/>
    <n v="1"/>
    <m/>
    <m/>
    <m/>
    <m/>
    <m/>
    <m/>
    <m/>
    <m/>
    <m/>
    <m/>
    <m/>
    <m/>
    <m/>
    <m/>
    <m/>
    <m/>
    <m/>
    <m/>
    <m/>
    <m/>
    <m/>
    <m/>
    <m/>
    <m/>
    <m/>
    <m/>
    <m/>
    <m/>
    <m/>
    <m/>
    <m/>
    <m/>
    <m/>
    <m/>
    <m/>
    <m/>
    <m/>
    <m/>
    <m/>
    <m/>
    <m/>
    <m/>
    <m/>
    <m/>
    <m/>
    <m/>
    <m/>
  </r>
  <r>
    <x v="3"/>
    <x v="14"/>
    <x v="23"/>
    <x v="0"/>
    <m/>
    <m/>
    <m/>
    <m/>
    <m/>
    <m/>
    <m/>
    <m/>
    <m/>
    <m/>
    <m/>
    <m/>
    <m/>
    <m/>
    <m/>
    <m/>
    <m/>
    <m/>
    <m/>
    <m/>
    <m/>
    <m/>
    <m/>
    <n v="1"/>
    <m/>
    <m/>
    <m/>
    <n v="1"/>
    <m/>
    <m/>
    <m/>
    <m/>
    <m/>
    <m/>
    <m/>
    <m/>
    <m/>
    <m/>
    <m/>
    <m/>
    <m/>
    <m/>
    <m/>
    <m/>
    <m/>
    <m/>
    <m/>
    <m/>
    <m/>
    <m/>
    <m/>
    <m/>
    <m/>
    <m/>
    <m/>
    <m/>
    <m/>
    <m/>
    <m/>
    <m/>
    <m/>
    <m/>
    <m/>
    <n v="1"/>
    <m/>
    <m/>
    <m/>
    <m/>
    <n v="1"/>
    <m/>
  </r>
  <r>
    <x v="4"/>
    <x v="15"/>
    <x v="24"/>
    <x v="0"/>
    <n v="78"/>
    <n v="1"/>
    <n v="1"/>
    <n v="1"/>
    <n v="1"/>
    <n v="62"/>
    <m/>
    <n v="8"/>
    <n v="1"/>
    <n v="4"/>
    <n v="4"/>
    <m/>
    <m/>
    <n v="630"/>
    <n v="556"/>
    <n v="21"/>
    <n v="14"/>
    <n v="6"/>
    <n v="691"/>
    <n v="489"/>
    <n v="11"/>
    <n v="60"/>
    <n v="20"/>
    <n v="1184"/>
    <n v="894"/>
    <n v="8"/>
    <n v="81"/>
    <n v="32"/>
    <n v="135"/>
    <n v="87"/>
    <m/>
    <n v="13"/>
    <n v="3"/>
    <n v="31"/>
    <n v="23"/>
    <n v="1"/>
    <m/>
    <m/>
    <m/>
    <m/>
    <m/>
    <m/>
    <m/>
    <m/>
    <m/>
    <m/>
    <m/>
    <m/>
    <m/>
    <m/>
    <m/>
    <n v="1"/>
    <m/>
    <m/>
    <n v="1"/>
    <n v="1"/>
    <n v="67"/>
    <n v="4"/>
    <n v="583"/>
    <n v="588"/>
    <n v="1044"/>
    <n v="117"/>
    <n v="29"/>
    <n v="4401"/>
    <n v="2353"/>
    <n v="1"/>
    <n v="30"/>
    <n v="701"/>
    <n v="207"/>
    <n v="3330"/>
  </r>
  <r>
    <x v="4"/>
    <x v="16"/>
    <x v="25"/>
    <x v="0"/>
    <m/>
    <m/>
    <m/>
    <m/>
    <m/>
    <m/>
    <m/>
    <m/>
    <m/>
    <m/>
    <m/>
    <m/>
    <m/>
    <m/>
    <m/>
    <m/>
    <m/>
    <m/>
    <n v="1"/>
    <m/>
    <m/>
    <n v="1"/>
    <m/>
    <m/>
    <m/>
    <m/>
    <m/>
    <m/>
    <m/>
    <m/>
    <m/>
    <m/>
    <m/>
    <m/>
    <m/>
    <m/>
    <m/>
    <m/>
    <m/>
    <m/>
    <m/>
    <m/>
    <m/>
    <m/>
    <m/>
    <m/>
    <m/>
    <m/>
    <m/>
    <m/>
    <m/>
    <m/>
    <m/>
    <m/>
    <m/>
    <m/>
    <m/>
    <m/>
    <m/>
    <m/>
    <m/>
    <m/>
    <m/>
    <m/>
    <m/>
    <m/>
    <m/>
    <m/>
    <m/>
    <m/>
  </r>
  <r>
    <x v="4"/>
    <x v="16"/>
    <x v="26"/>
    <x v="0"/>
    <m/>
    <m/>
    <m/>
    <m/>
    <m/>
    <m/>
    <m/>
    <m/>
    <m/>
    <m/>
    <m/>
    <m/>
    <m/>
    <m/>
    <m/>
    <m/>
    <m/>
    <m/>
    <n v="2"/>
    <m/>
    <m/>
    <m/>
    <m/>
    <n v="1"/>
    <m/>
    <m/>
    <m/>
    <n v="1"/>
    <m/>
    <m/>
    <m/>
    <m/>
    <m/>
    <m/>
    <m/>
    <m/>
    <m/>
    <m/>
    <m/>
    <m/>
    <m/>
    <m/>
    <m/>
    <m/>
    <m/>
    <m/>
    <m/>
    <m/>
    <m/>
    <m/>
    <m/>
    <m/>
    <m/>
    <m/>
    <m/>
    <m/>
    <m/>
    <m/>
    <m/>
    <n v="2"/>
    <m/>
    <m/>
    <m/>
    <n v="1"/>
    <m/>
    <m/>
    <m/>
    <m/>
    <n v="1"/>
    <m/>
  </r>
  <r>
    <x v="4"/>
    <x v="17"/>
    <x v="27"/>
    <x v="0"/>
    <m/>
    <m/>
    <m/>
    <m/>
    <m/>
    <m/>
    <m/>
    <m/>
    <m/>
    <m/>
    <m/>
    <m/>
    <m/>
    <m/>
    <m/>
    <m/>
    <m/>
    <m/>
    <n v="1"/>
    <m/>
    <m/>
    <m/>
    <n v="1"/>
    <m/>
    <m/>
    <m/>
    <m/>
    <m/>
    <m/>
    <m/>
    <m/>
    <m/>
    <m/>
    <m/>
    <m/>
    <m/>
    <m/>
    <m/>
    <m/>
    <m/>
    <m/>
    <m/>
    <m/>
    <m/>
    <m/>
    <m/>
    <m/>
    <m/>
    <m/>
    <m/>
    <m/>
    <m/>
    <m/>
    <m/>
    <m/>
    <m/>
    <m/>
    <m/>
    <m/>
    <m/>
    <m/>
    <m/>
    <m/>
    <n v="1"/>
    <m/>
    <m/>
    <m/>
    <m/>
    <n v="1"/>
    <m/>
  </r>
  <r>
    <x v="4"/>
    <x v="18"/>
    <x v="28"/>
    <x v="0"/>
    <m/>
    <m/>
    <m/>
    <m/>
    <m/>
    <m/>
    <m/>
    <m/>
    <m/>
    <m/>
    <m/>
    <m/>
    <m/>
    <n v="2"/>
    <m/>
    <m/>
    <m/>
    <n v="2"/>
    <m/>
    <m/>
    <m/>
    <m/>
    <m/>
    <m/>
    <m/>
    <m/>
    <m/>
    <m/>
    <m/>
    <m/>
    <m/>
    <m/>
    <m/>
    <m/>
    <m/>
    <m/>
    <m/>
    <m/>
    <m/>
    <m/>
    <m/>
    <m/>
    <m/>
    <m/>
    <m/>
    <m/>
    <m/>
    <m/>
    <m/>
    <m/>
    <m/>
    <m/>
    <m/>
    <m/>
    <m/>
    <m/>
    <m/>
    <m/>
    <m/>
    <m/>
    <m/>
    <m/>
    <m/>
    <m/>
    <m/>
    <m/>
    <m/>
    <m/>
    <m/>
    <m/>
  </r>
  <r>
    <x v="4"/>
    <x v="15"/>
    <x v="29"/>
    <x v="0"/>
    <m/>
    <m/>
    <m/>
    <m/>
    <m/>
    <m/>
    <m/>
    <m/>
    <m/>
    <m/>
    <m/>
    <m/>
    <m/>
    <m/>
    <m/>
    <m/>
    <m/>
    <m/>
    <m/>
    <m/>
    <m/>
    <m/>
    <m/>
    <n v="1"/>
    <m/>
    <m/>
    <m/>
    <n v="1"/>
    <m/>
    <m/>
    <m/>
    <m/>
    <m/>
    <m/>
    <m/>
    <m/>
    <m/>
    <m/>
    <m/>
    <m/>
    <m/>
    <m/>
    <m/>
    <m/>
    <m/>
    <m/>
    <m/>
    <m/>
    <m/>
    <m/>
    <m/>
    <m/>
    <m/>
    <m/>
    <m/>
    <m/>
    <m/>
    <m/>
    <m/>
    <m/>
    <m/>
    <m/>
    <m/>
    <n v="1"/>
    <m/>
    <m/>
    <m/>
    <m/>
    <n v="1"/>
    <m/>
  </r>
  <r>
    <x v="4"/>
    <x v="17"/>
    <x v="30"/>
    <x v="0"/>
    <m/>
    <m/>
    <m/>
    <m/>
    <m/>
    <m/>
    <m/>
    <m/>
    <m/>
    <m/>
    <m/>
    <m/>
    <m/>
    <m/>
    <m/>
    <m/>
    <m/>
    <m/>
    <m/>
    <m/>
    <m/>
    <m/>
    <m/>
    <n v="1"/>
    <m/>
    <m/>
    <m/>
    <n v="1"/>
    <m/>
    <m/>
    <m/>
    <m/>
    <m/>
    <m/>
    <m/>
    <m/>
    <m/>
    <m/>
    <m/>
    <m/>
    <m/>
    <m/>
    <m/>
    <m/>
    <m/>
    <m/>
    <m/>
    <m/>
    <m/>
    <m/>
    <m/>
    <m/>
    <m/>
    <m/>
    <m/>
    <m/>
    <m/>
    <m/>
    <m/>
    <m/>
    <m/>
    <m/>
    <m/>
    <n v="1"/>
    <m/>
    <m/>
    <m/>
    <m/>
    <n v="1"/>
    <m/>
  </r>
  <r>
    <x v="4"/>
    <x v="16"/>
    <x v="31"/>
    <x v="0"/>
    <n v="95"/>
    <n v="3"/>
    <n v="3"/>
    <m/>
    <m/>
    <n v="49"/>
    <n v="1"/>
    <n v="15"/>
    <n v="3"/>
    <n v="37"/>
    <n v="32"/>
    <n v="2"/>
    <m/>
    <n v="304"/>
    <n v="207"/>
    <n v="6"/>
    <n v="27"/>
    <n v="11"/>
    <n v="1245"/>
    <n v="497"/>
    <n v="14"/>
    <n v="232"/>
    <n v="52"/>
    <n v="892"/>
    <n v="415"/>
    <n v="20"/>
    <n v="110"/>
    <n v="108"/>
    <n v="168"/>
    <n v="45"/>
    <m/>
    <n v="14"/>
    <n v="34"/>
    <n v="44"/>
    <n v="31"/>
    <n v="1"/>
    <m/>
    <m/>
    <m/>
    <m/>
    <m/>
    <m/>
    <m/>
    <m/>
    <m/>
    <m/>
    <m/>
    <m/>
    <m/>
    <m/>
    <m/>
    <m/>
    <m/>
    <m/>
    <n v="3"/>
    <m/>
    <n v="72"/>
    <n v="35"/>
    <n v="247"/>
    <n v="876"/>
    <n v="635"/>
    <n v="97"/>
    <n v="42"/>
    <n v="5215"/>
    <n v="1270"/>
    <m/>
    <n v="42"/>
    <n v="444"/>
    <n v="1454"/>
    <n v="2961"/>
  </r>
  <r>
    <x v="4"/>
    <x v="18"/>
    <x v="32"/>
    <x v="0"/>
    <m/>
    <m/>
    <m/>
    <m/>
    <m/>
    <m/>
    <m/>
    <m/>
    <m/>
    <m/>
    <m/>
    <m/>
    <m/>
    <m/>
    <m/>
    <m/>
    <m/>
    <m/>
    <n v="1"/>
    <m/>
    <m/>
    <m/>
    <m/>
    <n v="1"/>
    <m/>
    <m/>
    <m/>
    <m/>
    <m/>
    <m/>
    <m/>
    <m/>
    <m/>
    <m/>
    <m/>
    <m/>
    <m/>
    <m/>
    <m/>
    <m/>
    <m/>
    <m/>
    <m/>
    <m/>
    <m/>
    <m/>
    <m/>
    <m/>
    <m/>
    <m/>
    <m/>
    <m/>
    <m/>
    <m/>
    <m/>
    <m/>
    <m/>
    <m/>
    <m/>
    <n v="1"/>
    <n v="1"/>
    <m/>
    <m/>
    <n v="1"/>
    <m/>
    <m/>
    <m/>
    <m/>
    <m/>
    <n v="1"/>
  </r>
  <r>
    <x v="4"/>
    <x v="19"/>
    <x v="33"/>
    <x v="0"/>
    <m/>
    <m/>
    <m/>
    <m/>
    <m/>
    <m/>
    <m/>
    <m/>
    <m/>
    <m/>
    <m/>
    <m/>
    <m/>
    <m/>
    <m/>
    <m/>
    <m/>
    <m/>
    <n v="1"/>
    <m/>
    <m/>
    <m/>
    <n v="1"/>
    <m/>
    <m/>
    <m/>
    <m/>
    <m/>
    <m/>
    <m/>
    <m/>
    <m/>
    <m/>
    <m/>
    <m/>
    <m/>
    <m/>
    <m/>
    <m/>
    <m/>
    <m/>
    <m/>
    <m/>
    <m/>
    <m/>
    <m/>
    <m/>
    <m/>
    <m/>
    <m/>
    <m/>
    <m/>
    <m/>
    <m/>
    <m/>
    <m/>
    <m/>
    <m/>
    <m/>
    <m/>
    <m/>
    <m/>
    <m/>
    <m/>
    <m/>
    <m/>
    <m/>
    <m/>
    <m/>
    <m/>
  </r>
  <r>
    <x v="4"/>
    <x v="20"/>
    <x v="34"/>
    <x v="0"/>
    <n v="83"/>
    <n v="2"/>
    <n v="1"/>
    <m/>
    <m/>
    <n v="58"/>
    <m/>
    <n v="3"/>
    <n v="5"/>
    <n v="3"/>
    <n v="2"/>
    <n v="1"/>
    <m/>
    <n v="338"/>
    <n v="227"/>
    <n v="49"/>
    <n v="5"/>
    <n v="7"/>
    <n v="938"/>
    <n v="470"/>
    <n v="12"/>
    <n v="59"/>
    <n v="88"/>
    <n v="553"/>
    <n v="243"/>
    <n v="67"/>
    <n v="31"/>
    <n v="68"/>
    <n v="108"/>
    <n v="34"/>
    <m/>
    <n v="9"/>
    <n v="17"/>
    <n v="24"/>
    <n v="12"/>
    <n v="3"/>
    <m/>
    <m/>
    <m/>
    <m/>
    <m/>
    <m/>
    <m/>
    <m/>
    <m/>
    <m/>
    <m/>
    <m/>
    <m/>
    <m/>
    <m/>
    <m/>
    <m/>
    <m/>
    <n v="2"/>
    <m/>
    <n v="74"/>
    <n v="2"/>
    <n v="275"/>
    <n v="745"/>
    <n v="374"/>
    <n v="74"/>
    <n v="20"/>
    <n v="3224"/>
    <n v="744"/>
    <m/>
    <n v="101"/>
    <n v="396"/>
    <n v="801"/>
    <n v="1748"/>
  </r>
  <r>
    <x v="4"/>
    <x v="20"/>
    <x v="35"/>
    <x v="0"/>
    <m/>
    <m/>
    <m/>
    <m/>
    <m/>
    <m/>
    <m/>
    <m/>
    <m/>
    <m/>
    <m/>
    <m/>
    <m/>
    <m/>
    <m/>
    <m/>
    <m/>
    <m/>
    <n v="2"/>
    <m/>
    <m/>
    <m/>
    <n v="1"/>
    <n v="1"/>
    <m/>
    <m/>
    <m/>
    <n v="1"/>
    <m/>
    <m/>
    <m/>
    <m/>
    <m/>
    <m/>
    <m/>
    <m/>
    <m/>
    <m/>
    <m/>
    <m/>
    <m/>
    <m/>
    <m/>
    <m/>
    <m/>
    <m/>
    <m/>
    <m/>
    <m/>
    <m/>
    <m/>
    <m/>
    <m/>
    <m/>
    <m/>
    <m/>
    <m/>
    <m/>
    <m/>
    <n v="1"/>
    <m/>
    <m/>
    <m/>
    <n v="2"/>
    <m/>
    <m/>
    <m/>
    <m/>
    <n v="1"/>
    <n v="1"/>
  </r>
  <r>
    <x v="4"/>
    <x v="20"/>
    <x v="36"/>
    <x v="0"/>
    <m/>
    <m/>
    <m/>
    <m/>
    <m/>
    <m/>
    <m/>
    <m/>
    <m/>
    <m/>
    <m/>
    <m/>
    <m/>
    <n v="1"/>
    <m/>
    <n v="1"/>
    <m/>
    <m/>
    <m/>
    <m/>
    <m/>
    <m/>
    <m/>
    <m/>
    <m/>
    <m/>
    <m/>
    <m/>
    <m/>
    <m/>
    <m/>
    <m/>
    <m/>
    <m/>
    <m/>
    <m/>
    <m/>
    <m/>
    <m/>
    <m/>
    <m/>
    <m/>
    <m/>
    <m/>
    <m/>
    <m/>
    <m/>
    <m/>
    <m/>
    <m/>
    <m/>
    <m/>
    <m/>
    <m/>
    <m/>
    <m/>
    <m/>
    <m/>
    <m/>
    <m/>
    <m/>
    <m/>
    <m/>
    <m/>
    <m/>
    <m/>
    <m/>
    <m/>
    <m/>
    <m/>
  </r>
  <r>
    <x v="4"/>
    <x v="20"/>
    <x v="37"/>
    <x v="0"/>
    <n v="144"/>
    <n v="4"/>
    <n v="3"/>
    <n v="1"/>
    <m/>
    <n v="87"/>
    <n v="1"/>
    <n v="6"/>
    <n v="11"/>
    <n v="14"/>
    <n v="11"/>
    <m/>
    <m/>
    <n v="820"/>
    <n v="607"/>
    <n v="21"/>
    <n v="1"/>
    <n v="94"/>
    <n v="2332"/>
    <n v="991"/>
    <n v="33"/>
    <n v="227"/>
    <n v="260"/>
    <n v="1637"/>
    <n v="750"/>
    <n v="2"/>
    <n v="6"/>
    <n v="450"/>
    <n v="228"/>
    <n v="70"/>
    <m/>
    <n v="6"/>
    <n v="45"/>
    <n v="57"/>
    <n v="28"/>
    <n v="1"/>
    <m/>
    <n v="2"/>
    <m/>
    <m/>
    <m/>
    <m/>
    <m/>
    <m/>
    <m/>
    <n v="1"/>
    <m/>
    <m/>
    <m/>
    <m/>
    <m/>
    <m/>
    <m/>
    <m/>
    <n v="4"/>
    <m/>
    <n v="123"/>
    <n v="13"/>
    <n v="685"/>
    <n v="1694"/>
    <n v="1116"/>
    <n v="155"/>
    <n v="48"/>
    <n v="9656"/>
    <n v="2310"/>
    <m/>
    <n v="7"/>
    <n v="145"/>
    <n v="3662"/>
    <n v="5276"/>
  </r>
  <r>
    <x v="4"/>
    <x v="16"/>
    <x v="38"/>
    <x v="0"/>
    <m/>
    <m/>
    <m/>
    <m/>
    <m/>
    <m/>
    <m/>
    <m/>
    <m/>
    <m/>
    <m/>
    <m/>
    <m/>
    <m/>
    <m/>
    <m/>
    <m/>
    <m/>
    <m/>
    <m/>
    <m/>
    <m/>
    <m/>
    <n v="1"/>
    <m/>
    <m/>
    <m/>
    <n v="1"/>
    <m/>
    <m/>
    <m/>
    <m/>
    <m/>
    <m/>
    <m/>
    <m/>
    <m/>
    <m/>
    <m/>
    <m/>
    <m/>
    <m/>
    <m/>
    <m/>
    <m/>
    <m/>
    <m/>
    <m/>
    <m/>
    <m/>
    <m/>
    <m/>
    <m/>
    <m/>
    <m/>
    <m/>
    <m/>
    <m/>
    <m/>
    <m/>
    <m/>
    <m/>
    <m/>
    <n v="1"/>
    <m/>
    <m/>
    <m/>
    <m/>
    <n v="1"/>
    <m/>
  </r>
  <r>
    <x v="4"/>
    <x v="15"/>
    <x v="39"/>
    <x v="0"/>
    <m/>
    <m/>
    <m/>
    <m/>
    <m/>
    <m/>
    <m/>
    <m/>
    <m/>
    <m/>
    <m/>
    <m/>
    <m/>
    <m/>
    <m/>
    <m/>
    <m/>
    <m/>
    <m/>
    <m/>
    <m/>
    <m/>
    <m/>
    <m/>
    <m/>
    <m/>
    <m/>
    <m/>
    <n v="1"/>
    <m/>
    <m/>
    <m/>
    <m/>
    <m/>
    <m/>
    <m/>
    <m/>
    <m/>
    <m/>
    <m/>
    <m/>
    <m/>
    <m/>
    <m/>
    <m/>
    <m/>
    <m/>
    <m/>
    <m/>
    <m/>
    <m/>
    <m/>
    <m/>
    <m/>
    <m/>
    <m/>
    <m/>
    <m/>
    <m/>
    <m/>
    <m/>
    <n v="1"/>
    <m/>
    <n v="1"/>
    <m/>
    <m/>
    <m/>
    <m/>
    <m/>
    <n v="1"/>
  </r>
  <r>
    <x v="4"/>
    <x v="17"/>
    <x v="40"/>
    <x v="0"/>
    <m/>
    <m/>
    <m/>
    <m/>
    <m/>
    <m/>
    <m/>
    <m/>
    <m/>
    <m/>
    <m/>
    <m/>
    <m/>
    <m/>
    <m/>
    <m/>
    <m/>
    <m/>
    <m/>
    <m/>
    <m/>
    <m/>
    <m/>
    <n v="1"/>
    <m/>
    <m/>
    <m/>
    <m/>
    <m/>
    <m/>
    <m/>
    <m/>
    <m/>
    <m/>
    <m/>
    <m/>
    <m/>
    <m/>
    <m/>
    <m/>
    <m/>
    <m/>
    <m/>
    <m/>
    <m/>
    <m/>
    <m/>
    <m/>
    <m/>
    <m/>
    <m/>
    <m/>
    <m/>
    <m/>
    <m/>
    <m/>
    <m/>
    <m/>
    <m/>
    <m/>
    <n v="1"/>
    <m/>
    <m/>
    <n v="1"/>
    <m/>
    <m/>
    <m/>
    <m/>
    <m/>
    <n v="1"/>
  </r>
  <r>
    <x v="4"/>
    <x v="20"/>
    <x v="41"/>
    <x v="0"/>
    <m/>
    <m/>
    <m/>
    <m/>
    <m/>
    <m/>
    <m/>
    <m/>
    <m/>
    <m/>
    <m/>
    <m/>
    <m/>
    <n v="2"/>
    <m/>
    <m/>
    <n v="1"/>
    <n v="1"/>
    <n v="9"/>
    <n v="1"/>
    <m/>
    <n v="1"/>
    <n v="5"/>
    <n v="1"/>
    <m/>
    <m/>
    <m/>
    <m/>
    <m/>
    <m/>
    <m/>
    <m/>
    <m/>
    <m/>
    <m/>
    <m/>
    <m/>
    <m/>
    <m/>
    <m/>
    <m/>
    <m/>
    <m/>
    <m/>
    <m/>
    <m/>
    <m/>
    <m/>
    <m/>
    <m/>
    <m/>
    <m/>
    <m/>
    <m/>
    <m/>
    <m/>
    <m/>
    <m/>
    <m/>
    <n v="2"/>
    <m/>
    <m/>
    <m/>
    <n v="15"/>
    <n v="1"/>
    <m/>
    <m/>
    <m/>
    <n v="8"/>
    <n v="6"/>
  </r>
  <r>
    <x v="4"/>
    <x v="17"/>
    <x v="42"/>
    <x v="0"/>
    <n v="60"/>
    <m/>
    <m/>
    <n v="1"/>
    <m/>
    <n v="35"/>
    <m/>
    <n v="5"/>
    <n v="2"/>
    <n v="11"/>
    <n v="7"/>
    <m/>
    <n v="1"/>
    <n v="310"/>
    <n v="249"/>
    <m/>
    <m/>
    <n v="34"/>
    <n v="1071"/>
    <n v="597"/>
    <n v="6"/>
    <n v="104"/>
    <n v="57"/>
    <n v="796"/>
    <n v="377"/>
    <m/>
    <n v="5"/>
    <n v="227"/>
    <n v="108"/>
    <n v="41"/>
    <m/>
    <n v="6"/>
    <n v="11"/>
    <n v="28"/>
    <n v="21"/>
    <m/>
    <m/>
    <n v="1"/>
    <m/>
    <m/>
    <m/>
    <m/>
    <m/>
    <m/>
    <m/>
    <m/>
    <m/>
    <m/>
    <n v="1"/>
    <m/>
    <m/>
    <m/>
    <m/>
    <m/>
    <m/>
    <n v="1"/>
    <n v="51"/>
    <n v="7"/>
    <n v="275"/>
    <n v="879"/>
    <n v="548"/>
    <n v="76"/>
    <n v="24"/>
    <n v="4813"/>
    <n v="1246"/>
    <m/>
    <n v="1"/>
    <n v="345"/>
    <n v="1807"/>
    <n v="2452"/>
  </r>
  <r>
    <x v="5"/>
    <x v="21"/>
    <x v="43"/>
    <x v="0"/>
    <m/>
    <m/>
    <m/>
    <m/>
    <m/>
    <m/>
    <m/>
    <m/>
    <m/>
    <m/>
    <m/>
    <m/>
    <m/>
    <m/>
    <m/>
    <m/>
    <m/>
    <m/>
    <n v="1"/>
    <m/>
    <m/>
    <m/>
    <n v="1"/>
    <m/>
    <m/>
    <m/>
    <m/>
    <m/>
    <m/>
    <m/>
    <m/>
    <m/>
    <m/>
    <m/>
    <m/>
    <m/>
    <m/>
    <m/>
    <m/>
    <m/>
    <m/>
    <m/>
    <m/>
    <m/>
    <m/>
    <m/>
    <m/>
    <m/>
    <m/>
    <m/>
    <m/>
    <m/>
    <m/>
    <m/>
    <m/>
    <m/>
    <m/>
    <m/>
    <m/>
    <m/>
    <m/>
    <m/>
    <m/>
    <m/>
    <m/>
    <m/>
    <m/>
    <m/>
    <m/>
    <m/>
  </r>
  <r>
    <x v="6"/>
    <x v="22"/>
    <x v="44"/>
    <x v="0"/>
    <m/>
    <m/>
    <m/>
    <m/>
    <m/>
    <m/>
    <m/>
    <m/>
    <m/>
    <m/>
    <m/>
    <m/>
    <m/>
    <n v="1"/>
    <n v="1"/>
    <m/>
    <m/>
    <m/>
    <n v="1"/>
    <m/>
    <m/>
    <m/>
    <n v="1"/>
    <m/>
    <m/>
    <m/>
    <m/>
    <m/>
    <m/>
    <m/>
    <m/>
    <m/>
    <m/>
    <m/>
    <m/>
    <m/>
    <m/>
    <m/>
    <m/>
    <m/>
    <m/>
    <m/>
    <m/>
    <m/>
    <m/>
    <m/>
    <m/>
    <m/>
    <m/>
    <m/>
    <m/>
    <m/>
    <m/>
    <m/>
    <m/>
    <m/>
    <m/>
    <m/>
    <n v="1"/>
    <m/>
    <m/>
    <m/>
    <m/>
    <m/>
    <m/>
    <m/>
    <m/>
    <m/>
    <m/>
    <m/>
  </r>
  <r>
    <x v="6"/>
    <x v="23"/>
    <x v="45"/>
    <x v="0"/>
    <m/>
    <m/>
    <m/>
    <m/>
    <m/>
    <m/>
    <m/>
    <m/>
    <m/>
    <m/>
    <m/>
    <m/>
    <m/>
    <n v="2"/>
    <m/>
    <m/>
    <m/>
    <n v="2"/>
    <m/>
    <m/>
    <m/>
    <m/>
    <m/>
    <n v="8"/>
    <m/>
    <m/>
    <m/>
    <n v="8"/>
    <m/>
    <m/>
    <m/>
    <m/>
    <m/>
    <m/>
    <m/>
    <m/>
    <m/>
    <m/>
    <m/>
    <m/>
    <m/>
    <m/>
    <m/>
    <m/>
    <m/>
    <m/>
    <m/>
    <m/>
    <m/>
    <m/>
    <m/>
    <m/>
    <m/>
    <m/>
    <m/>
    <m/>
    <m/>
    <m/>
    <m/>
    <m/>
    <m/>
    <m/>
    <m/>
    <n v="44"/>
    <m/>
    <m/>
    <m/>
    <m/>
    <n v="44"/>
    <m/>
  </r>
  <r>
    <x v="6"/>
    <x v="23"/>
    <x v="45"/>
    <x v="0"/>
    <n v="138"/>
    <n v="8"/>
    <n v="6"/>
    <m/>
    <m/>
    <n v="81"/>
    <n v="4"/>
    <n v="1"/>
    <n v="17"/>
    <n v="4"/>
    <n v="2"/>
    <m/>
    <m/>
    <n v="411"/>
    <n v="318"/>
    <n v="9"/>
    <n v="2"/>
    <n v="39"/>
    <n v="947"/>
    <n v="479"/>
    <n v="36"/>
    <n v="11"/>
    <n v="134"/>
    <n v="974"/>
    <n v="525"/>
    <n v="4"/>
    <n v="109"/>
    <n v="141"/>
    <n v="111"/>
    <n v="34"/>
    <n v="5"/>
    <m/>
    <n v="30"/>
    <n v="102"/>
    <n v="82"/>
    <m/>
    <m/>
    <n v="6"/>
    <m/>
    <m/>
    <m/>
    <m/>
    <m/>
    <m/>
    <m/>
    <m/>
    <m/>
    <m/>
    <m/>
    <m/>
    <m/>
    <m/>
    <m/>
    <m/>
    <n v="7"/>
    <m/>
    <n v="108"/>
    <n v="4"/>
    <n v="357"/>
    <n v="723"/>
    <n v="702"/>
    <n v="64"/>
    <n v="94"/>
    <n v="4194"/>
    <n v="1302"/>
    <m/>
    <n v="163"/>
    <n v="185"/>
    <n v="1262"/>
    <n v="2356"/>
  </r>
  <r>
    <x v="6"/>
    <x v="22"/>
    <x v="46"/>
    <x v="0"/>
    <m/>
    <m/>
    <m/>
    <m/>
    <m/>
    <m/>
    <m/>
    <m/>
    <m/>
    <m/>
    <m/>
    <m/>
    <m/>
    <n v="2"/>
    <m/>
    <m/>
    <m/>
    <n v="2"/>
    <m/>
    <m/>
    <m/>
    <m/>
    <m/>
    <n v="22"/>
    <m/>
    <m/>
    <m/>
    <n v="22"/>
    <m/>
    <m/>
    <m/>
    <m/>
    <m/>
    <m/>
    <m/>
    <m/>
    <m/>
    <m/>
    <m/>
    <m/>
    <m/>
    <m/>
    <m/>
    <m/>
    <m/>
    <m/>
    <m/>
    <m/>
    <m/>
    <m/>
    <m/>
    <m/>
    <m/>
    <m/>
    <m/>
    <m/>
    <m/>
    <m/>
    <m/>
    <m/>
    <m/>
    <m/>
    <m/>
    <n v="118"/>
    <m/>
    <m/>
    <m/>
    <m/>
    <n v="118"/>
    <m/>
  </r>
  <r>
    <x v="6"/>
    <x v="22"/>
    <x v="46"/>
    <x v="0"/>
    <n v="226"/>
    <n v="9"/>
    <n v="9"/>
    <m/>
    <m/>
    <n v="188"/>
    <n v="3"/>
    <m/>
    <n v="13"/>
    <n v="24"/>
    <n v="22"/>
    <n v="1"/>
    <m/>
    <n v="1481"/>
    <n v="1324"/>
    <n v="64"/>
    <m/>
    <n v="23"/>
    <n v="2076"/>
    <n v="1375"/>
    <n v="41"/>
    <n v="8"/>
    <n v="217"/>
    <n v="2603"/>
    <n v="1998"/>
    <n v="40"/>
    <m/>
    <n v="201"/>
    <n v="251"/>
    <n v="134"/>
    <n v="8"/>
    <n v="3"/>
    <n v="34"/>
    <n v="179"/>
    <n v="158"/>
    <n v="3"/>
    <n v="2"/>
    <n v="2"/>
    <m/>
    <m/>
    <m/>
    <m/>
    <m/>
    <m/>
    <m/>
    <m/>
    <m/>
    <m/>
    <m/>
    <m/>
    <m/>
    <m/>
    <m/>
    <m/>
    <n v="9"/>
    <m/>
    <n v="207"/>
    <n v="22"/>
    <n v="1382"/>
    <n v="1740"/>
    <n v="2318"/>
    <n v="197"/>
    <n v="166"/>
    <n v="9022"/>
    <n v="4980"/>
    <m/>
    <n v="131"/>
    <n v="21"/>
    <n v="1635"/>
    <n v="6930"/>
  </r>
  <r>
    <x v="6"/>
    <x v="24"/>
    <x v="47"/>
    <x v="0"/>
    <m/>
    <m/>
    <m/>
    <m/>
    <m/>
    <m/>
    <m/>
    <m/>
    <m/>
    <m/>
    <m/>
    <m/>
    <m/>
    <n v="5"/>
    <m/>
    <m/>
    <m/>
    <n v="5"/>
    <m/>
    <m/>
    <m/>
    <m/>
    <m/>
    <n v="10"/>
    <m/>
    <m/>
    <m/>
    <n v="10"/>
    <m/>
    <m/>
    <m/>
    <m/>
    <m/>
    <m/>
    <m/>
    <m/>
    <m/>
    <m/>
    <m/>
    <m/>
    <m/>
    <m/>
    <m/>
    <m/>
    <m/>
    <m/>
    <m/>
    <m/>
    <m/>
    <m/>
    <m/>
    <m/>
    <m/>
    <m/>
    <m/>
    <m/>
    <m/>
    <m/>
    <m/>
    <m/>
    <m/>
    <m/>
    <m/>
    <n v="76"/>
    <m/>
    <m/>
    <m/>
    <m/>
    <n v="76"/>
    <m/>
  </r>
  <r>
    <x v="6"/>
    <x v="24"/>
    <x v="47"/>
    <x v="0"/>
    <n v="161"/>
    <n v="2"/>
    <n v="1"/>
    <m/>
    <m/>
    <n v="102"/>
    <n v="7"/>
    <n v="21"/>
    <n v="1"/>
    <n v="11"/>
    <n v="9"/>
    <n v="1"/>
    <m/>
    <n v="600"/>
    <n v="434"/>
    <n v="34"/>
    <n v="32"/>
    <n v="1"/>
    <n v="1932"/>
    <n v="949"/>
    <n v="27"/>
    <n v="402"/>
    <n v="5"/>
    <n v="1648"/>
    <n v="747"/>
    <n v="28"/>
    <n v="458"/>
    <n v="17"/>
    <n v="284"/>
    <n v="105"/>
    <n v="1"/>
    <n v="85"/>
    <n v="3"/>
    <n v="55"/>
    <n v="33"/>
    <n v="9"/>
    <n v="1"/>
    <n v="3"/>
    <m/>
    <m/>
    <m/>
    <m/>
    <m/>
    <m/>
    <m/>
    <m/>
    <m/>
    <m/>
    <m/>
    <m/>
    <m/>
    <m/>
    <m/>
    <m/>
    <n v="2"/>
    <m/>
    <n v="129"/>
    <n v="10"/>
    <n v="517"/>
    <n v="1408"/>
    <n v="1091"/>
    <n v="176"/>
    <n v="40"/>
    <n v="9332"/>
    <n v="2658"/>
    <m/>
    <n v="64"/>
    <n v="3567"/>
    <n v="198"/>
    <n v="5041"/>
  </r>
  <r>
    <x v="6"/>
    <x v="25"/>
    <x v="48"/>
    <x v="0"/>
    <m/>
    <m/>
    <m/>
    <m/>
    <m/>
    <m/>
    <m/>
    <m/>
    <m/>
    <m/>
    <m/>
    <m/>
    <m/>
    <n v="12"/>
    <m/>
    <m/>
    <m/>
    <n v="12"/>
    <m/>
    <m/>
    <m/>
    <m/>
    <m/>
    <n v="36"/>
    <m/>
    <m/>
    <m/>
    <n v="36"/>
    <m/>
    <m/>
    <m/>
    <m/>
    <m/>
    <m/>
    <m/>
    <m/>
    <m/>
    <m/>
    <m/>
    <m/>
    <m/>
    <m/>
    <m/>
    <m/>
    <m/>
    <m/>
    <m/>
    <m/>
    <m/>
    <m/>
    <m/>
    <m/>
    <m/>
    <m/>
    <m/>
    <m/>
    <m/>
    <m/>
    <m/>
    <m/>
    <m/>
    <m/>
    <m/>
    <n v="196"/>
    <m/>
    <m/>
    <m/>
    <m/>
    <n v="196"/>
    <m/>
  </r>
  <r>
    <x v="6"/>
    <x v="25"/>
    <x v="48"/>
    <x v="0"/>
    <n v="185"/>
    <n v="4"/>
    <n v="2"/>
    <m/>
    <m/>
    <n v="116"/>
    <n v="7"/>
    <n v="8"/>
    <n v="9"/>
    <n v="1"/>
    <n v="1"/>
    <m/>
    <m/>
    <n v="775"/>
    <n v="592"/>
    <n v="15"/>
    <n v="23"/>
    <n v="64"/>
    <n v="1500"/>
    <n v="714"/>
    <n v="41"/>
    <n v="48"/>
    <n v="272"/>
    <n v="1348"/>
    <n v="707"/>
    <n v="7"/>
    <n v="19"/>
    <n v="309"/>
    <n v="233"/>
    <n v="75"/>
    <n v="1"/>
    <n v="5"/>
    <n v="60"/>
    <n v="58"/>
    <n v="30"/>
    <n v="3"/>
    <m/>
    <n v="1"/>
    <m/>
    <m/>
    <m/>
    <m/>
    <m/>
    <m/>
    <m/>
    <m/>
    <m/>
    <m/>
    <m/>
    <m/>
    <m/>
    <m/>
    <m/>
    <m/>
    <n v="4"/>
    <m/>
    <n v="155"/>
    <n v="1"/>
    <n v="657"/>
    <n v="1068"/>
    <n v="978"/>
    <n v="146"/>
    <n v="54"/>
    <n v="5508"/>
    <n v="1790"/>
    <m/>
    <n v="28"/>
    <n v="198"/>
    <n v="1808"/>
    <n v="3210"/>
  </r>
  <r>
    <x v="6"/>
    <x v="24"/>
    <x v="49"/>
    <x v="0"/>
    <m/>
    <m/>
    <m/>
    <m/>
    <m/>
    <m/>
    <m/>
    <m/>
    <m/>
    <m/>
    <m/>
    <m/>
    <m/>
    <m/>
    <m/>
    <m/>
    <m/>
    <m/>
    <m/>
    <m/>
    <m/>
    <m/>
    <m/>
    <n v="1"/>
    <m/>
    <m/>
    <m/>
    <m/>
    <m/>
    <m/>
    <m/>
    <m/>
    <m/>
    <m/>
    <m/>
    <m/>
    <m/>
    <m/>
    <m/>
    <m/>
    <m/>
    <m/>
    <m/>
    <m/>
    <m/>
    <m/>
    <m/>
    <m/>
    <m/>
    <m/>
    <m/>
    <m/>
    <m/>
    <m/>
    <m/>
    <m/>
    <m/>
    <m/>
    <m/>
    <m/>
    <m/>
    <m/>
    <m/>
    <n v="2"/>
    <m/>
    <m/>
    <m/>
    <m/>
    <n v="1"/>
    <m/>
  </r>
  <r>
    <x v="6"/>
    <x v="23"/>
    <x v="50"/>
    <x v="0"/>
    <m/>
    <m/>
    <m/>
    <m/>
    <m/>
    <m/>
    <m/>
    <m/>
    <m/>
    <m/>
    <m/>
    <m/>
    <m/>
    <m/>
    <m/>
    <m/>
    <m/>
    <m/>
    <m/>
    <m/>
    <m/>
    <m/>
    <m/>
    <n v="6"/>
    <m/>
    <m/>
    <m/>
    <n v="6"/>
    <m/>
    <m/>
    <m/>
    <m/>
    <m/>
    <m/>
    <m/>
    <m/>
    <m/>
    <m/>
    <m/>
    <m/>
    <m/>
    <m/>
    <m/>
    <m/>
    <m/>
    <m/>
    <m/>
    <m/>
    <m/>
    <m/>
    <m/>
    <m/>
    <m/>
    <m/>
    <m/>
    <m/>
    <m/>
    <m/>
    <m/>
    <m/>
    <m/>
    <m/>
    <m/>
    <n v="32"/>
    <m/>
    <m/>
    <m/>
    <m/>
    <n v="32"/>
    <m/>
  </r>
  <r>
    <x v="6"/>
    <x v="23"/>
    <x v="50"/>
    <x v="0"/>
    <n v="73"/>
    <n v="4"/>
    <n v="2"/>
    <m/>
    <m/>
    <n v="48"/>
    <n v="2"/>
    <n v="3"/>
    <n v="3"/>
    <n v="41"/>
    <n v="34"/>
    <m/>
    <n v="1"/>
    <n v="401"/>
    <n v="332"/>
    <n v="7"/>
    <n v="16"/>
    <n v="22"/>
    <n v="711"/>
    <n v="388"/>
    <n v="8"/>
    <n v="70"/>
    <n v="34"/>
    <n v="690"/>
    <n v="395"/>
    <n v="18"/>
    <n v="68"/>
    <n v="48"/>
    <n v="102"/>
    <n v="39"/>
    <m/>
    <n v="8"/>
    <n v="14"/>
    <n v="113"/>
    <n v="92"/>
    <n v="1"/>
    <n v="1"/>
    <n v="2"/>
    <m/>
    <m/>
    <m/>
    <m/>
    <m/>
    <m/>
    <m/>
    <m/>
    <m/>
    <m/>
    <m/>
    <m/>
    <m/>
    <m/>
    <m/>
    <m/>
    <n v="4"/>
    <m/>
    <n v="63"/>
    <n v="39"/>
    <n v="351"/>
    <n v="576"/>
    <n v="539"/>
    <n v="76"/>
    <n v="108"/>
    <n v="2945"/>
    <n v="984"/>
    <m/>
    <n v="31"/>
    <n v="235"/>
    <n v="698"/>
    <n v="1854"/>
  </r>
  <r>
    <x v="6"/>
    <x v="26"/>
    <x v="51"/>
    <x v="0"/>
    <m/>
    <m/>
    <m/>
    <m/>
    <m/>
    <m/>
    <m/>
    <m/>
    <m/>
    <m/>
    <m/>
    <m/>
    <m/>
    <m/>
    <m/>
    <m/>
    <m/>
    <m/>
    <n v="1"/>
    <m/>
    <m/>
    <m/>
    <m/>
    <m/>
    <m/>
    <m/>
    <m/>
    <m/>
    <m/>
    <m/>
    <m/>
    <m/>
    <m/>
    <m/>
    <m/>
    <m/>
    <m/>
    <m/>
    <m/>
    <m/>
    <m/>
    <m/>
    <m/>
    <m/>
    <m/>
    <m/>
    <m/>
    <m/>
    <m/>
    <m/>
    <m/>
    <m/>
    <m/>
    <m/>
    <m/>
    <m/>
    <m/>
    <m/>
    <m/>
    <n v="1"/>
    <m/>
    <m/>
    <m/>
    <m/>
    <m/>
    <m/>
    <m/>
    <m/>
    <m/>
    <m/>
  </r>
  <r>
    <x v="0"/>
    <x v="0"/>
    <x v="0"/>
    <x v="0"/>
    <n v="89"/>
    <n v="0"/>
    <n v="0"/>
    <n v="0"/>
    <n v="0"/>
    <n v="44"/>
    <n v="1"/>
    <n v="7"/>
    <n v="7"/>
    <n v="4"/>
    <n v="3"/>
    <n v="0"/>
    <n v="0"/>
    <n v="258"/>
    <n v="159"/>
    <n v="5"/>
    <n v="11"/>
    <n v="20"/>
    <n v="1110"/>
    <n v="468"/>
    <n v="16"/>
    <n v="90"/>
    <n v="130"/>
    <n v="721"/>
    <n v="283"/>
    <n v="1"/>
    <n v="38"/>
    <n v="196"/>
    <n v="145"/>
    <n v="43"/>
    <n v="1"/>
    <n v="17"/>
    <n v="14"/>
    <n v="23"/>
    <n v="16"/>
    <n v="1"/>
    <n v="1"/>
    <n v="0"/>
    <n v="0"/>
    <n v="0"/>
    <n v="0"/>
    <n v="0"/>
    <n v="0"/>
    <n v="0"/>
    <n v="0"/>
    <n v="0"/>
    <n v="0"/>
    <n v="0"/>
    <n v="0"/>
    <n v="0"/>
    <n v="0"/>
    <n v="0"/>
    <n v="0"/>
    <n v="0"/>
    <n v="0"/>
    <n v="0"/>
    <n v="67"/>
    <n v="4"/>
    <n v="212"/>
    <n v="820"/>
    <n v="460"/>
    <n v="99"/>
    <n v="20"/>
    <n v="4124"/>
    <n v="826"/>
    <n v="0"/>
    <n v="14"/>
    <n v="267"/>
    <n v="1395"/>
    <n v="2219"/>
  </r>
  <r>
    <x v="0"/>
    <x v="0"/>
    <x v="52"/>
    <x v="0"/>
    <n v="219"/>
    <n v="6"/>
    <n v="4"/>
    <n v="1"/>
    <n v="0"/>
    <n v="122"/>
    <n v="3"/>
    <n v="20"/>
    <n v="10"/>
    <n v="2"/>
    <n v="2"/>
    <n v="0"/>
    <n v="0"/>
    <n v="558"/>
    <n v="377"/>
    <n v="64"/>
    <n v="8"/>
    <n v="22"/>
    <n v="2779"/>
    <n v="1246"/>
    <n v="49"/>
    <n v="186"/>
    <n v="289"/>
    <n v="1884"/>
    <n v="841"/>
    <n v="16"/>
    <n v="54"/>
    <n v="391"/>
    <n v="403"/>
    <n v="121"/>
    <n v="5"/>
    <n v="57"/>
    <n v="50"/>
    <n v="60"/>
    <n v="48"/>
    <n v="6"/>
    <n v="0"/>
    <n v="0"/>
    <n v="0"/>
    <n v="0"/>
    <n v="0"/>
    <n v="0"/>
    <n v="0"/>
    <n v="0"/>
    <n v="0"/>
    <n v="0"/>
    <n v="0"/>
    <n v="0"/>
    <n v="0"/>
    <n v="0"/>
    <n v="1"/>
    <n v="0"/>
    <n v="0"/>
    <n v="0"/>
    <n v="6"/>
    <n v="1"/>
    <n v="180"/>
    <n v="2"/>
    <n v="453"/>
    <n v="2108"/>
    <n v="1354"/>
    <n v="264"/>
    <n v="54"/>
    <n v="10314"/>
    <n v="2475"/>
    <n v="0"/>
    <n v="111"/>
    <n v="609"/>
    <n v="3069"/>
    <n v="5861"/>
  </r>
  <r>
    <x v="0"/>
    <x v="2"/>
    <x v="53"/>
    <x v="0"/>
    <n v="249"/>
    <n v="6"/>
    <n v="4"/>
    <n v="7"/>
    <n v="7"/>
    <n v="184"/>
    <n v="10"/>
    <n v="1"/>
    <n v="8"/>
    <n v="19"/>
    <n v="16"/>
    <n v="1"/>
    <n v="0"/>
    <n v="591"/>
    <n v="472"/>
    <n v="41"/>
    <n v="0"/>
    <n v="2"/>
    <n v="1609"/>
    <n v="897"/>
    <n v="48"/>
    <n v="48"/>
    <n v="119"/>
    <n v="1238"/>
    <n v="692"/>
    <n v="10"/>
    <n v="39"/>
    <n v="164"/>
    <n v="286"/>
    <n v="90"/>
    <n v="3"/>
    <n v="10"/>
    <n v="47"/>
    <n v="113"/>
    <n v="79"/>
    <n v="11"/>
    <n v="0"/>
    <n v="2"/>
    <n v="0"/>
    <n v="1"/>
    <n v="0"/>
    <n v="0"/>
    <n v="0"/>
    <n v="0"/>
    <n v="0"/>
    <n v="0"/>
    <n v="0"/>
    <n v="0"/>
    <n v="0"/>
    <n v="0"/>
    <n v="0"/>
    <n v="0"/>
    <n v="0"/>
    <n v="0"/>
    <n v="5"/>
    <n v="7"/>
    <n v="228"/>
    <n v="18"/>
    <n v="531"/>
    <n v="1339"/>
    <n v="996"/>
    <n v="212"/>
    <n v="97"/>
    <n v="6071"/>
    <n v="1849"/>
    <n v="0"/>
    <n v="59"/>
    <n v="213"/>
    <n v="1584"/>
    <n v="3883"/>
  </r>
  <r>
    <x v="0"/>
    <x v="5"/>
    <x v="54"/>
    <x v="0"/>
    <n v="94"/>
    <n v="2"/>
    <n v="2"/>
    <n v="0"/>
    <n v="0"/>
    <n v="60"/>
    <n v="2"/>
    <n v="7"/>
    <n v="4"/>
    <n v="0"/>
    <n v="0"/>
    <n v="0"/>
    <n v="0"/>
    <n v="359"/>
    <n v="304"/>
    <n v="9"/>
    <n v="2"/>
    <n v="8"/>
    <n v="1169"/>
    <n v="634"/>
    <n v="22"/>
    <n v="72"/>
    <n v="109"/>
    <n v="787"/>
    <n v="458"/>
    <n v="0"/>
    <n v="16"/>
    <n v="106"/>
    <n v="143"/>
    <n v="56"/>
    <n v="1"/>
    <n v="4"/>
    <n v="22"/>
    <n v="34"/>
    <n v="29"/>
    <n v="0"/>
    <n v="0"/>
    <n v="1"/>
    <n v="0"/>
    <n v="0"/>
    <n v="0"/>
    <n v="0"/>
    <n v="0"/>
    <n v="0"/>
    <n v="0"/>
    <n v="0"/>
    <n v="0"/>
    <n v="0"/>
    <n v="0"/>
    <n v="0"/>
    <n v="0"/>
    <n v="0"/>
    <n v="0"/>
    <n v="0"/>
    <n v="2"/>
    <n v="0"/>
    <n v="76"/>
    <n v="0"/>
    <n v="333"/>
    <n v="922"/>
    <n v="641"/>
    <n v="110"/>
    <n v="33"/>
    <n v="3671"/>
    <n v="1180"/>
    <n v="0"/>
    <n v="20"/>
    <n v="152"/>
    <n v="907"/>
    <n v="2412"/>
  </r>
  <r>
    <x v="0"/>
    <x v="4"/>
    <x v="55"/>
    <x v="0"/>
    <n v="72"/>
    <n v="0"/>
    <n v="0"/>
    <n v="3"/>
    <n v="3"/>
    <n v="40"/>
    <n v="3"/>
    <n v="3"/>
    <n v="3"/>
    <n v="38"/>
    <n v="20"/>
    <n v="3"/>
    <n v="4"/>
    <n v="201"/>
    <n v="134"/>
    <n v="23"/>
    <n v="2"/>
    <n v="10"/>
    <n v="920"/>
    <n v="388"/>
    <n v="47"/>
    <n v="72"/>
    <n v="115"/>
    <n v="598"/>
    <n v="265"/>
    <n v="41"/>
    <n v="78"/>
    <n v="46"/>
    <n v="116"/>
    <n v="29"/>
    <n v="1"/>
    <n v="5"/>
    <n v="27"/>
    <n v="22"/>
    <n v="13"/>
    <n v="3"/>
    <n v="0"/>
    <n v="1"/>
    <n v="0"/>
    <n v="0"/>
    <n v="0"/>
    <n v="0"/>
    <n v="0"/>
    <n v="0"/>
    <n v="0"/>
    <n v="0"/>
    <n v="0"/>
    <n v="0"/>
    <n v="0"/>
    <n v="0"/>
    <n v="0"/>
    <n v="0"/>
    <n v="0"/>
    <n v="0"/>
    <n v="0"/>
    <n v="3"/>
    <n v="60"/>
    <n v="28"/>
    <n v="160"/>
    <n v="640"/>
    <n v="421"/>
    <n v="73"/>
    <n v="15"/>
    <n v="3501"/>
    <n v="756"/>
    <n v="0"/>
    <n v="67"/>
    <n v="231"/>
    <n v="1181"/>
    <n v="1826"/>
  </r>
  <r>
    <x v="0"/>
    <x v="4"/>
    <x v="56"/>
    <x v="0"/>
    <n v="73"/>
    <n v="1"/>
    <n v="1"/>
    <n v="0"/>
    <n v="0"/>
    <n v="43"/>
    <n v="0"/>
    <n v="5"/>
    <n v="7"/>
    <n v="31"/>
    <n v="15"/>
    <n v="1"/>
    <n v="3"/>
    <n v="406"/>
    <n v="333"/>
    <n v="5"/>
    <n v="14"/>
    <n v="8"/>
    <n v="915"/>
    <n v="454"/>
    <n v="14"/>
    <n v="61"/>
    <n v="97"/>
    <n v="669"/>
    <n v="357"/>
    <n v="3"/>
    <n v="31"/>
    <n v="83"/>
    <n v="108"/>
    <n v="34"/>
    <n v="0"/>
    <n v="4"/>
    <n v="24"/>
    <n v="29"/>
    <n v="18"/>
    <n v="2"/>
    <n v="1"/>
    <n v="0"/>
    <n v="0"/>
    <n v="0"/>
    <n v="0"/>
    <n v="0"/>
    <n v="0"/>
    <n v="0"/>
    <n v="0"/>
    <n v="0"/>
    <n v="0"/>
    <n v="0"/>
    <n v="1"/>
    <n v="0"/>
    <n v="1"/>
    <n v="0"/>
    <n v="0"/>
    <n v="0"/>
    <n v="1"/>
    <n v="0"/>
    <n v="59"/>
    <n v="25"/>
    <n v="371"/>
    <n v="699"/>
    <n v="534"/>
    <n v="70"/>
    <n v="26"/>
    <n v="3168"/>
    <n v="893"/>
    <n v="0"/>
    <n v="26"/>
    <n v="147"/>
    <n v="939"/>
    <n v="1903"/>
  </r>
  <r>
    <x v="0"/>
    <x v="1"/>
    <x v="1"/>
    <x v="0"/>
    <n v="70"/>
    <n v="3"/>
    <n v="3"/>
    <n v="4"/>
    <n v="4"/>
    <n v="50"/>
    <n v="1"/>
    <n v="0"/>
    <n v="8"/>
    <n v="171"/>
    <n v="125"/>
    <n v="1"/>
    <n v="10"/>
    <n v="273"/>
    <n v="209"/>
    <n v="1"/>
    <n v="0"/>
    <n v="26"/>
    <n v="681"/>
    <n v="385"/>
    <n v="6"/>
    <n v="2"/>
    <n v="82"/>
    <n v="575"/>
    <n v="296"/>
    <n v="1"/>
    <n v="5"/>
    <n v="113"/>
    <n v="103"/>
    <n v="30"/>
    <n v="0"/>
    <n v="3"/>
    <n v="21"/>
    <n v="112"/>
    <n v="90"/>
    <n v="1"/>
    <n v="1"/>
    <n v="4"/>
    <n v="0"/>
    <n v="0"/>
    <n v="0"/>
    <n v="0"/>
    <n v="0"/>
    <n v="0"/>
    <n v="0"/>
    <n v="0"/>
    <n v="0"/>
    <n v="0"/>
    <n v="0"/>
    <n v="0"/>
    <n v="0"/>
    <n v="0"/>
    <n v="0"/>
    <n v="0"/>
    <n v="3"/>
    <n v="4"/>
    <n v="60"/>
    <n v="156"/>
    <n v="240"/>
    <n v="568"/>
    <n v="444"/>
    <n v="73"/>
    <n v="105"/>
    <n v="2483"/>
    <n v="701"/>
    <n v="0"/>
    <n v="3"/>
    <n v="177"/>
    <n v="672"/>
    <n v="1492"/>
  </r>
  <r>
    <x v="0"/>
    <x v="2"/>
    <x v="57"/>
    <x v="0"/>
    <n v="38"/>
    <n v="1"/>
    <n v="0"/>
    <n v="0"/>
    <n v="0"/>
    <n v="18"/>
    <n v="2"/>
    <n v="1"/>
    <n v="5"/>
    <n v="0"/>
    <n v="0"/>
    <n v="0"/>
    <n v="0"/>
    <n v="189"/>
    <n v="130"/>
    <n v="9"/>
    <n v="9"/>
    <n v="5"/>
    <n v="694"/>
    <n v="352"/>
    <n v="8"/>
    <n v="36"/>
    <n v="80"/>
    <n v="556"/>
    <n v="196"/>
    <n v="0"/>
    <n v="11"/>
    <n v="203"/>
    <n v="96"/>
    <n v="28"/>
    <n v="0"/>
    <n v="1"/>
    <n v="16"/>
    <n v="5"/>
    <n v="1"/>
    <n v="0"/>
    <n v="0"/>
    <n v="0"/>
    <n v="0"/>
    <n v="0"/>
    <n v="0"/>
    <n v="0"/>
    <n v="0"/>
    <n v="0"/>
    <n v="0"/>
    <n v="0"/>
    <n v="0"/>
    <n v="0"/>
    <n v="0"/>
    <n v="0"/>
    <n v="0"/>
    <n v="0"/>
    <n v="0"/>
    <n v="0"/>
    <n v="1"/>
    <n v="0"/>
    <n v="28"/>
    <n v="0"/>
    <n v="162"/>
    <n v="545"/>
    <n v="315"/>
    <n v="69"/>
    <n v="5"/>
    <n v="3227"/>
    <n v="660"/>
    <n v="0"/>
    <n v="6"/>
    <n v="64"/>
    <n v="1365"/>
    <n v="1589"/>
  </r>
  <r>
    <x v="0"/>
    <x v="3"/>
    <x v="58"/>
    <x v="0"/>
    <n v="28"/>
    <n v="0"/>
    <n v="0"/>
    <n v="0"/>
    <n v="0"/>
    <n v="21"/>
    <n v="0"/>
    <n v="0"/>
    <n v="1"/>
    <n v="0"/>
    <n v="0"/>
    <n v="0"/>
    <n v="0"/>
    <n v="238"/>
    <n v="199"/>
    <n v="14"/>
    <n v="1"/>
    <n v="5"/>
    <n v="267"/>
    <n v="179"/>
    <n v="8"/>
    <n v="7"/>
    <n v="12"/>
    <n v="351"/>
    <n v="198"/>
    <n v="14"/>
    <n v="10"/>
    <n v="50"/>
    <n v="41"/>
    <n v="15"/>
    <n v="2"/>
    <n v="3"/>
    <n v="3"/>
    <n v="25"/>
    <n v="19"/>
    <n v="1"/>
    <n v="0"/>
    <n v="0"/>
    <n v="0"/>
    <n v="0"/>
    <n v="0"/>
    <n v="0"/>
    <n v="0"/>
    <n v="0"/>
    <n v="0"/>
    <n v="0"/>
    <n v="0"/>
    <n v="0"/>
    <n v="0"/>
    <n v="0"/>
    <n v="0"/>
    <n v="0"/>
    <n v="0"/>
    <n v="0"/>
    <n v="0"/>
    <n v="0"/>
    <n v="26"/>
    <n v="0"/>
    <n v="215"/>
    <n v="235"/>
    <n v="267"/>
    <n v="29"/>
    <n v="24"/>
    <n v="1309"/>
    <n v="480"/>
    <n v="0"/>
    <n v="48"/>
    <n v="65"/>
    <n v="288"/>
    <n v="845"/>
  </r>
  <r>
    <x v="0"/>
    <x v="1"/>
    <x v="59"/>
    <x v="0"/>
    <n v="62"/>
    <n v="1"/>
    <n v="1"/>
    <n v="0"/>
    <n v="0"/>
    <n v="42"/>
    <n v="0"/>
    <n v="1"/>
    <n v="2"/>
    <n v="0"/>
    <n v="0"/>
    <n v="0"/>
    <n v="0"/>
    <n v="370"/>
    <n v="303"/>
    <n v="8"/>
    <n v="1"/>
    <n v="14"/>
    <n v="790"/>
    <n v="411"/>
    <n v="10"/>
    <n v="12"/>
    <n v="98"/>
    <n v="778"/>
    <n v="434"/>
    <n v="2"/>
    <n v="6"/>
    <n v="119"/>
    <n v="99"/>
    <n v="31"/>
    <n v="1"/>
    <n v="5"/>
    <n v="17"/>
    <n v="31"/>
    <n v="21"/>
    <n v="0"/>
    <n v="0"/>
    <n v="1"/>
    <n v="0"/>
    <n v="0"/>
    <n v="0"/>
    <n v="0"/>
    <n v="0"/>
    <n v="0"/>
    <n v="0"/>
    <n v="0"/>
    <n v="0"/>
    <n v="0"/>
    <n v="0"/>
    <n v="0"/>
    <n v="0"/>
    <n v="0"/>
    <n v="0"/>
    <n v="0"/>
    <n v="1"/>
    <n v="0"/>
    <n v="57"/>
    <n v="0"/>
    <n v="342"/>
    <n v="638"/>
    <n v="627"/>
    <n v="66"/>
    <n v="28"/>
    <n v="3128"/>
    <n v="1005"/>
    <n v="0"/>
    <n v="12"/>
    <n v="34"/>
    <n v="898"/>
    <n v="1994"/>
  </r>
  <r>
    <x v="0"/>
    <x v="3"/>
    <x v="60"/>
    <x v="0"/>
    <n v="47"/>
    <n v="1"/>
    <n v="0"/>
    <n v="0"/>
    <n v="0"/>
    <n v="34"/>
    <n v="5"/>
    <n v="1"/>
    <n v="0"/>
    <n v="2"/>
    <n v="1"/>
    <n v="0"/>
    <n v="0"/>
    <n v="325"/>
    <n v="285"/>
    <n v="14"/>
    <n v="1"/>
    <n v="1"/>
    <n v="586"/>
    <n v="358"/>
    <n v="55"/>
    <n v="18"/>
    <n v="11"/>
    <n v="517"/>
    <n v="315"/>
    <n v="64"/>
    <n v="13"/>
    <n v="13"/>
    <n v="63"/>
    <n v="17"/>
    <n v="2"/>
    <n v="5"/>
    <n v="13"/>
    <n v="54"/>
    <n v="40"/>
    <n v="4"/>
    <n v="0"/>
    <n v="0"/>
    <n v="0"/>
    <n v="1"/>
    <n v="0"/>
    <n v="0"/>
    <n v="0"/>
    <n v="0"/>
    <n v="0"/>
    <n v="0"/>
    <n v="0"/>
    <n v="0"/>
    <n v="0"/>
    <n v="0"/>
    <n v="0"/>
    <n v="0"/>
    <n v="0"/>
    <n v="0"/>
    <n v="0"/>
    <n v="0"/>
    <n v="39"/>
    <n v="2"/>
    <n v="305"/>
    <n v="485"/>
    <n v="417"/>
    <n v="37"/>
    <n v="48"/>
    <n v="2028"/>
    <n v="692"/>
    <n v="0"/>
    <n v="109"/>
    <n v="126"/>
    <n v="406"/>
    <n v="1295"/>
  </r>
  <r>
    <x v="0"/>
    <x v="3"/>
    <x v="61"/>
    <x v="0"/>
    <n v="97"/>
    <n v="4"/>
    <n v="2"/>
    <n v="0"/>
    <n v="0"/>
    <n v="59"/>
    <n v="0"/>
    <n v="8"/>
    <n v="4"/>
    <n v="2"/>
    <n v="2"/>
    <n v="0"/>
    <n v="0"/>
    <n v="367"/>
    <n v="300"/>
    <n v="11"/>
    <n v="19"/>
    <n v="5"/>
    <n v="1065"/>
    <n v="565"/>
    <n v="9"/>
    <n v="88"/>
    <n v="107"/>
    <n v="743"/>
    <n v="401"/>
    <n v="1"/>
    <n v="35"/>
    <n v="127"/>
    <n v="144"/>
    <n v="55"/>
    <n v="1"/>
    <n v="11"/>
    <n v="23"/>
    <n v="54"/>
    <n v="41"/>
    <n v="0"/>
    <n v="1"/>
    <n v="0"/>
    <n v="0"/>
    <n v="0"/>
    <n v="0"/>
    <n v="0"/>
    <n v="0"/>
    <n v="0"/>
    <n v="0"/>
    <n v="0"/>
    <n v="0"/>
    <n v="0"/>
    <n v="0"/>
    <n v="0"/>
    <n v="0"/>
    <n v="0"/>
    <n v="0"/>
    <n v="0"/>
    <n v="3"/>
    <n v="0"/>
    <n v="83"/>
    <n v="2"/>
    <n v="331"/>
    <n v="820"/>
    <n v="556"/>
    <n v="98"/>
    <n v="53"/>
    <n v="3538"/>
    <n v="989"/>
    <n v="0"/>
    <n v="9"/>
    <n v="186"/>
    <n v="1043"/>
    <n v="2119"/>
  </r>
  <r>
    <x v="0"/>
    <x v="3"/>
    <x v="62"/>
    <x v="0"/>
    <n v="68"/>
    <n v="0"/>
    <n v="0"/>
    <n v="0"/>
    <n v="0"/>
    <n v="37"/>
    <n v="6"/>
    <n v="2"/>
    <n v="8"/>
    <n v="0"/>
    <n v="0"/>
    <n v="0"/>
    <n v="0"/>
    <n v="153"/>
    <n v="122"/>
    <n v="13"/>
    <n v="0"/>
    <n v="1"/>
    <n v="470"/>
    <n v="265"/>
    <n v="40"/>
    <n v="14"/>
    <n v="20"/>
    <n v="496"/>
    <n v="260"/>
    <n v="78"/>
    <n v="27"/>
    <n v="19"/>
    <n v="26"/>
    <n v="9"/>
    <n v="0"/>
    <n v="1"/>
    <n v="4"/>
    <n v="7"/>
    <n v="7"/>
    <n v="0"/>
    <n v="0"/>
    <n v="0"/>
    <n v="0"/>
    <n v="0"/>
    <n v="0"/>
    <n v="0"/>
    <n v="0"/>
    <n v="0"/>
    <n v="0"/>
    <n v="0"/>
    <n v="0"/>
    <n v="0"/>
    <n v="0"/>
    <n v="0"/>
    <n v="0"/>
    <n v="0"/>
    <n v="0"/>
    <n v="0"/>
    <n v="0"/>
    <n v="0"/>
    <n v="50"/>
    <n v="0"/>
    <n v="136"/>
    <n v="380"/>
    <n v="360"/>
    <n v="20"/>
    <n v="7"/>
    <n v="2255"/>
    <n v="682"/>
    <n v="0"/>
    <n v="154"/>
    <n v="70"/>
    <n v="561"/>
    <n v="1373"/>
  </r>
  <r>
    <x v="0"/>
    <x v="4"/>
    <x v="63"/>
    <x v="0"/>
    <n v="70"/>
    <n v="1"/>
    <n v="1"/>
    <n v="0"/>
    <n v="0"/>
    <n v="35"/>
    <n v="8"/>
    <n v="2"/>
    <n v="1"/>
    <n v="3"/>
    <n v="1"/>
    <n v="1"/>
    <n v="0"/>
    <n v="288"/>
    <n v="202"/>
    <n v="15"/>
    <n v="8"/>
    <n v="28"/>
    <n v="840"/>
    <n v="387"/>
    <n v="101"/>
    <n v="36"/>
    <n v="48"/>
    <n v="859"/>
    <n v="419"/>
    <n v="59"/>
    <n v="50"/>
    <n v="114"/>
    <n v="99"/>
    <n v="33"/>
    <n v="1"/>
    <n v="2"/>
    <n v="27"/>
    <n v="44"/>
    <n v="35"/>
    <n v="5"/>
    <n v="0"/>
    <n v="0"/>
    <n v="0"/>
    <n v="0"/>
    <n v="0"/>
    <n v="0"/>
    <n v="0"/>
    <n v="0"/>
    <n v="0"/>
    <n v="0"/>
    <n v="0"/>
    <n v="0"/>
    <n v="0"/>
    <n v="0"/>
    <n v="0"/>
    <n v="0"/>
    <n v="0"/>
    <n v="0"/>
    <n v="1"/>
    <n v="0"/>
    <n v="56"/>
    <n v="2"/>
    <n v="232"/>
    <n v="609"/>
    <n v="614"/>
    <n v="60"/>
    <n v="38"/>
    <n v="3382"/>
    <n v="892"/>
    <n v="0"/>
    <n v="121"/>
    <n v="142"/>
    <n v="1115"/>
    <n v="1831"/>
  </r>
  <r>
    <x v="0"/>
    <x v="1"/>
    <x v="64"/>
    <x v="0"/>
    <n v="45"/>
    <n v="1"/>
    <n v="1"/>
    <n v="1"/>
    <n v="0"/>
    <n v="25"/>
    <n v="3"/>
    <n v="0"/>
    <n v="1"/>
    <n v="20"/>
    <n v="16"/>
    <n v="2"/>
    <n v="0"/>
    <n v="195"/>
    <n v="127"/>
    <n v="29"/>
    <n v="8"/>
    <n v="2"/>
    <n v="719"/>
    <n v="307"/>
    <n v="72"/>
    <n v="31"/>
    <n v="89"/>
    <n v="634"/>
    <n v="250"/>
    <n v="19"/>
    <n v="16"/>
    <n v="155"/>
    <n v="71"/>
    <n v="17"/>
    <n v="2"/>
    <n v="3"/>
    <n v="13"/>
    <n v="16"/>
    <n v="14"/>
    <n v="2"/>
    <n v="0"/>
    <n v="0"/>
    <n v="0"/>
    <n v="0"/>
    <n v="0"/>
    <n v="0"/>
    <n v="0"/>
    <n v="0"/>
    <n v="0"/>
    <n v="0"/>
    <n v="0"/>
    <n v="0"/>
    <n v="0"/>
    <n v="0"/>
    <n v="0"/>
    <n v="0"/>
    <n v="0"/>
    <n v="0"/>
    <n v="1"/>
    <n v="0"/>
    <n v="38"/>
    <n v="18"/>
    <n v="152"/>
    <n v="501"/>
    <n v="433"/>
    <n v="46"/>
    <n v="14"/>
    <n v="3201"/>
    <n v="579"/>
    <n v="0"/>
    <n v="111"/>
    <n v="142"/>
    <n v="1200"/>
    <n v="1594"/>
  </r>
  <r>
    <x v="0"/>
    <x v="1"/>
    <x v="65"/>
    <x v="0"/>
    <n v="64"/>
    <n v="2"/>
    <n v="1"/>
    <n v="0"/>
    <n v="0"/>
    <n v="42"/>
    <n v="2"/>
    <n v="4"/>
    <n v="4"/>
    <n v="9"/>
    <n v="9"/>
    <n v="0"/>
    <n v="0"/>
    <n v="278"/>
    <n v="238"/>
    <n v="11"/>
    <n v="2"/>
    <n v="4"/>
    <n v="775"/>
    <n v="433"/>
    <n v="21"/>
    <n v="55"/>
    <n v="41"/>
    <n v="631"/>
    <n v="351"/>
    <n v="7"/>
    <n v="31"/>
    <n v="76"/>
    <n v="114"/>
    <n v="35"/>
    <n v="2"/>
    <n v="17"/>
    <n v="12"/>
    <n v="45"/>
    <n v="32"/>
    <n v="1"/>
    <n v="3"/>
    <n v="0"/>
    <n v="0"/>
    <n v="0"/>
    <n v="0"/>
    <n v="0"/>
    <n v="0"/>
    <n v="0"/>
    <n v="0"/>
    <n v="0"/>
    <n v="0"/>
    <n v="0"/>
    <n v="0"/>
    <n v="0"/>
    <n v="0"/>
    <n v="0"/>
    <n v="0"/>
    <n v="0"/>
    <n v="2"/>
    <n v="0"/>
    <n v="52"/>
    <n v="9"/>
    <n v="258"/>
    <n v="623"/>
    <n v="508"/>
    <n v="73"/>
    <n v="38"/>
    <n v="2772"/>
    <n v="855"/>
    <n v="0"/>
    <n v="39"/>
    <n v="245"/>
    <n v="689"/>
    <n v="1653"/>
  </r>
  <r>
    <x v="0"/>
    <x v="2"/>
    <x v="3"/>
    <x v="0"/>
    <n v="46"/>
    <n v="1"/>
    <n v="0"/>
    <n v="1"/>
    <n v="1"/>
    <n v="25"/>
    <n v="4"/>
    <n v="2"/>
    <n v="3"/>
    <n v="35"/>
    <n v="30"/>
    <n v="1"/>
    <n v="0"/>
    <n v="121"/>
    <n v="91"/>
    <n v="3"/>
    <n v="3"/>
    <n v="9"/>
    <n v="382"/>
    <n v="172"/>
    <n v="11"/>
    <n v="21"/>
    <n v="69"/>
    <n v="285"/>
    <n v="126"/>
    <n v="2"/>
    <n v="4"/>
    <n v="82"/>
    <n v="51"/>
    <n v="18"/>
    <n v="1"/>
    <n v="3"/>
    <n v="10"/>
    <n v="16"/>
    <n v="13"/>
    <n v="0"/>
    <n v="1"/>
    <n v="0"/>
    <n v="0"/>
    <n v="1"/>
    <n v="0"/>
    <n v="0"/>
    <n v="0"/>
    <n v="0"/>
    <n v="0"/>
    <n v="0"/>
    <n v="0"/>
    <n v="0"/>
    <n v="0"/>
    <n v="0"/>
    <n v="0"/>
    <n v="0"/>
    <n v="0"/>
    <n v="0"/>
    <n v="0"/>
    <n v="1"/>
    <n v="35"/>
    <n v="32"/>
    <n v="105"/>
    <n v="263"/>
    <n v="191"/>
    <n v="33"/>
    <n v="14"/>
    <n v="1589"/>
    <n v="323"/>
    <n v="0"/>
    <n v="14"/>
    <n v="76"/>
    <n v="683"/>
    <n v="741"/>
  </r>
  <r>
    <x v="0"/>
    <x v="3"/>
    <x v="66"/>
    <x v="0"/>
    <n v="67"/>
    <n v="3"/>
    <n v="1"/>
    <n v="0"/>
    <n v="0"/>
    <n v="37"/>
    <n v="1"/>
    <n v="12"/>
    <n v="3"/>
    <n v="3"/>
    <n v="2"/>
    <n v="0"/>
    <n v="0"/>
    <n v="279"/>
    <n v="227"/>
    <n v="4"/>
    <n v="22"/>
    <n v="1"/>
    <n v="792"/>
    <n v="413"/>
    <n v="7"/>
    <n v="87"/>
    <n v="30"/>
    <n v="663"/>
    <n v="334"/>
    <n v="1"/>
    <n v="64"/>
    <n v="95"/>
    <n v="86"/>
    <n v="36"/>
    <n v="0"/>
    <n v="16"/>
    <n v="7"/>
    <n v="64"/>
    <n v="50"/>
    <n v="2"/>
    <n v="5"/>
    <n v="0"/>
    <n v="0"/>
    <n v="0"/>
    <n v="1"/>
    <n v="0"/>
    <n v="0"/>
    <n v="0"/>
    <n v="0"/>
    <n v="0"/>
    <n v="0"/>
    <n v="0"/>
    <n v="0"/>
    <n v="0"/>
    <n v="1"/>
    <n v="0"/>
    <n v="0"/>
    <n v="0"/>
    <n v="2"/>
    <n v="0"/>
    <n v="47"/>
    <n v="3"/>
    <n v="250"/>
    <n v="641"/>
    <n v="484"/>
    <n v="59"/>
    <n v="57"/>
    <n v="3043"/>
    <n v="843"/>
    <n v="0"/>
    <n v="2"/>
    <n v="450"/>
    <n v="700"/>
    <n v="1736"/>
  </r>
  <r>
    <x v="0"/>
    <x v="3"/>
    <x v="4"/>
    <x v="0"/>
    <n v="133"/>
    <n v="1"/>
    <n v="0"/>
    <n v="1"/>
    <n v="1"/>
    <n v="75"/>
    <n v="2"/>
    <n v="8"/>
    <n v="15"/>
    <n v="21"/>
    <n v="18"/>
    <n v="2"/>
    <n v="0"/>
    <n v="701"/>
    <n v="549"/>
    <n v="16"/>
    <n v="58"/>
    <n v="5"/>
    <n v="1413"/>
    <n v="726"/>
    <n v="24"/>
    <n v="27"/>
    <n v="209"/>
    <n v="1147"/>
    <n v="592"/>
    <n v="3"/>
    <n v="11"/>
    <n v="259"/>
    <n v="142"/>
    <n v="32"/>
    <n v="0"/>
    <n v="1"/>
    <n v="44"/>
    <n v="62"/>
    <n v="38"/>
    <n v="1"/>
    <n v="1"/>
    <n v="1"/>
    <n v="0"/>
    <n v="0"/>
    <n v="0"/>
    <n v="0"/>
    <n v="0"/>
    <n v="0"/>
    <n v="0"/>
    <n v="0"/>
    <n v="0"/>
    <n v="0"/>
    <n v="0"/>
    <n v="0"/>
    <n v="0"/>
    <n v="0"/>
    <n v="0"/>
    <n v="0"/>
    <n v="1"/>
    <n v="1"/>
    <n v="105"/>
    <n v="19"/>
    <n v="606"/>
    <n v="1096"/>
    <n v="842"/>
    <n v="87"/>
    <n v="56"/>
    <n v="5075"/>
    <n v="1454"/>
    <n v="0"/>
    <n v="10"/>
    <n v="54"/>
    <n v="1710"/>
    <n v="3011"/>
  </r>
  <r>
    <x v="0"/>
    <x v="5"/>
    <x v="67"/>
    <x v="0"/>
    <n v="67"/>
    <n v="7"/>
    <n v="4"/>
    <n v="0"/>
    <n v="0"/>
    <n v="38"/>
    <n v="0"/>
    <n v="2"/>
    <n v="2"/>
    <n v="20"/>
    <n v="9"/>
    <n v="0"/>
    <n v="0"/>
    <n v="270"/>
    <n v="215"/>
    <n v="20"/>
    <n v="7"/>
    <n v="0"/>
    <n v="676"/>
    <n v="323"/>
    <n v="13"/>
    <n v="61"/>
    <n v="42"/>
    <n v="554"/>
    <n v="289"/>
    <n v="17"/>
    <n v="74"/>
    <n v="26"/>
    <n v="81"/>
    <n v="26"/>
    <n v="0"/>
    <n v="9"/>
    <n v="4"/>
    <n v="56"/>
    <n v="39"/>
    <n v="2"/>
    <n v="2"/>
    <n v="0"/>
    <n v="0"/>
    <n v="0"/>
    <n v="0"/>
    <n v="0"/>
    <n v="0"/>
    <n v="0"/>
    <n v="0"/>
    <n v="0"/>
    <n v="0"/>
    <n v="0"/>
    <n v="0"/>
    <n v="0"/>
    <n v="0"/>
    <n v="0"/>
    <n v="0"/>
    <n v="0"/>
    <n v="6"/>
    <n v="0"/>
    <n v="58"/>
    <n v="18"/>
    <n v="239"/>
    <n v="524"/>
    <n v="422"/>
    <n v="61"/>
    <n v="52"/>
    <n v="2670"/>
    <n v="732"/>
    <n v="0"/>
    <n v="30"/>
    <n v="380"/>
    <n v="487"/>
    <n v="1589"/>
  </r>
  <r>
    <x v="0"/>
    <x v="3"/>
    <x v="5"/>
    <x v="0"/>
    <n v="33"/>
    <n v="0"/>
    <n v="0"/>
    <n v="0"/>
    <n v="0"/>
    <n v="22"/>
    <n v="3"/>
    <n v="2"/>
    <n v="0"/>
    <n v="1"/>
    <n v="0"/>
    <n v="1"/>
    <n v="0"/>
    <n v="204"/>
    <n v="162"/>
    <n v="17"/>
    <n v="2"/>
    <n v="2"/>
    <n v="518"/>
    <n v="266"/>
    <n v="19"/>
    <n v="48"/>
    <n v="27"/>
    <n v="541"/>
    <n v="277"/>
    <n v="5"/>
    <n v="56"/>
    <n v="43"/>
    <n v="78"/>
    <n v="19"/>
    <n v="1"/>
    <n v="15"/>
    <n v="8"/>
    <n v="12"/>
    <n v="8"/>
    <n v="0"/>
    <n v="0"/>
    <n v="0"/>
    <n v="0"/>
    <n v="0"/>
    <n v="0"/>
    <n v="0"/>
    <n v="0"/>
    <n v="0"/>
    <n v="0"/>
    <n v="0"/>
    <n v="0"/>
    <n v="0"/>
    <n v="0"/>
    <n v="0"/>
    <n v="1"/>
    <n v="0"/>
    <n v="0"/>
    <n v="0"/>
    <n v="0"/>
    <n v="0"/>
    <n v="26"/>
    <n v="0"/>
    <n v="181"/>
    <n v="405"/>
    <n v="424"/>
    <n v="49"/>
    <n v="12"/>
    <n v="2252"/>
    <n v="632"/>
    <n v="0"/>
    <n v="23"/>
    <n v="281"/>
    <n v="452"/>
    <n v="1373"/>
  </r>
  <r>
    <x v="0"/>
    <x v="1"/>
    <x v="68"/>
    <x v="0"/>
    <n v="66"/>
    <n v="2"/>
    <n v="1"/>
    <n v="0"/>
    <n v="0"/>
    <n v="42"/>
    <n v="0"/>
    <n v="6"/>
    <n v="3"/>
    <n v="0"/>
    <n v="0"/>
    <n v="0"/>
    <n v="0"/>
    <n v="304"/>
    <n v="249"/>
    <n v="6"/>
    <n v="11"/>
    <n v="4"/>
    <n v="742"/>
    <n v="380"/>
    <n v="8"/>
    <n v="25"/>
    <n v="87"/>
    <n v="634"/>
    <n v="360"/>
    <n v="0"/>
    <n v="0"/>
    <n v="108"/>
    <n v="71"/>
    <n v="27"/>
    <n v="0"/>
    <n v="1"/>
    <n v="10"/>
    <n v="20"/>
    <n v="11"/>
    <n v="0"/>
    <n v="0"/>
    <n v="0"/>
    <n v="0"/>
    <n v="0"/>
    <n v="0"/>
    <n v="0"/>
    <n v="0"/>
    <n v="0"/>
    <n v="0"/>
    <n v="0"/>
    <n v="0"/>
    <n v="0"/>
    <n v="0"/>
    <n v="0"/>
    <n v="0"/>
    <n v="0"/>
    <n v="0"/>
    <n v="0"/>
    <n v="2"/>
    <n v="0"/>
    <n v="52"/>
    <n v="0"/>
    <n v="278"/>
    <n v="596"/>
    <n v="514"/>
    <n v="59"/>
    <n v="19"/>
    <n v="2749"/>
    <n v="856"/>
    <n v="0"/>
    <n v="5"/>
    <n v="39"/>
    <n v="857"/>
    <n v="1702"/>
  </r>
  <r>
    <x v="0"/>
    <x v="4"/>
    <x v="6"/>
    <x v="0"/>
    <n v="160"/>
    <n v="3"/>
    <n v="2"/>
    <n v="4"/>
    <n v="3"/>
    <n v="76"/>
    <n v="7"/>
    <n v="19"/>
    <n v="1"/>
    <n v="105"/>
    <n v="61"/>
    <n v="2"/>
    <n v="1"/>
    <n v="317"/>
    <n v="185"/>
    <n v="36"/>
    <n v="29"/>
    <n v="3"/>
    <n v="2485"/>
    <n v="1054"/>
    <n v="129"/>
    <n v="408"/>
    <n v="51"/>
    <n v="1742"/>
    <n v="643"/>
    <n v="149"/>
    <n v="407"/>
    <n v="18"/>
    <n v="214"/>
    <n v="75"/>
    <n v="13"/>
    <n v="36"/>
    <n v="5"/>
    <n v="57"/>
    <n v="24"/>
    <n v="8"/>
    <n v="2"/>
    <n v="1"/>
    <n v="0"/>
    <n v="0"/>
    <n v="0"/>
    <n v="0"/>
    <n v="0"/>
    <n v="0"/>
    <n v="0"/>
    <n v="0"/>
    <n v="0"/>
    <n v="0"/>
    <n v="2"/>
    <n v="0"/>
    <n v="0"/>
    <n v="0"/>
    <n v="0"/>
    <n v="0"/>
    <n v="3"/>
    <n v="4"/>
    <n v="124"/>
    <n v="95"/>
    <n v="238"/>
    <n v="1775"/>
    <n v="1108"/>
    <n v="141"/>
    <n v="43"/>
    <n v="11580"/>
    <n v="2422"/>
    <n v="0"/>
    <n v="654"/>
    <n v="4063"/>
    <n v="264"/>
    <n v="5964"/>
  </r>
  <r>
    <x v="0"/>
    <x v="2"/>
    <x v="7"/>
    <x v="0"/>
    <n v="81"/>
    <n v="2"/>
    <n v="2"/>
    <n v="0"/>
    <n v="0"/>
    <n v="44"/>
    <n v="2"/>
    <n v="4"/>
    <n v="8"/>
    <n v="1"/>
    <n v="1"/>
    <n v="0"/>
    <n v="0"/>
    <n v="291"/>
    <n v="225"/>
    <n v="7"/>
    <n v="16"/>
    <n v="0"/>
    <n v="1320"/>
    <n v="586"/>
    <n v="11"/>
    <n v="167"/>
    <n v="100"/>
    <n v="907"/>
    <n v="358"/>
    <n v="0"/>
    <n v="73"/>
    <n v="198"/>
    <n v="203"/>
    <n v="52"/>
    <n v="0"/>
    <n v="37"/>
    <n v="28"/>
    <n v="27"/>
    <n v="17"/>
    <n v="6"/>
    <n v="1"/>
    <n v="0"/>
    <n v="0"/>
    <n v="0"/>
    <n v="0"/>
    <n v="0"/>
    <n v="0"/>
    <n v="0"/>
    <n v="0"/>
    <n v="0"/>
    <n v="0"/>
    <n v="0"/>
    <n v="0"/>
    <n v="0"/>
    <n v="0"/>
    <n v="0"/>
    <n v="0"/>
    <n v="0"/>
    <n v="2"/>
    <n v="0"/>
    <n v="62"/>
    <n v="1"/>
    <n v="264"/>
    <n v="990"/>
    <n v="602"/>
    <n v="129"/>
    <n v="19"/>
    <n v="4989"/>
    <n v="1010"/>
    <n v="0"/>
    <n v="10"/>
    <n v="569"/>
    <n v="1502"/>
    <n v="2599"/>
  </r>
  <r>
    <x v="0"/>
    <x v="0"/>
    <x v="69"/>
    <x v="0"/>
    <n v="23"/>
    <n v="1"/>
    <n v="1"/>
    <n v="0"/>
    <n v="0"/>
    <n v="13"/>
    <n v="1"/>
    <n v="4"/>
    <n v="1"/>
    <n v="0"/>
    <n v="0"/>
    <n v="0"/>
    <n v="0"/>
    <n v="65"/>
    <n v="32"/>
    <n v="7"/>
    <n v="6"/>
    <n v="9"/>
    <n v="231"/>
    <n v="94"/>
    <n v="4"/>
    <n v="8"/>
    <n v="39"/>
    <n v="298"/>
    <n v="115"/>
    <n v="1"/>
    <n v="11"/>
    <n v="95"/>
    <n v="34"/>
    <n v="7"/>
    <n v="0"/>
    <n v="1"/>
    <n v="12"/>
    <n v="7"/>
    <n v="2"/>
    <n v="1"/>
    <n v="0"/>
    <n v="1"/>
    <n v="0"/>
    <n v="0"/>
    <n v="0"/>
    <n v="0"/>
    <n v="0"/>
    <n v="0"/>
    <n v="0"/>
    <n v="0"/>
    <n v="0"/>
    <n v="0"/>
    <n v="0"/>
    <n v="0"/>
    <n v="0"/>
    <n v="0"/>
    <n v="0"/>
    <n v="0"/>
    <n v="1"/>
    <n v="0"/>
    <n v="17"/>
    <n v="0"/>
    <n v="40"/>
    <n v="174"/>
    <n v="179"/>
    <n v="20"/>
    <n v="5"/>
    <n v="1381"/>
    <n v="253"/>
    <n v="0"/>
    <n v="5"/>
    <n v="35"/>
    <n v="567"/>
    <n v="680"/>
  </r>
  <r>
    <x v="0"/>
    <x v="1"/>
    <x v="70"/>
    <x v="0"/>
    <n v="133"/>
    <n v="5"/>
    <n v="4"/>
    <n v="0"/>
    <n v="0"/>
    <n v="79"/>
    <n v="1"/>
    <n v="4"/>
    <n v="9"/>
    <n v="3"/>
    <n v="3"/>
    <n v="0"/>
    <n v="0"/>
    <n v="572"/>
    <n v="461"/>
    <n v="8"/>
    <n v="1"/>
    <n v="40"/>
    <n v="1437"/>
    <n v="778"/>
    <n v="26"/>
    <n v="57"/>
    <n v="168"/>
    <n v="989"/>
    <n v="531"/>
    <n v="1"/>
    <n v="2"/>
    <n v="217"/>
    <n v="158"/>
    <n v="63"/>
    <n v="0"/>
    <n v="9"/>
    <n v="26"/>
    <n v="51"/>
    <n v="35"/>
    <n v="4"/>
    <n v="0"/>
    <n v="1"/>
    <n v="0"/>
    <n v="0"/>
    <n v="0"/>
    <n v="0"/>
    <n v="0"/>
    <n v="0"/>
    <n v="0"/>
    <n v="0"/>
    <n v="0"/>
    <n v="0"/>
    <n v="0"/>
    <n v="0"/>
    <n v="0"/>
    <n v="0"/>
    <n v="0"/>
    <n v="0"/>
    <n v="5"/>
    <n v="0"/>
    <n v="115"/>
    <n v="3"/>
    <n v="519"/>
    <n v="1146"/>
    <n v="742"/>
    <n v="114"/>
    <n v="46"/>
    <n v="4402"/>
    <n v="1361"/>
    <n v="0"/>
    <n v="12"/>
    <n v="262"/>
    <n v="1185"/>
    <n v="2732"/>
  </r>
  <r>
    <x v="0"/>
    <x v="3"/>
    <x v="71"/>
    <x v="0"/>
    <n v="75"/>
    <n v="0"/>
    <n v="0"/>
    <n v="0"/>
    <n v="0"/>
    <n v="42"/>
    <n v="3"/>
    <n v="4"/>
    <n v="9"/>
    <n v="4"/>
    <n v="3"/>
    <n v="0"/>
    <n v="0"/>
    <n v="197"/>
    <n v="116"/>
    <n v="15"/>
    <n v="6"/>
    <n v="30"/>
    <n v="761"/>
    <n v="379"/>
    <n v="20"/>
    <n v="39"/>
    <n v="88"/>
    <n v="614"/>
    <n v="218"/>
    <n v="9"/>
    <n v="20"/>
    <n v="222"/>
    <n v="77"/>
    <n v="23"/>
    <n v="0"/>
    <n v="2"/>
    <n v="17"/>
    <n v="24"/>
    <n v="24"/>
    <n v="0"/>
    <n v="0"/>
    <n v="0"/>
    <n v="0"/>
    <n v="0"/>
    <n v="0"/>
    <n v="0"/>
    <n v="0"/>
    <n v="0"/>
    <n v="0"/>
    <n v="0"/>
    <n v="0"/>
    <n v="0"/>
    <n v="0"/>
    <n v="0"/>
    <n v="0"/>
    <n v="0"/>
    <n v="0"/>
    <n v="0"/>
    <n v="0"/>
    <n v="0"/>
    <n v="55"/>
    <n v="4"/>
    <n v="144"/>
    <n v="589"/>
    <n v="356"/>
    <n v="50"/>
    <n v="24"/>
    <n v="3126"/>
    <n v="593"/>
    <n v="0"/>
    <n v="24"/>
    <n v="113"/>
    <n v="1310"/>
    <n v="1506"/>
  </r>
  <r>
    <x v="0"/>
    <x v="1"/>
    <x v="72"/>
    <x v="0"/>
    <n v="71"/>
    <n v="1"/>
    <n v="0"/>
    <n v="0"/>
    <n v="0"/>
    <n v="38"/>
    <n v="4"/>
    <n v="1"/>
    <n v="7"/>
    <n v="2"/>
    <n v="1"/>
    <n v="1"/>
    <n v="0"/>
    <n v="244"/>
    <n v="192"/>
    <n v="19"/>
    <n v="2"/>
    <n v="2"/>
    <n v="602"/>
    <n v="299"/>
    <n v="19"/>
    <n v="37"/>
    <n v="47"/>
    <n v="498"/>
    <n v="242"/>
    <n v="5"/>
    <n v="37"/>
    <n v="80"/>
    <n v="64"/>
    <n v="10"/>
    <n v="3"/>
    <n v="10"/>
    <n v="6"/>
    <n v="31"/>
    <n v="22"/>
    <n v="2"/>
    <n v="0"/>
    <n v="0"/>
    <n v="0"/>
    <n v="0"/>
    <n v="0"/>
    <n v="0"/>
    <n v="0"/>
    <n v="0"/>
    <n v="0"/>
    <n v="0"/>
    <n v="0"/>
    <n v="0"/>
    <n v="0"/>
    <n v="0"/>
    <n v="0"/>
    <n v="0"/>
    <n v="0"/>
    <n v="0"/>
    <n v="1"/>
    <n v="0"/>
    <n v="54"/>
    <n v="1"/>
    <n v="216"/>
    <n v="469"/>
    <n v="361"/>
    <n v="42"/>
    <n v="26"/>
    <n v="2351"/>
    <n v="608"/>
    <n v="0"/>
    <n v="30"/>
    <n v="177"/>
    <n v="621"/>
    <n v="1390"/>
  </r>
  <r>
    <x v="0"/>
    <x v="2"/>
    <x v="73"/>
    <x v="0"/>
    <n v="87"/>
    <n v="0"/>
    <n v="0"/>
    <n v="0"/>
    <n v="0"/>
    <n v="62"/>
    <n v="0"/>
    <n v="4"/>
    <n v="4"/>
    <n v="5"/>
    <n v="4"/>
    <n v="0"/>
    <n v="0"/>
    <n v="360"/>
    <n v="294"/>
    <n v="16"/>
    <n v="8"/>
    <n v="7"/>
    <n v="1026"/>
    <n v="545"/>
    <n v="15"/>
    <n v="84"/>
    <n v="59"/>
    <n v="564"/>
    <n v="304"/>
    <n v="2"/>
    <n v="25"/>
    <n v="84"/>
    <n v="84"/>
    <n v="31"/>
    <n v="0"/>
    <n v="10"/>
    <n v="11"/>
    <n v="39"/>
    <n v="32"/>
    <n v="1"/>
    <n v="1"/>
    <n v="0"/>
    <n v="0"/>
    <n v="0"/>
    <n v="0"/>
    <n v="0"/>
    <n v="0"/>
    <n v="0"/>
    <n v="0"/>
    <n v="0"/>
    <n v="0"/>
    <n v="0"/>
    <n v="0"/>
    <n v="1"/>
    <n v="0"/>
    <n v="0"/>
    <n v="0"/>
    <n v="0"/>
    <n v="0"/>
    <n v="0"/>
    <n v="78"/>
    <n v="5"/>
    <n v="324"/>
    <n v="821"/>
    <n v="442"/>
    <n v="59"/>
    <n v="37"/>
    <n v="2975"/>
    <n v="845"/>
    <n v="0"/>
    <n v="16"/>
    <n v="273"/>
    <n v="669"/>
    <n v="1874"/>
  </r>
  <r>
    <x v="0"/>
    <x v="5"/>
    <x v="8"/>
    <x v="0"/>
    <n v="293"/>
    <n v="11"/>
    <n v="5"/>
    <n v="6"/>
    <n v="4"/>
    <n v="172"/>
    <n v="4"/>
    <n v="14"/>
    <n v="32"/>
    <n v="105"/>
    <n v="59"/>
    <n v="2"/>
    <n v="5"/>
    <n v="979"/>
    <n v="737"/>
    <n v="34"/>
    <n v="40"/>
    <n v="49"/>
    <n v="3415"/>
    <n v="1753"/>
    <n v="66"/>
    <n v="80"/>
    <n v="491"/>
    <n v="2173"/>
    <n v="1080"/>
    <n v="17"/>
    <n v="9"/>
    <n v="456"/>
    <n v="356"/>
    <n v="124"/>
    <n v="7"/>
    <n v="6"/>
    <n v="73"/>
    <n v="187"/>
    <n v="125"/>
    <n v="11"/>
    <n v="5"/>
    <n v="2"/>
    <n v="0"/>
    <n v="0"/>
    <n v="0"/>
    <n v="1"/>
    <n v="0"/>
    <n v="0"/>
    <n v="0"/>
    <n v="0"/>
    <n v="0"/>
    <n v="0"/>
    <n v="1"/>
    <n v="0"/>
    <n v="0"/>
    <n v="0"/>
    <n v="0"/>
    <n v="0"/>
    <n v="9"/>
    <n v="6"/>
    <n v="231"/>
    <n v="92"/>
    <n v="833"/>
    <n v="2638"/>
    <n v="1629"/>
    <n v="238"/>
    <n v="165"/>
    <n v="10399"/>
    <n v="2873"/>
    <n v="0"/>
    <n v="79"/>
    <n v="99"/>
    <n v="3278"/>
    <n v="6357"/>
  </r>
  <r>
    <x v="0"/>
    <x v="3"/>
    <x v="74"/>
    <x v="0"/>
    <n v="70"/>
    <n v="2"/>
    <n v="1"/>
    <n v="0"/>
    <n v="0"/>
    <n v="47"/>
    <n v="0"/>
    <n v="2"/>
    <n v="8"/>
    <n v="0"/>
    <n v="0"/>
    <n v="0"/>
    <n v="0"/>
    <n v="347"/>
    <n v="279"/>
    <n v="7"/>
    <n v="0"/>
    <n v="29"/>
    <n v="715"/>
    <n v="372"/>
    <n v="10"/>
    <n v="12"/>
    <n v="91"/>
    <n v="715"/>
    <n v="376"/>
    <n v="0"/>
    <n v="1"/>
    <n v="140"/>
    <n v="74"/>
    <n v="20"/>
    <n v="0"/>
    <n v="1"/>
    <n v="20"/>
    <n v="47"/>
    <n v="35"/>
    <n v="2"/>
    <n v="0"/>
    <n v="2"/>
    <n v="0"/>
    <n v="0"/>
    <n v="0"/>
    <n v="0"/>
    <n v="0"/>
    <n v="0"/>
    <n v="0"/>
    <n v="0"/>
    <n v="0"/>
    <n v="0"/>
    <n v="0"/>
    <n v="0"/>
    <n v="0"/>
    <n v="0"/>
    <n v="0"/>
    <n v="0"/>
    <n v="2"/>
    <n v="0"/>
    <n v="58"/>
    <n v="0"/>
    <n v="310"/>
    <n v="570"/>
    <n v="554"/>
    <n v="47"/>
    <n v="43"/>
    <n v="2918"/>
    <n v="870"/>
    <n v="0"/>
    <n v="2"/>
    <n v="6"/>
    <n v="976"/>
    <n v="1782"/>
  </r>
  <r>
    <x v="0"/>
    <x v="0"/>
    <x v="75"/>
    <x v="0"/>
    <n v="47"/>
    <n v="0"/>
    <n v="0"/>
    <n v="0"/>
    <n v="0"/>
    <n v="17"/>
    <n v="2"/>
    <n v="0"/>
    <n v="12"/>
    <n v="0"/>
    <n v="0"/>
    <n v="0"/>
    <n v="0"/>
    <n v="120"/>
    <n v="94"/>
    <n v="2"/>
    <n v="1"/>
    <n v="7"/>
    <n v="549"/>
    <n v="240"/>
    <n v="12"/>
    <n v="4"/>
    <n v="85"/>
    <n v="416"/>
    <n v="169"/>
    <n v="7"/>
    <n v="1"/>
    <n v="87"/>
    <n v="70"/>
    <n v="19"/>
    <n v="1"/>
    <n v="1"/>
    <n v="15"/>
    <n v="5"/>
    <n v="2"/>
    <n v="1"/>
    <n v="0"/>
    <n v="1"/>
    <n v="0"/>
    <n v="0"/>
    <n v="0"/>
    <n v="0"/>
    <n v="0"/>
    <n v="0"/>
    <n v="0"/>
    <n v="0"/>
    <n v="0"/>
    <n v="0"/>
    <n v="0"/>
    <n v="0"/>
    <n v="0"/>
    <n v="0"/>
    <n v="0"/>
    <n v="0"/>
    <n v="0"/>
    <n v="0"/>
    <n v="30"/>
    <n v="0"/>
    <n v="107"/>
    <n v="425"/>
    <n v="304"/>
    <n v="51"/>
    <n v="3"/>
    <n v="2590"/>
    <n v="561"/>
    <n v="0"/>
    <n v="24"/>
    <n v="28"/>
    <n v="888"/>
    <n v="1478"/>
  </r>
  <r>
    <x v="1"/>
    <x v="6"/>
    <x v="76"/>
    <x v="0"/>
    <n v="72"/>
    <n v="2"/>
    <n v="2"/>
    <n v="1"/>
    <n v="1"/>
    <n v="47"/>
    <n v="7"/>
    <n v="9"/>
    <n v="0"/>
    <n v="45"/>
    <n v="37"/>
    <n v="1"/>
    <n v="1"/>
    <n v="186"/>
    <n v="121"/>
    <n v="19"/>
    <n v="9"/>
    <n v="3"/>
    <n v="613"/>
    <n v="269"/>
    <n v="34"/>
    <n v="131"/>
    <n v="15"/>
    <n v="399"/>
    <n v="193"/>
    <n v="20"/>
    <n v="71"/>
    <n v="4"/>
    <n v="89"/>
    <n v="48"/>
    <n v="0"/>
    <n v="9"/>
    <n v="4"/>
    <n v="38"/>
    <n v="29"/>
    <n v="5"/>
    <n v="1"/>
    <n v="1"/>
    <n v="0"/>
    <n v="0"/>
    <n v="0"/>
    <n v="0"/>
    <n v="0"/>
    <n v="0"/>
    <n v="0"/>
    <n v="0"/>
    <n v="0"/>
    <n v="0"/>
    <n v="1"/>
    <n v="2"/>
    <n v="0"/>
    <n v="0"/>
    <n v="0"/>
    <n v="0"/>
    <n v="2"/>
    <n v="1"/>
    <n v="56"/>
    <n v="42"/>
    <n v="150"/>
    <n v="400"/>
    <n v="292"/>
    <n v="75"/>
    <n v="31"/>
    <n v="3345"/>
    <n v="1090"/>
    <n v="1"/>
    <n v="78"/>
    <n v="917"/>
    <n v="230"/>
    <n v="1981"/>
  </r>
  <r>
    <x v="1"/>
    <x v="7"/>
    <x v="77"/>
    <x v="0"/>
    <n v="70"/>
    <n v="3"/>
    <n v="2"/>
    <n v="0"/>
    <n v="0"/>
    <n v="43"/>
    <n v="6"/>
    <n v="8"/>
    <n v="1"/>
    <n v="0"/>
    <n v="0"/>
    <n v="0"/>
    <n v="0"/>
    <n v="235"/>
    <n v="148"/>
    <n v="29"/>
    <n v="12"/>
    <n v="1"/>
    <n v="690"/>
    <n v="286"/>
    <n v="73"/>
    <n v="118"/>
    <n v="6"/>
    <n v="653"/>
    <n v="237"/>
    <n v="72"/>
    <n v="177"/>
    <n v="7"/>
    <n v="128"/>
    <n v="38"/>
    <n v="8"/>
    <n v="30"/>
    <n v="5"/>
    <n v="50"/>
    <n v="35"/>
    <n v="5"/>
    <n v="1"/>
    <n v="0"/>
    <n v="0"/>
    <n v="1"/>
    <n v="0"/>
    <n v="0"/>
    <n v="0"/>
    <n v="0"/>
    <n v="0"/>
    <n v="0"/>
    <n v="0"/>
    <n v="0"/>
    <n v="0"/>
    <n v="0"/>
    <n v="0"/>
    <n v="0"/>
    <n v="0"/>
    <n v="0"/>
    <n v="2"/>
    <n v="0"/>
    <n v="53"/>
    <n v="0"/>
    <n v="190"/>
    <n v="466"/>
    <n v="380"/>
    <n v="80"/>
    <n v="42"/>
    <n v="3064"/>
    <n v="828"/>
    <n v="0"/>
    <n v="113"/>
    <n v="1002"/>
    <n v="173"/>
    <n v="1632"/>
  </r>
  <r>
    <x v="1"/>
    <x v="27"/>
    <x v="78"/>
    <x v="0"/>
    <n v="84"/>
    <n v="4"/>
    <n v="2"/>
    <n v="0"/>
    <n v="0"/>
    <n v="50"/>
    <n v="2"/>
    <n v="12"/>
    <n v="0"/>
    <n v="3"/>
    <n v="2"/>
    <n v="0"/>
    <n v="0"/>
    <n v="170"/>
    <n v="113"/>
    <n v="24"/>
    <n v="5"/>
    <n v="1"/>
    <n v="676"/>
    <n v="290"/>
    <n v="33"/>
    <n v="134"/>
    <n v="17"/>
    <n v="513"/>
    <n v="200"/>
    <n v="12"/>
    <n v="146"/>
    <n v="43"/>
    <n v="149"/>
    <n v="82"/>
    <n v="2"/>
    <n v="17"/>
    <n v="3"/>
    <n v="30"/>
    <n v="17"/>
    <n v="8"/>
    <n v="2"/>
    <n v="0"/>
    <n v="0"/>
    <n v="1"/>
    <n v="0"/>
    <n v="0"/>
    <n v="0"/>
    <n v="0"/>
    <n v="0"/>
    <n v="0"/>
    <n v="0"/>
    <n v="0"/>
    <n v="0"/>
    <n v="0"/>
    <n v="0"/>
    <n v="0"/>
    <n v="0"/>
    <n v="0"/>
    <n v="3"/>
    <n v="0"/>
    <n v="68"/>
    <n v="3"/>
    <n v="140"/>
    <n v="460"/>
    <n v="299"/>
    <n v="120"/>
    <n v="19"/>
    <n v="4937"/>
    <n v="1748"/>
    <n v="0"/>
    <n v="51"/>
    <n v="1270"/>
    <n v="316"/>
    <n v="3105"/>
  </r>
  <r>
    <x v="1"/>
    <x v="27"/>
    <x v="79"/>
    <x v="0"/>
    <n v="199"/>
    <n v="8"/>
    <n v="6"/>
    <n v="2"/>
    <n v="2"/>
    <n v="126"/>
    <n v="25"/>
    <n v="6"/>
    <n v="2"/>
    <n v="29"/>
    <n v="29"/>
    <n v="0"/>
    <n v="0"/>
    <n v="707"/>
    <n v="550"/>
    <n v="73"/>
    <n v="1"/>
    <n v="0"/>
    <n v="1714"/>
    <n v="920"/>
    <n v="203"/>
    <n v="151"/>
    <n v="7"/>
    <n v="1834"/>
    <n v="1219"/>
    <n v="209"/>
    <n v="116"/>
    <n v="4"/>
    <n v="314"/>
    <n v="165"/>
    <n v="24"/>
    <n v="29"/>
    <n v="1"/>
    <n v="142"/>
    <n v="111"/>
    <n v="13"/>
    <n v="0"/>
    <n v="0"/>
    <n v="0"/>
    <n v="1"/>
    <n v="0"/>
    <n v="0"/>
    <n v="0"/>
    <n v="0"/>
    <n v="0"/>
    <n v="0"/>
    <n v="0"/>
    <n v="0"/>
    <n v="0"/>
    <n v="0"/>
    <n v="0"/>
    <n v="0"/>
    <n v="0"/>
    <n v="0"/>
    <n v="7"/>
    <n v="2"/>
    <n v="156"/>
    <n v="29"/>
    <n v="618"/>
    <n v="1295"/>
    <n v="1467"/>
    <n v="251"/>
    <n v="127"/>
    <n v="7385"/>
    <n v="3435"/>
    <n v="0"/>
    <n v="1077"/>
    <n v="950"/>
    <n v="45"/>
    <n v="5086"/>
  </r>
  <r>
    <x v="1"/>
    <x v="28"/>
    <x v="80"/>
    <x v="0"/>
    <n v="60"/>
    <n v="2"/>
    <n v="1"/>
    <n v="0"/>
    <n v="0"/>
    <n v="28"/>
    <n v="5"/>
    <n v="4"/>
    <n v="1"/>
    <n v="0"/>
    <n v="0"/>
    <n v="0"/>
    <n v="0"/>
    <n v="186"/>
    <n v="111"/>
    <n v="12"/>
    <n v="12"/>
    <n v="0"/>
    <n v="629"/>
    <n v="283"/>
    <n v="69"/>
    <n v="66"/>
    <n v="5"/>
    <n v="408"/>
    <n v="171"/>
    <n v="38"/>
    <n v="44"/>
    <n v="3"/>
    <n v="64"/>
    <n v="14"/>
    <n v="5"/>
    <n v="15"/>
    <n v="4"/>
    <n v="30"/>
    <n v="13"/>
    <n v="8"/>
    <n v="2"/>
    <n v="0"/>
    <n v="0"/>
    <n v="0"/>
    <n v="0"/>
    <n v="0"/>
    <n v="0"/>
    <n v="0"/>
    <n v="0"/>
    <n v="0"/>
    <n v="0"/>
    <n v="0"/>
    <n v="0"/>
    <n v="0"/>
    <n v="0"/>
    <n v="0"/>
    <n v="0"/>
    <n v="0"/>
    <n v="2"/>
    <n v="0"/>
    <n v="48"/>
    <n v="0"/>
    <n v="154"/>
    <n v="460"/>
    <n v="295"/>
    <n v="37"/>
    <n v="18"/>
    <n v="2541"/>
    <n v="647"/>
    <n v="0"/>
    <n v="94"/>
    <n v="840"/>
    <n v="96"/>
    <n v="1387"/>
  </r>
  <r>
    <x v="1"/>
    <x v="27"/>
    <x v="81"/>
    <x v="0"/>
    <n v="39"/>
    <n v="0"/>
    <n v="0"/>
    <n v="0"/>
    <n v="0"/>
    <n v="22"/>
    <n v="1"/>
    <n v="5"/>
    <n v="0"/>
    <n v="0"/>
    <n v="0"/>
    <n v="0"/>
    <n v="0"/>
    <n v="116"/>
    <n v="67"/>
    <n v="5"/>
    <n v="13"/>
    <n v="3"/>
    <n v="531"/>
    <n v="251"/>
    <n v="8"/>
    <n v="88"/>
    <n v="13"/>
    <n v="379"/>
    <n v="144"/>
    <n v="1"/>
    <n v="69"/>
    <n v="69"/>
    <n v="92"/>
    <n v="38"/>
    <n v="0"/>
    <n v="12"/>
    <n v="6"/>
    <n v="18"/>
    <n v="11"/>
    <n v="0"/>
    <n v="0"/>
    <n v="2"/>
    <n v="0"/>
    <n v="0"/>
    <n v="0"/>
    <n v="0"/>
    <n v="0"/>
    <n v="0"/>
    <n v="0"/>
    <n v="0"/>
    <n v="0"/>
    <n v="0"/>
    <n v="0"/>
    <n v="0"/>
    <n v="0"/>
    <n v="0"/>
    <n v="0"/>
    <n v="0"/>
    <n v="0"/>
    <n v="0"/>
    <n v="33"/>
    <n v="0"/>
    <n v="93"/>
    <n v="402"/>
    <n v="229"/>
    <n v="69"/>
    <n v="16"/>
    <n v="3294"/>
    <n v="1094"/>
    <n v="0"/>
    <n v="11"/>
    <n v="267"/>
    <n v="803"/>
    <n v="2080"/>
  </r>
  <r>
    <x v="1"/>
    <x v="6"/>
    <x v="9"/>
    <x v="0"/>
    <n v="103"/>
    <n v="3"/>
    <n v="3"/>
    <n v="0"/>
    <n v="0"/>
    <n v="58"/>
    <n v="6"/>
    <n v="14"/>
    <n v="1"/>
    <n v="0"/>
    <n v="0"/>
    <n v="0"/>
    <n v="0"/>
    <n v="354"/>
    <n v="266"/>
    <n v="12"/>
    <n v="32"/>
    <n v="3"/>
    <n v="990"/>
    <n v="488"/>
    <n v="36"/>
    <n v="162"/>
    <n v="12"/>
    <n v="912"/>
    <n v="474"/>
    <n v="10"/>
    <n v="182"/>
    <n v="63"/>
    <n v="158"/>
    <n v="60"/>
    <n v="2"/>
    <n v="46"/>
    <n v="4"/>
    <n v="50"/>
    <n v="32"/>
    <n v="4"/>
    <n v="5"/>
    <n v="0"/>
    <n v="0"/>
    <n v="0"/>
    <n v="0"/>
    <n v="0"/>
    <n v="0"/>
    <n v="0"/>
    <n v="0"/>
    <n v="0"/>
    <n v="0"/>
    <n v="0"/>
    <n v="0"/>
    <n v="0"/>
    <n v="0"/>
    <n v="0"/>
    <n v="0"/>
    <n v="0"/>
    <n v="3"/>
    <n v="0"/>
    <n v="79"/>
    <n v="0"/>
    <n v="300"/>
    <n v="729"/>
    <n v="634"/>
    <n v="97"/>
    <n v="38"/>
    <n v="5121"/>
    <n v="1541"/>
    <n v="0"/>
    <n v="24"/>
    <n v="1707"/>
    <n v="273"/>
    <n v="2890"/>
  </r>
  <r>
    <x v="1"/>
    <x v="29"/>
    <x v="82"/>
    <x v="0"/>
    <n v="58"/>
    <n v="2"/>
    <n v="1"/>
    <n v="0"/>
    <n v="0"/>
    <n v="22"/>
    <n v="10"/>
    <n v="7"/>
    <n v="1"/>
    <n v="8"/>
    <n v="4"/>
    <n v="0"/>
    <n v="0"/>
    <n v="161"/>
    <n v="88"/>
    <n v="20"/>
    <n v="12"/>
    <n v="1"/>
    <n v="769"/>
    <n v="235"/>
    <n v="116"/>
    <n v="156"/>
    <n v="17"/>
    <n v="456"/>
    <n v="169"/>
    <n v="16"/>
    <n v="101"/>
    <n v="4"/>
    <n v="88"/>
    <n v="26"/>
    <n v="2"/>
    <n v="25"/>
    <n v="2"/>
    <n v="30"/>
    <n v="18"/>
    <n v="4"/>
    <n v="1"/>
    <n v="0"/>
    <n v="0"/>
    <n v="1"/>
    <n v="0"/>
    <n v="0"/>
    <n v="0"/>
    <n v="0"/>
    <n v="0"/>
    <n v="0"/>
    <n v="0"/>
    <n v="0"/>
    <n v="1"/>
    <n v="0"/>
    <n v="0"/>
    <n v="0"/>
    <n v="0"/>
    <n v="0"/>
    <n v="1"/>
    <n v="0"/>
    <n v="38"/>
    <n v="7"/>
    <n v="126"/>
    <n v="448"/>
    <n v="317"/>
    <n v="53"/>
    <n v="25"/>
    <n v="3122"/>
    <n v="576"/>
    <n v="0"/>
    <n v="170"/>
    <n v="1306"/>
    <n v="110"/>
    <n v="1376"/>
  </r>
  <r>
    <x v="1"/>
    <x v="30"/>
    <x v="83"/>
    <x v="0"/>
    <n v="73"/>
    <n v="1"/>
    <n v="1"/>
    <n v="0"/>
    <n v="0"/>
    <n v="20"/>
    <n v="29"/>
    <n v="2"/>
    <n v="2"/>
    <n v="9"/>
    <n v="6"/>
    <n v="2"/>
    <n v="0"/>
    <n v="185"/>
    <n v="110"/>
    <n v="20"/>
    <n v="0"/>
    <n v="2"/>
    <n v="754"/>
    <n v="136"/>
    <n v="250"/>
    <n v="80"/>
    <n v="35"/>
    <n v="439"/>
    <n v="131"/>
    <n v="140"/>
    <n v="22"/>
    <n v="0"/>
    <n v="38"/>
    <n v="9"/>
    <n v="2"/>
    <n v="10"/>
    <n v="0"/>
    <n v="19"/>
    <n v="9"/>
    <n v="4"/>
    <n v="0"/>
    <n v="0"/>
    <n v="0"/>
    <n v="0"/>
    <n v="0"/>
    <n v="0"/>
    <n v="0"/>
    <n v="0"/>
    <n v="0"/>
    <n v="0"/>
    <n v="0"/>
    <n v="0"/>
    <n v="1"/>
    <n v="0"/>
    <n v="0"/>
    <n v="0"/>
    <n v="0"/>
    <n v="0"/>
    <n v="1"/>
    <n v="0"/>
    <n v="38"/>
    <n v="6"/>
    <n v="157"/>
    <n v="341"/>
    <n v="265"/>
    <n v="25"/>
    <n v="14"/>
    <n v="3283"/>
    <n v="300"/>
    <n v="0"/>
    <n v="449"/>
    <n v="961"/>
    <n v="722"/>
    <n v="987"/>
  </r>
  <r>
    <x v="1"/>
    <x v="28"/>
    <x v="84"/>
    <x v="0"/>
    <n v="73"/>
    <n v="1"/>
    <n v="0"/>
    <n v="0"/>
    <n v="0"/>
    <n v="36"/>
    <n v="2"/>
    <n v="13"/>
    <n v="0"/>
    <n v="0"/>
    <n v="0"/>
    <n v="0"/>
    <n v="0"/>
    <n v="267"/>
    <n v="179"/>
    <n v="10"/>
    <n v="32"/>
    <n v="0"/>
    <n v="871"/>
    <n v="410"/>
    <n v="11"/>
    <n v="221"/>
    <n v="1"/>
    <n v="664"/>
    <n v="268"/>
    <n v="8"/>
    <n v="224"/>
    <n v="0"/>
    <n v="125"/>
    <n v="40"/>
    <n v="3"/>
    <n v="39"/>
    <n v="2"/>
    <n v="45"/>
    <n v="22"/>
    <n v="3"/>
    <n v="2"/>
    <n v="0"/>
    <n v="0"/>
    <n v="0"/>
    <n v="0"/>
    <n v="0"/>
    <n v="0"/>
    <n v="0"/>
    <n v="0"/>
    <n v="0"/>
    <n v="0"/>
    <n v="0"/>
    <n v="0"/>
    <n v="0"/>
    <n v="0"/>
    <n v="0"/>
    <n v="0"/>
    <n v="0"/>
    <n v="0"/>
    <n v="0"/>
    <n v="51"/>
    <n v="0"/>
    <n v="218"/>
    <n v="604"/>
    <n v="415"/>
    <n v="77"/>
    <n v="39"/>
    <n v="4044"/>
    <n v="1083"/>
    <n v="0"/>
    <n v="34"/>
    <n v="1615"/>
    <n v="28"/>
    <n v="2180"/>
  </r>
  <r>
    <x v="1"/>
    <x v="31"/>
    <x v="85"/>
    <x v="0"/>
    <n v="178"/>
    <n v="3"/>
    <n v="3"/>
    <n v="0"/>
    <n v="0"/>
    <n v="115"/>
    <n v="5"/>
    <n v="16"/>
    <n v="2"/>
    <n v="2"/>
    <n v="1"/>
    <n v="0"/>
    <n v="0"/>
    <n v="255"/>
    <n v="186"/>
    <n v="11"/>
    <n v="30"/>
    <n v="1"/>
    <n v="1050"/>
    <n v="532"/>
    <n v="28"/>
    <n v="190"/>
    <n v="23"/>
    <n v="742"/>
    <n v="398"/>
    <n v="21"/>
    <n v="147"/>
    <n v="19"/>
    <n v="304"/>
    <n v="157"/>
    <n v="7"/>
    <n v="45"/>
    <n v="5"/>
    <n v="28"/>
    <n v="17"/>
    <n v="1"/>
    <n v="2"/>
    <n v="0"/>
    <n v="0"/>
    <n v="0"/>
    <n v="0"/>
    <n v="0"/>
    <n v="0"/>
    <n v="0"/>
    <n v="0"/>
    <n v="0"/>
    <n v="0"/>
    <n v="0"/>
    <n v="0"/>
    <n v="0"/>
    <n v="0"/>
    <n v="0"/>
    <n v="0"/>
    <n v="0"/>
    <n v="3"/>
    <n v="0"/>
    <n v="145"/>
    <n v="2"/>
    <n v="208"/>
    <n v="773"/>
    <n v="534"/>
    <n v="242"/>
    <n v="24"/>
    <n v="8433"/>
    <n v="3112"/>
    <n v="0"/>
    <n v="47"/>
    <n v="2207"/>
    <n v="768"/>
    <n v="5132"/>
  </r>
  <r>
    <x v="1"/>
    <x v="29"/>
    <x v="86"/>
    <x v="0"/>
    <n v="39"/>
    <n v="1"/>
    <n v="1"/>
    <n v="0"/>
    <n v="0"/>
    <n v="24"/>
    <n v="6"/>
    <n v="1"/>
    <n v="1"/>
    <n v="0"/>
    <n v="0"/>
    <n v="0"/>
    <n v="0"/>
    <n v="136"/>
    <n v="92"/>
    <n v="18"/>
    <n v="1"/>
    <n v="1"/>
    <n v="399"/>
    <n v="194"/>
    <n v="82"/>
    <n v="24"/>
    <n v="1"/>
    <n v="438"/>
    <n v="257"/>
    <n v="72"/>
    <n v="16"/>
    <n v="1"/>
    <n v="67"/>
    <n v="25"/>
    <n v="4"/>
    <n v="12"/>
    <n v="1"/>
    <n v="28"/>
    <n v="20"/>
    <n v="3"/>
    <n v="0"/>
    <n v="0"/>
    <n v="0"/>
    <n v="0"/>
    <n v="0"/>
    <n v="0"/>
    <n v="0"/>
    <n v="0"/>
    <n v="0"/>
    <n v="0"/>
    <n v="0"/>
    <n v="0"/>
    <n v="0"/>
    <n v="0"/>
    <n v="0"/>
    <n v="0"/>
    <n v="0"/>
    <n v="0"/>
    <n v="1"/>
    <n v="0"/>
    <n v="30"/>
    <n v="0"/>
    <n v="113"/>
    <n v="278"/>
    <n v="339"/>
    <n v="47"/>
    <n v="24"/>
    <n v="1693"/>
    <n v="615"/>
    <n v="0"/>
    <n v="266"/>
    <n v="330"/>
    <n v="24"/>
    <n v="999"/>
  </r>
  <r>
    <x v="1"/>
    <x v="32"/>
    <x v="87"/>
    <x v="0"/>
    <n v="148"/>
    <n v="2"/>
    <n v="2"/>
    <n v="1"/>
    <n v="1"/>
    <n v="88"/>
    <n v="7"/>
    <n v="18"/>
    <n v="6"/>
    <n v="8"/>
    <n v="7"/>
    <n v="0"/>
    <n v="1"/>
    <n v="246"/>
    <n v="186"/>
    <n v="7"/>
    <n v="15"/>
    <n v="5"/>
    <n v="1094"/>
    <n v="512"/>
    <n v="47"/>
    <n v="190"/>
    <n v="57"/>
    <n v="799"/>
    <n v="391"/>
    <n v="19"/>
    <n v="130"/>
    <n v="79"/>
    <n v="140"/>
    <n v="53"/>
    <n v="0"/>
    <n v="36"/>
    <n v="8"/>
    <n v="40"/>
    <n v="29"/>
    <n v="5"/>
    <n v="0"/>
    <n v="0"/>
    <n v="0"/>
    <n v="0"/>
    <n v="0"/>
    <n v="0"/>
    <n v="0"/>
    <n v="0"/>
    <n v="0"/>
    <n v="0"/>
    <n v="0"/>
    <n v="0"/>
    <n v="0"/>
    <n v="0"/>
    <n v="0"/>
    <n v="0"/>
    <n v="0"/>
    <n v="0"/>
    <n v="2"/>
    <n v="1"/>
    <n v="114"/>
    <n v="7"/>
    <n v="216"/>
    <n v="747"/>
    <n v="546"/>
    <n v="92"/>
    <n v="34"/>
    <n v="4550"/>
    <n v="1476"/>
    <n v="0"/>
    <n v="32"/>
    <n v="478"/>
    <n v="1199"/>
    <n v="2646"/>
  </r>
  <r>
    <x v="1"/>
    <x v="29"/>
    <x v="88"/>
    <x v="0"/>
    <n v="67"/>
    <n v="2"/>
    <n v="2"/>
    <n v="0"/>
    <n v="0"/>
    <n v="38"/>
    <n v="9"/>
    <n v="4"/>
    <n v="1"/>
    <n v="7"/>
    <n v="5"/>
    <n v="0"/>
    <n v="0"/>
    <n v="350"/>
    <n v="229"/>
    <n v="46"/>
    <n v="9"/>
    <n v="0"/>
    <n v="938"/>
    <n v="323"/>
    <n v="181"/>
    <n v="121"/>
    <n v="6"/>
    <n v="656"/>
    <n v="222"/>
    <n v="71"/>
    <n v="133"/>
    <n v="15"/>
    <n v="36"/>
    <n v="6"/>
    <n v="8"/>
    <n v="11"/>
    <n v="2"/>
    <n v="51"/>
    <n v="27"/>
    <n v="9"/>
    <n v="3"/>
    <n v="0"/>
    <n v="0"/>
    <n v="0"/>
    <n v="0"/>
    <n v="0"/>
    <n v="0"/>
    <n v="0"/>
    <n v="0"/>
    <n v="0"/>
    <n v="0"/>
    <n v="0"/>
    <n v="0"/>
    <n v="0"/>
    <n v="0"/>
    <n v="0"/>
    <n v="0"/>
    <n v="0"/>
    <n v="2"/>
    <n v="0"/>
    <n v="50"/>
    <n v="7"/>
    <n v="286"/>
    <n v="579"/>
    <n v="413"/>
    <n v="15"/>
    <n v="36"/>
    <n v="3026"/>
    <n v="607"/>
    <n v="0"/>
    <n v="345"/>
    <n v="956"/>
    <n v="100"/>
    <n v="1474"/>
  </r>
  <r>
    <x v="1"/>
    <x v="7"/>
    <x v="89"/>
    <x v="0"/>
    <n v="86"/>
    <n v="1"/>
    <n v="1"/>
    <n v="0"/>
    <n v="0"/>
    <n v="38"/>
    <n v="13"/>
    <n v="8"/>
    <n v="0"/>
    <n v="0"/>
    <n v="0"/>
    <n v="0"/>
    <n v="0"/>
    <n v="286"/>
    <n v="205"/>
    <n v="25"/>
    <n v="7"/>
    <n v="0"/>
    <n v="970"/>
    <n v="412"/>
    <n v="162"/>
    <n v="68"/>
    <n v="6"/>
    <n v="667"/>
    <n v="270"/>
    <n v="88"/>
    <n v="108"/>
    <n v="0"/>
    <n v="97"/>
    <n v="25"/>
    <n v="24"/>
    <n v="7"/>
    <n v="1"/>
    <n v="52"/>
    <n v="32"/>
    <n v="11"/>
    <n v="0"/>
    <n v="0"/>
    <n v="0"/>
    <n v="0"/>
    <n v="0"/>
    <n v="0"/>
    <n v="0"/>
    <n v="0"/>
    <n v="0"/>
    <n v="0"/>
    <n v="0"/>
    <n v="0"/>
    <n v="0"/>
    <n v="0"/>
    <n v="0"/>
    <n v="0"/>
    <n v="0"/>
    <n v="0"/>
    <n v="1"/>
    <n v="0"/>
    <n v="63"/>
    <n v="0"/>
    <n v="251"/>
    <n v="702"/>
    <n v="454"/>
    <n v="58"/>
    <n v="40"/>
    <n v="2899"/>
    <n v="711"/>
    <n v="0"/>
    <n v="525"/>
    <n v="666"/>
    <n v="18"/>
    <n v="1559"/>
  </r>
  <r>
    <x v="1"/>
    <x v="7"/>
    <x v="10"/>
    <x v="0"/>
    <n v="74"/>
    <n v="6"/>
    <n v="3"/>
    <n v="9"/>
    <n v="5"/>
    <n v="39"/>
    <n v="7"/>
    <n v="2"/>
    <n v="3"/>
    <n v="72"/>
    <n v="50"/>
    <n v="4"/>
    <n v="2"/>
    <n v="200"/>
    <n v="111"/>
    <n v="53"/>
    <n v="0"/>
    <n v="2"/>
    <n v="716"/>
    <n v="341"/>
    <n v="144"/>
    <n v="38"/>
    <n v="12"/>
    <n v="722"/>
    <n v="214"/>
    <n v="310"/>
    <n v="41"/>
    <n v="25"/>
    <n v="136"/>
    <n v="41"/>
    <n v="17"/>
    <n v="18"/>
    <n v="3"/>
    <n v="50"/>
    <n v="30"/>
    <n v="2"/>
    <n v="1"/>
    <n v="0"/>
    <n v="0"/>
    <n v="0"/>
    <n v="0"/>
    <n v="0"/>
    <n v="0"/>
    <n v="0"/>
    <n v="0"/>
    <n v="1"/>
    <n v="0"/>
    <n v="0"/>
    <n v="1"/>
    <n v="0"/>
    <n v="0"/>
    <n v="0"/>
    <n v="0"/>
    <n v="0"/>
    <n v="6"/>
    <n v="8"/>
    <n v="59"/>
    <n v="57"/>
    <n v="140"/>
    <n v="494"/>
    <n v="328"/>
    <n v="89"/>
    <n v="41"/>
    <n v="3432"/>
    <n v="834"/>
    <n v="0"/>
    <n v="444"/>
    <n v="871"/>
    <n v="320"/>
    <n v="1653"/>
  </r>
  <r>
    <x v="1"/>
    <x v="28"/>
    <x v="90"/>
    <x v="0"/>
    <n v="261"/>
    <n v="9"/>
    <n v="8"/>
    <n v="1"/>
    <n v="1"/>
    <n v="151"/>
    <n v="9"/>
    <n v="36"/>
    <n v="1"/>
    <n v="0"/>
    <n v="0"/>
    <n v="0"/>
    <n v="0"/>
    <n v="346"/>
    <n v="244"/>
    <n v="24"/>
    <n v="14"/>
    <n v="2"/>
    <n v="1363"/>
    <n v="711"/>
    <n v="35"/>
    <n v="253"/>
    <n v="12"/>
    <n v="1061"/>
    <n v="636"/>
    <n v="5"/>
    <n v="193"/>
    <n v="11"/>
    <n v="306"/>
    <n v="132"/>
    <n v="2"/>
    <n v="69"/>
    <n v="0"/>
    <n v="73"/>
    <n v="54"/>
    <n v="6"/>
    <n v="1"/>
    <n v="0"/>
    <n v="0"/>
    <n v="0"/>
    <n v="0"/>
    <n v="0"/>
    <n v="0"/>
    <n v="0"/>
    <n v="0"/>
    <n v="0"/>
    <n v="0"/>
    <n v="0"/>
    <n v="0"/>
    <n v="0"/>
    <n v="0"/>
    <n v="0"/>
    <n v="0"/>
    <n v="0"/>
    <n v="9"/>
    <n v="1"/>
    <n v="209"/>
    <n v="0"/>
    <n v="297"/>
    <n v="1005"/>
    <n v="821"/>
    <n v="222"/>
    <n v="62"/>
    <n v="7025"/>
    <n v="2470"/>
    <n v="0"/>
    <n v="21"/>
    <n v="2399"/>
    <n v="130"/>
    <n v="4216"/>
  </r>
  <r>
    <x v="1"/>
    <x v="7"/>
    <x v="91"/>
    <x v="0"/>
    <n v="676"/>
    <n v="25"/>
    <n v="17"/>
    <n v="3"/>
    <n v="3"/>
    <n v="338"/>
    <n v="117"/>
    <n v="38"/>
    <n v="5"/>
    <n v="7"/>
    <n v="4"/>
    <n v="1"/>
    <n v="0"/>
    <n v="758"/>
    <n v="529"/>
    <n v="76"/>
    <n v="28"/>
    <n v="4"/>
    <n v="2387"/>
    <n v="1120"/>
    <n v="427"/>
    <n v="172"/>
    <n v="28"/>
    <n v="1681"/>
    <n v="911"/>
    <n v="186"/>
    <n v="196"/>
    <n v="11"/>
    <n v="384"/>
    <n v="138"/>
    <n v="39"/>
    <n v="73"/>
    <n v="10"/>
    <n v="125"/>
    <n v="80"/>
    <n v="24"/>
    <n v="4"/>
    <n v="1"/>
    <n v="0"/>
    <n v="5"/>
    <n v="0"/>
    <n v="0"/>
    <n v="0"/>
    <n v="0"/>
    <n v="0"/>
    <n v="0"/>
    <n v="0"/>
    <n v="0"/>
    <n v="0"/>
    <n v="0"/>
    <n v="0"/>
    <n v="0"/>
    <n v="0"/>
    <n v="0"/>
    <n v="20"/>
    <n v="3"/>
    <n v="496"/>
    <n v="5"/>
    <n v="636"/>
    <n v="1666"/>
    <n v="1239"/>
    <n v="245"/>
    <n v="93"/>
    <n v="8390"/>
    <n v="2943"/>
    <n v="0"/>
    <n v="394"/>
    <n v="2328"/>
    <n v="175"/>
    <n v="5127"/>
  </r>
  <r>
    <x v="1"/>
    <x v="28"/>
    <x v="92"/>
    <x v="0"/>
    <n v="194"/>
    <n v="4"/>
    <n v="2"/>
    <n v="1"/>
    <n v="0"/>
    <n v="120"/>
    <n v="31"/>
    <n v="4"/>
    <n v="1"/>
    <n v="6"/>
    <n v="5"/>
    <n v="1"/>
    <n v="0"/>
    <n v="498"/>
    <n v="352"/>
    <n v="71"/>
    <n v="5"/>
    <n v="3"/>
    <n v="1258"/>
    <n v="676"/>
    <n v="204"/>
    <n v="54"/>
    <n v="15"/>
    <n v="1219"/>
    <n v="744"/>
    <n v="194"/>
    <n v="48"/>
    <n v="14"/>
    <n v="254"/>
    <n v="125"/>
    <n v="11"/>
    <n v="48"/>
    <n v="4"/>
    <n v="87"/>
    <n v="61"/>
    <n v="20"/>
    <n v="0"/>
    <n v="1"/>
    <n v="0"/>
    <n v="0"/>
    <n v="0"/>
    <n v="0"/>
    <n v="0"/>
    <n v="0"/>
    <n v="0"/>
    <n v="0"/>
    <n v="0"/>
    <n v="0"/>
    <n v="0"/>
    <n v="0"/>
    <n v="0"/>
    <n v="0"/>
    <n v="0"/>
    <n v="0"/>
    <n v="4"/>
    <n v="1"/>
    <n v="156"/>
    <n v="5"/>
    <n v="416"/>
    <n v="935"/>
    <n v="943"/>
    <n v="183"/>
    <n v="66"/>
    <n v="6774"/>
    <n v="2629"/>
    <n v="0"/>
    <n v="258"/>
    <n v="1551"/>
    <n v="408"/>
    <n v="4336"/>
  </r>
  <r>
    <x v="1"/>
    <x v="28"/>
    <x v="93"/>
    <x v="0"/>
    <n v="160"/>
    <n v="3"/>
    <n v="2"/>
    <n v="0"/>
    <n v="0"/>
    <n v="93"/>
    <n v="10"/>
    <n v="15"/>
    <n v="1"/>
    <n v="1"/>
    <n v="0"/>
    <n v="1"/>
    <n v="0"/>
    <n v="253"/>
    <n v="187"/>
    <n v="22"/>
    <n v="7"/>
    <n v="3"/>
    <n v="1183"/>
    <n v="675"/>
    <n v="38"/>
    <n v="142"/>
    <n v="22"/>
    <n v="767"/>
    <n v="399"/>
    <n v="27"/>
    <n v="101"/>
    <n v="30"/>
    <n v="425"/>
    <n v="281"/>
    <n v="2"/>
    <n v="41"/>
    <n v="4"/>
    <n v="41"/>
    <n v="26"/>
    <n v="4"/>
    <n v="2"/>
    <n v="0"/>
    <n v="0"/>
    <n v="0"/>
    <n v="1"/>
    <n v="0"/>
    <n v="0"/>
    <n v="0"/>
    <n v="0"/>
    <n v="0"/>
    <n v="0"/>
    <n v="0"/>
    <n v="0"/>
    <n v="0"/>
    <n v="0"/>
    <n v="0"/>
    <n v="0"/>
    <n v="0"/>
    <n v="2"/>
    <n v="0"/>
    <n v="121"/>
    <n v="0"/>
    <n v="210"/>
    <n v="923"/>
    <n v="530"/>
    <n v="371"/>
    <n v="34"/>
    <n v="11936"/>
    <n v="5319"/>
    <n v="0"/>
    <n v="55"/>
    <n v="2008"/>
    <n v="513"/>
    <n v="8910"/>
  </r>
  <r>
    <x v="1"/>
    <x v="29"/>
    <x v="94"/>
    <x v="0"/>
    <n v="42"/>
    <n v="2"/>
    <n v="2"/>
    <n v="0"/>
    <n v="0"/>
    <n v="23"/>
    <n v="4"/>
    <n v="1"/>
    <n v="0"/>
    <n v="1"/>
    <n v="1"/>
    <n v="0"/>
    <n v="0"/>
    <n v="87"/>
    <n v="62"/>
    <n v="4"/>
    <n v="4"/>
    <n v="0"/>
    <n v="267"/>
    <n v="133"/>
    <n v="25"/>
    <n v="26"/>
    <n v="1"/>
    <n v="218"/>
    <n v="89"/>
    <n v="24"/>
    <n v="35"/>
    <n v="1"/>
    <n v="33"/>
    <n v="11"/>
    <n v="4"/>
    <n v="7"/>
    <n v="1"/>
    <n v="29"/>
    <n v="19"/>
    <n v="1"/>
    <n v="0"/>
    <n v="0"/>
    <n v="0"/>
    <n v="0"/>
    <n v="0"/>
    <n v="0"/>
    <n v="0"/>
    <n v="0"/>
    <n v="0"/>
    <n v="0"/>
    <n v="0"/>
    <n v="0"/>
    <n v="0"/>
    <n v="0"/>
    <n v="0"/>
    <n v="0"/>
    <n v="0"/>
    <n v="0"/>
    <n v="2"/>
    <n v="0"/>
    <n v="35"/>
    <n v="1"/>
    <n v="78"/>
    <n v="208"/>
    <n v="150"/>
    <n v="19"/>
    <n v="28"/>
    <n v="1129"/>
    <n v="271"/>
    <n v="0"/>
    <n v="61"/>
    <n v="329"/>
    <n v="66"/>
    <n v="609"/>
  </r>
  <r>
    <x v="1"/>
    <x v="31"/>
    <x v="95"/>
    <x v="0"/>
    <n v="163"/>
    <n v="1"/>
    <n v="1"/>
    <n v="0"/>
    <n v="0"/>
    <n v="104"/>
    <n v="0"/>
    <n v="21"/>
    <n v="2"/>
    <n v="2"/>
    <n v="1"/>
    <n v="0"/>
    <n v="0"/>
    <n v="278"/>
    <n v="209"/>
    <n v="6"/>
    <n v="30"/>
    <n v="2"/>
    <n v="1155"/>
    <n v="549"/>
    <n v="24"/>
    <n v="227"/>
    <n v="27"/>
    <n v="878"/>
    <n v="443"/>
    <n v="10"/>
    <n v="166"/>
    <n v="7"/>
    <n v="181"/>
    <n v="76"/>
    <n v="1"/>
    <n v="34"/>
    <n v="14"/>
    <n v="47"/>
    <n v="29"/>
    <n v="4"/>
    <n v="2"/>
    <n v="0"/>
    <n v="0"/>
    <n v="0"/>
    <n v="0"/>
    <n v="0"/>
    <n v="0"/>
    <n v="0"/>
    <n v="0"/>
    <n v="0"/>
    <n v="0"/>
    <n v="0"/>
    <n v="0"/>
    <n v="0"/>
    <n v="0"/>
    <n v="0"/>
    <n v="0"/>
    <n v="0"/>
    <n v="1"/>
    <n v="0"/>
    <n v="136"/>
    <n v="2"/>
    <n v="232"/>
    <n v="828"/>
    <n v="669"/>
    <n v="127"/>
    <n v="39"/>
    <n v="7118"/>
    <n v="2131"/>
    <n v="0"/>
    <n v="47"/>
    <n v="2039"/>
    <n v="503"/>
    <n v="4190"/>
  </r>
  <r>
    <x v="1"/>
    <x v="27"/>
    <x v="96"/>
    <x v="0"/>
    <n v="197"/>
    <n v="8"/>
    <n v="5"/>
    <n v="0"/>
    <n v="0"/>
    <n v="110"/>
    <n v="19"/>
    <n v="22"/>
    <n v="1"/>
    <n v="0"/>
    <n v="0"/>
    <n v="0"/>
    <n v="0"/>
    <n v="511"/>
    <n v="351"/>
    <n v="41"/>
    <n v="35"/>
    <n v="2"/>
    <n v="1658"/>
    <n v="753"/>
    <n v="124"/>
    <n v="274"/>
    <n v="12"/>
    <n v="1428"/>
    <n v="752"/>
    <n v="109"/>
    <n v="250"/>
    <n v="4"/>
    <n v="246"/>
    <n v="93"/>
    <n v="4"/>
    <n v="60"/>
    <n v="6"/>
    <n v="54"/>
    <n v="27"/>
    <n v="12"/>
    <n v="3"/>
    <n v="0"/>
    <n v="0"/>
    <n v="0"/>
    <n v="0"/>
    <n v="0"/>
    <n v="0"/>
    <n v="0"/>
    <n v="0"/>
    <n v="0"/>
    <n v="0"/>
    <n v="0"/>
    <n v="0"/>
    <n v="0"/>
    <n v="0"/>
    <n v="0"/>
    <n v="0"/>
    <n v="0"/>
    <n v="6"/>
    <n v="0"/>
    <n v="148"/>
    <n v="0"/>
    <n v="429"/>
    <n v="1185"/>
    <n v="1029"/>
    <n v="161"/>
    <n v="37"/>
    <n v="7547"/>
    <n v="2352"/>
    <n v="0"/>
    <n v="164"/>
    <n v="2588"/>
    <n v="189"/>
    <n v="4282"/>
  </r>
  <r>
    <x v="1"/>
    <x v="31"/>
    <x v="97"/>
    <x v="0"/>
    <n v="92"/>
    <n v="4"/>
    <n v="2"/>
    <n v="0"/>
    <n v="0"/>
    <n v="54"/>
    <n v="2"/>
    <n v="11"/>
    <n v="0"/>
    <n v="1"/>
    <n v="1"/>
    <n v="0"/>
    <n v="0"/>
    <n v="261"/>
    <n v="131"/>
    <n v="16"/>
    <n v="56"/>
    <n v="1"/>
    <n v="770"/>
    <n v="347"/>
    <n v="42"/>
    <n v="142"/>
    <n v="6"/>
    <n v="626"/>
    <n v="282"/>
    <n v="21"/>
    <n v="164"/>
    <n v="7"/>
    <n v="105"/>
    <n v="35"/>
    <n v="2"/>
    <n v="23"/>
    <n v="6"/>
    <n v="30"/>
    <n v="16"/>
    <n v="1"/>
    <n v="4"/>
    <n v="1"/>
    <n v="0"/>
    <n v="1"/>
    <n v="0"/>
    <n v="0"/>
    <n v="0"/>
    <n v="0"/>
    <n v="0"/>
    <n v="0"/>
    <n v="0"/>
    <n v="0"/>
    <n v="0"/>
    <n v="0"/>
    <n v="0"/>
    <n v="0"/>
    <n v="0"/>
    <n v="0"/>
    <n v="3"/>
    <n v="0"/>
    <n v="76"/>
    <n v="1"/>
    <n v="183"/>
    <n v="544"/>
    <n v="411"/>
    <n v="71"/>
    <n v="23"/>
    <n v="3522"/>
    <n v="990"/>
    <n v="0"/>
    <n v="38"/>
    <n v="1288"/>
    <n v="204"/>
    <n v="1845"/>
  </r>
  <r>
    <x v="1"/>
    <x v="30"/>
    <x v="98"/>
    <x v="0"/>
    <n v="202"/>
    <n v="5"/>
    <n v="4"/>
    <n v="0"/>
    <n v="0"/>
    <n v="98"/>
    <n v="14"/>
    <n v="26"/>
    <n v="4"/>
    <n v="3"/>
    <n v="3"/>
    <n v="0"/>
    <n v="0"/>
    <n v="399"/>
    <n v="261"/>
    <n v="41"/>
    <n v="30"/>
    <n v="0"/>
    <n v="1836"/>
    <n v="697"/>
    <n v="200"/>
    <n v="337"/>
    <n v="19"/>
    <n v="1331"/>
    <n v="513"/>
    <n v="127"/>
    <n v="248"/>
    <n v="14"/>
    <n v="403"/>
    <n v="121"/>
    <n v="20"/>
    <n v="86"/>
    <n v="10"/>
    <n v="83"/>
    <n v="53"/>
    <n v="14"/>
    <n v="3"/>
    <n v="1"/>
    <n v="0"/>
    <n v="0"/>
    <n v="0"/>
    <n v="0"/>
    <n v="0"/>
    <n v="0"/>
    <n v="0"/>
    <n v="0"/>
    <n v="0"/>
    <n v="0"/>
    <n v="0"/>
    <n v="0"/>
    <n v="0"/>
    <n v="0"/>
    <n v="0"/>
    <n v="0"/>
    <n v="5"/>
    <n v="0"/>
    <n v="150"/>
    <n v="3"/>
    <n v="320"/>
    <n v="1207"/>
    <n v="887"/>
    <n v="270"/>
    <n v="64"/>
    <n v="8138"/>
    <n v="1965"/>
    <n v="0"/>
    <n v="248"/>
    <n v="3053"/>
    <n v="175"/>
    <n v="4271"/>
  </r>
  <r>
    <x v="1"/>
    <x v="30"/>
    <x v="99"/>
    <x v="0"/>
    <n v="180"/>
    <n v="2"/>
    <n v="1"/>
    <n v="1"/>
    <n v="1"/>
    <n v="75"/>
    <n v="34"/>
    <n v="3"/>
    <n v="11"/>
    <n v="6"/>
    <n v="5"/>
    <n v="1"/>
    <n v="0"/>
    <n v="601"/>
    <n v="400"/>
    <n v="75"/>
    <n v="12"/>
    <n v="0"/>
    <n v="1688"/>
    <n v="446"/>
    <n v="538"/>
    <n v="143"/>
    <n v="14"/>
    <n v="1101"/>
    <n v="451"/>
    <n v="156"/>
    <n v="152"/>
    <n v="4"/>
    <n v="148"/>
    <n v="24"/>
    <n v="44"/>
    <n v="22"/>
    <n v="7"/>
    <n v="85"/>
    <n v="48"/>
    <n v="22"/>
    <n v="0"/>
    <n v="0"/>
    <n v="0"/>
    <n v="0"/>
    <n v="0"/>
    <n v="0"/>
    <n v="0"/>
    <n v="0"/>
    <n v="0"/>
    <n v="0"/>
    <n v="0"/>
    <n v="0"/>
    <n v="0"/>
    <n v="0"/>
    <n v="0"/>
    <n v="0"/>
    <n v="0"/>
    <n v="0"/>
    <n v="2"/>
    <n v="1"/>
    <n v="126"/>
    <n v="5"/>
    <n v="495"/>
    <n v="890"/>
    <n v="744"/>
    <n v="58"/>
    <n v="61"/>
    <n v="6931"/>
    <n v="1023"/>
    <n v="0"/>
    <n v="1176"/>
    <n v="2231"/>
    <n v="408"/>
    <n v="2699"/>
  </r>
  <r>
    <x v="1"/>
    <x v="6"/>
    <x v="100"/>
    <x v="0"/>
    <n v="128"/>
    <n v="5"/>
    <n v="3"/>
    <n v="0"/>
    <n v="0"/>
    <n v="94"/>
    <n v="9"/>
    <n v="8"/>
    <n v="1"/>
    <n v="0"/>
    <n v="0"/>
    <n v="0"/>
    <n v="0"/>
    <n v="353"/>
    <n v="287"/>
    <n v="27"/>
    <n v="2"/>
    <n v="0"/>
    <n v="1150"/>
    <n v="693"/>
    <n v="83"/>
    <n v="105"/>
    <n v="7"/>
    <n v="1055"/>
    <n v="757"/>
    <n v="83"/>
    <n v="39"/>
    <n v="1"/>
    <n v="230"/>
    <n v="141"/>
    <n v="5"/>
    <n v="18"/>
    <n v="1"/>
    <n v="51"/>
    <n v="41"/>
    <n v="6"/>
    <n v="1"/>
    <n v="0"/>
    <n v="0"/>
    <n v="0"/>
    <n v="0"/>
    <n v="0"/>
    <n v="0"/>
    <n v="0"/>
    <n v="0"/>
    <n v="0"/>
    <n v="0"/>
    <n v="0"/>
    <n v="0"/>
    <n v="0"/>
    <n v="0"/>
    <n v="0"/>
    <n v="1"/>
    <n v="0"/>
    <n v="4"/>
    <n v="0"/>
    <n v="107"/>
    <n v="0"/>
    <n v="322"/>
    <n v="922"/>
    <n v="912"/>
    <n v="199"/>
    <n v="44"/>
    <n v="5438"/>
    <n v="2765"/>
    <n v="1"/>
    <n v="260"/>
    <n v="917"/>
    <n v="57"/>
    <n v="4034"/>
  </r>
  <r>
    <x v="1"/>
    <x v="29"/>
    <x v="101"/>
    <x v="0"/>
    <n v="61"/>
    <n v="0"/>
    <n v="0"/>
    <n v="0"/>
    <n v="0"/>
    <n v="36"/>
    <n v="2"/>
    <n v="5"/>
    <n v="1"/>
    <n v="0"/>
    <n v="0"/>
    <n v="0"/>
    <n v="0"/>
    <n v="333"/>
    <n v="188"/>
    <n v="31"/>
    <n v="48"/>
    <n v="2"/>
    <n v="730"/>
    <n v="272"/>
    <n v="58"/>
    <n v="176"/>
    <n v="10"/>
    <n v="707"/>
    <n v="270"/>
    <n v="56"/>
    <n v="161"/>
    <n v="31"/>
    <n v="96"/>
    <n v="19"/>
    <n v="3"/>
    <n v="27"/>
    <n v="14"/>
    <n v="25"/>
    <n v="15"/>
    <n v="4"/>
    <n v="0"/>
    <n v="0"/>
    <n v="0"/>
    <n v="0"/>
    <n v="0"/>
    <n v="0"/>
    <n v="0"/>
    <n v="0"/>
    <n v="0"/>
    <n v="0"/>
    <n v="0"/>
    <n v="0"/>
    <n v="0"/>
    <n v="0"/>
    <n v="0"/>
    <n v="0"/>
    <n v="0"/>
    <n v="0"/>
    <n v="0"/>
    <n v="0"/>
    <n v="52"/>
    <n v="0"/>
    <n v="244"/>
    <n v="457"/>
    <n v="434"/>
    <n v="47"/>
    <n v="19"/>
    <n v="2694"/>
    <n v="619"/>
    <n v="0"/>
    <n v="90"/>
    <n v="932"/>
    <n v="252"/>
    <n v="1287"/>
  </r>
  <r>
    <x v="1"/>
    <x v="32"/>
    <x v="102"/>
    <x v="0"/>
    <n v="19"/>
    <n v="0"/>
    <n v="0"/>
    <n v="0"/>
    <n v="0"/>
    <n v="4"/>
    <n v="2"/>
    <n v="4"/>
    <n v="0"/>
    <n v="0"/>
    <n v="0"/>
    <n v="0"/>
    <n v="0"/>
    <n v="22"/>
    <n v="10"/>
    <n v="1"/>
    <n v="3"/>
    <n v="4"/>
    <n v="372"/>
    <n v="71"/>
    <n v="80"/>
    <n v="78"/>
    <n v="10"/>
    <n v="185"/>
    <n v="35"/>
    <n v="21"/>
    <n v="67"/>
    <n v="12"/>
    <n v="30"/>
    <n v="4"/>
    <n v="8"/>
    <n v="3"/>
    <n v="2"/>
    <n v="2"/>
    <n v="1"/>
    <n v="1"/>
    <n v="0"/>
    <n v="0"/>
    <n v="0"/>
    <n v="0"/>
    <n v="0"/>
    <n v="0"/>
    <n v="0"/>
    <n v="0"/>
    <n v="0"/>
    <n v="0"/>
    <n v="0"/>
    <n v="0"/>
    <n v="0"/>
    <n v="0"/>
    <n v="0"/>
    <n v="0"/>
    <n v="0"/>
    <n v="0"/>
    <n v="0"/>
    <n v="0"/>
    <n v="10"/>
    <n v="0"/>
    <n v="13"/>
    <n v="170"/>
    <n v="60"/>
    <n v="13"/>
    <n v="1"/>
    <n v="804"/>
    <n v="87"/>
    <n v="0"/>
    <n v="65"/>
    <n v="277"/>
    <n v="108"/>
    <n v="263"/>
  </r>
  <r>
    <x v="1"/>
    <x v="6"/>
    <x v="103"/>
    <x v="0"/>
    <n v="174"/>
    <n v="9"/>
    <n v="5"/>
    <n v="2"/>
    <n v="2"/>
    <n v="113"/>
    <n v="16"/>
    <n v="11"/>
    <n v="3"/>
    <n v="6"/>
    <n v="2"/>
    <n v="0"/>
    <n v="0"/>
    <n v="440"/>
    <n v="341"/>
    <n v="40"/>
    <n v="8"/>
    <n v="3"/>
    <n v="1673"/>
    <n v="900"/>
    <n v="164"/>
    <n v="153"/>
    <n v="4"/>
    <n v="1218"/>
    <n v="704"/>
    <n v="34"/>
    <n v="196"/>
    <n v="11"/>
    <n v="326"/>
    <n v="155"/>
    <n v="12"/>
    <n v="46"/>
    <n v="10"/>
    <n v="69"/>
    <n v="50"/>
    <n v="4"/>
    <n v="0"/>
    <n v="0"/>
    <n v="0"/>
    <n v="1"/>
    <n v="0"/>
    <n v="1"/>
    <n v="0"/>
    <n v="0"/>
    <n v="0"/>
    <n v="0"/>
    <n v="0"/>
    <n v="0"/>
    <n v="0"/>
    <n v="0"/>
    <n v="0"/>
    <n v="0"/>
    <n v="0"/>
    <n v="0"/>
    <n v="7"/>
    <n v="2"/>
    <n v="139"/>
    <n v="6"/>
    <n v="384"/>
    <n v="1287"/>
    <n v="946"/>
    <n v="246"/>
    <n v="62"/>
    <n v="7706"/>
    <n v="2904"/>
    <n v="0"/>
    <n v="94"/>
    <n v="2091"/>
    <n v="300"/>
    <n v="4925"/>
  </r>
  <r>
    <x v="1"/>
    <x v="31"/>
    <x v="104"/>
    <x v="0"/>
    <n v="105"/>
    <n v="2"/>
    <n v="1"/>
    <n v="0"/>
    <n v="0"/>
    <n v="51"/>
    <n v="8"/>
    <n v="21"/>
    <n v="2"/>
    <n v="0"/>
    <n v="0"/>
    <n v="0"/>
    <n v="0"/>
    <n v="200"/>
    <n v="152"/>
    <n v="7"/>
    <n v="11"/>
    <n v="1"/>
    <n v="794"/>
    <n v="376"/>
    <n v="74"/>
    <n v="127"/>
    <n v="8"/>
    <n v="624"/>
    <n v="300"/>
    <n v="9"/>
    <n v="139"/>
    <n v="5"/>
    <n v="146"/>
    <n v="60"/>
    <n v="4"/>
    <n v="29"/>
    <n v="0"/>
    <n v="41"/>
    <n v="33"/>
    <n v="3"/>
    <n v="2"/>
    <n v="0"/>
    <n v="0"/>
    <n v="0"/>
    <n v="0"/>
    <n v="0"/>
    <n v="0"/>
    <n v="0"/>
    <n v="0"/>
    <n v="0"/>
    <n v="0"/>
    <n v="0"/>
    <n v="0"/>
    <n v="0"/>
    <n v="0"/>
    <n v="0"/>
    <n v="0"/>
    <n v="0"/>
    <n v="2"/>
    <n v="0"/>
    <n v="73"/>
    <n v="0"/>
    <n v="175"/>
    <n v="554"/>
    <n v="445"/>
    <n v="101"/>
    <n v="35"/>
    <n v="5526"/>
    <n v="1424"/>
    <n v="0"/>
    <n v="87"/>
    <n v="2173"/>
    <n v="150"/>
    <n v="2839"/>
  </r>
  <r>
    <x v="1"/>
    <x v="31"/>
    <x v="105"/>
    <x v="0"/>
    <n v="239"/>
    <n v="5"/>
    <n v="5"/>
    <n v="5"/>
    <n v="3"/>
    <n v="146"/>
    <n v="14"/>
    <n v="29"/>
    <n v="4"/>
    <n v="28"/>
    <n v="18"/>
    <n v="1"/>
    <n v="3"/>
    <n v="565"/>
    <n v="416"/>
    <n v="37"/>
    <n v="18"/>
    <n v="16"/>
    <n v="2047"/>
    <n v="970"/>
    <n v="167"/>
    <n v="242"/>
    <n v="44"/>
    <n v="1366"/>
    <n v="718"/>
    <n v="67"/>
    <n v="184"/>
    <n v="43"/>
    <n v="386"/>
    <n v="111"/>
    <n v="13"/>
    <n v="92"/>
    <n v="11"/>
    <n v="103"/>
    <n v="72"/>
    <n v="15"/>
    <n v="2"/>
    <n v="0"/>
    <n v="0"/>
    <n v="0"/>
    <n v="0"/>
    <n v="0"/>
    <n v="0"/>
    <n v="0"/>
    <n v="1"/>
    <n v="0"/>
    <n v="0"/>
    <n v="0"/>
    <n v="0"/>
    <n v="0"/>
    <n v="0"/>
    <n v="0"/>
    <n v="0"/>
    <n v="0"/>
    <n v="5"/>
    <n v="4"/>
    <n v="187"/>
    <n v="23"/>
    <n v="489"/>
    <n v="1500"/>
    <n v="1037"/>
    <n v="247"/>
    <n v="84"/>
    <n v="8821"/>
    <n v="2515"/>
    <n v="0"/>
    <n v="127"/>
    <n v="2927"/>
    <n v="311"/>
    <n v="5005"/>
  </r>
  <r>
    <x v="1"/>
    <x v="7"/>
    <x v="106"/>
    <x v="0"/>
    <n v="169"/>
    <n v="6"/>
    <n v="5"/>
    <n v="0"/>
    <n v="0"/>
    <n v="102"/>
    <n v="11"/>
    <n v="22"/>
    <n v="3"/>
    <n v="0"/>
    <n v="0"/>
    <n v="0"/>
    <n v="0"/>
    <n v="423"/>
    <n v="289"/>
    <n v="35"/>
    <n v="26"/>
    <n v="3"/>
    <n v="1602"/>
    <n v="687"/>
    <n v="133"/>
    <n v="236"/>
    <n v="27"/>
    <n v="1213"/>
    <n v="518"/>
    <n v="58"/>
    <n v="286"/>
    <n v="40"/>
    <n v="288"/>
    <n v="122"/>
    <n v="14"/>
    <n v="53"/>
    <n v="14"/>
    <n v="88"/>
    <n v="55"/>
    <n v="16"/>
    <n v="3"/>
    <n v="2"/>
    <n v="0"/>
    <n v="0"/>
    <n v="0"/>
    <n v="0"/>
    <n v="0"/>
    <n v="0"/>
    <n v="0"/>
    <n v="0"/>
    <n v="0"/>
    <n v="0"/>
    <n v="0"/>
    <n v="0"/>
    <n v="1"/>
    <n v="0"/>
    <n v="0"/>
    <n v="0"/>
    <n v="6"/>
    <n v="0"/>
    <n v="132"/>
    <n v="0"/>
    <n v="350"/>
    <n v="1133"/>
    <n v="790"/>
    <n v="194"/>
    <n v="65"/>
    <n v="7366"/>
    <n v="2352"/>
    <n v="0"/>
    <n v="157"/>
    <n v="2244"/>
    <n v="379"/>
    <n v="4290"/>
  </r>
  <r>
    <x v="1"/>
    <x v="31"/>
    <x v="107"/>
    <x v="0"/>
    <n v="171"/>
    <n v="4"/>
    <n v="4"/>
    <n v="0"/>
    <n v="0"/>
    <n v="141"/>
    <n v="6"/>
    <n v="9"/>
    <n v="1"/>
    <n v="11"/>
    <n v="11"/>
    <n v="0"/>
    <n v="0"/>
    <n v="805"/>
    <n v="712"/>
    <n v="43"/>
    <n v="5"/>
    <n v="1"/>
    <n v="949"/>
    <n v="646"/>
    <n v="46"/>
    <n v="86"/>
    <n v="17"/>
    <n v="1599"/>
    <n v="1121"/>
    <n v="72"/>
    <n v="173"/>
    <n v="11"/>
    <n v="138"/>
    <n v="82"/>
    <n v="3"/>
    <n v="17"/>
    <n v="5"/>
    <n v="86"/>
    <n v="70"/>
    <n v="4"/>
    <n v="2"/>
    <n v="0"/>
    <n v="0"/>
    <n v="0"/>
    <n v="0"/>
    <n v="0"/>
    <n v="0"/>
    <n v="0"/>
    <n v="0"/>
    <n v="0"/>
    <n v="0"/>
    <n v="0"/>
    <n v="0"/>
    <n v="0"/>
    <n v="0"/>
    <n v="0"/>
    <n v="0"/>
    <n v="0"/>
    <n v="4"/>
    <n v="0"/>
    <n v="154"/>
    <n v="11"/>
    <n v="747"/>
    <n v="779"/>
    <n v="1307"/>
    <n v="107"/>
    <n v="80"/>
    <n v="7790"/>
    <n v="3545"/>
    <n v="0"/>
    <n v="138"/>
    <n v="1906"/>
    <n v="256"/>
    <n v="5180"/>
  </r>
  <r>
    <x v="1"/>
    <x v="29"/>
    <x v="108"/>
    <x v="0"/>
    <n v="171"/>
    <n v="8"/>
    <n v="7"/>
    <n v="0"/>
    <n v="0"/>
    <n v="86"/>
    <n v="22"/>
    <n v="16"/>
    <n v="2"/>
    <n v="4"/>
    <n v="3"/>
    <n v="0"/>
    <n v="0"/>
    <n v="411"/>
    <n v="290"/>
    <n v="48"/>
    <n v="4"/>
    <n v="0"/>
    <n v="1715"/>
    <n v="767"/>
    <n v="156"/>
    <n v="283"/>
    <n v="4"/>
    <n v="1161"/>
    <n v="588"/>
    <n v="40"/>
    <n v="216"/>
    <n v="2"/>
    <n v="409"/>
    <n v="183"/>
    <n v="9"/>
    <n v="83"/>
    <n v="6"/>
    <n v="114"/>
    <n v="83"/>
    <n v="11"/>
    <n v="1"/>
    <n v="0"/>
    <n v="0"/>
    <n v="1"/>
    <n v="0"/>
    <n v="0"/>
    <n v="0"/>
    <n v="0"/>
    <n v="0"/>
    <n v="0"/>
    <n v="0"/>
    <n v="0"/>
    <n v="0"/>
    <n v="0"/>
    <n v="0"/>
    <n v="0"/>
    <n v="0"/>
    <n v="0"/>
    <n v="7"/>
    <n v="0"/>
    <n v="125"/>
    <n v="4"/>
    <n v="351"/>
    <n v="1200"/>
    <n v="876"/>
    <n v="295"/>
    <n v="93"/>
    <n v="7219"/>
    <n v="2617"/>
    <n v="0"/>
    <n v="119"/>
    <n v="2170"/>
    <n v="25"/>
    <n v="4582"/>
  </r>
  <r>
    <x v="1"/>
    <x v="29"/>
    <x v="109"/>
    <x v="0"/>
    <n v="64"/>
    <n v="2"/>
    <n v="1"/>
    <n v="0"/>
    <n v="0"/>
    <n v="37"/>
    <n v="7"/>
    <n v="1"/>
    <n v="0"/>
    <n v="1"/>
    <n v="1"/>
    <n v="0"/>
    <n v="0"/>
    <n v="165"/>
    <n v="113"/>
    <n v="27"/>
    <n v="1"/>
    <n v="0"/>
    <n v="616"/>
    <n v="266"/>
    <n v="131"/>
    <n v="26"/>
    <n v="3"/>
    <n v="483"/>
    <n v="188"/>
    <n v="160"/>
    <n v="19"/>
    <n v="2"/>
    <n v="107"/>
    <n v="46"/>
    <n v="10"/>
    <n v="15"/>
    <n v="0"/>
    <n v="36"/>
    <n v="26"/>
    <n v="6"/>
    <n v="0"/>
    <n v="0"/>
    <n v="0"/>
    <n v="0"/>
    <n v="0"/>
    <n v="0"/>
    <n v="0"/>
    <n v="0"/>
    <n v="0"/>
    <n v="0"/>
    <n v="0"/>
    <n v="0"/>
    <n v="0"/>
    <n v="0"/>
    <n v="0"/>
    <n v="0"/>
    <n v="0"/>
    <n v="0"/>
    <n v="2"/>
    <n v="0"/>
    <n v="54"/>
    <n v="1"/>
    <n v="135"/>
    <n v="421"/>
    <n v="289"/>
    <n v="79"/>
    <n v="30"/>
    <n v="3018"/>
    <n v="871"/>
    <n v="0"/>
    <n v="209"/>
    <n v="900"/>
    <n v="38"/>
    <n v="1722"/>
  </r>
  <r>
    <x v="1"/>
    <x v="28"/>
    <x v="110"/>
    <x v="0"/>
    <n v="66"/>
    <n v="0"/>
    <n v="0"/>
    <n v="0"/>
    <n v="0"/>
    <n v="32"/>
    <n v="9"/>
    <n v="4"/>
    <n v="0"/>
    <n v="10"/>
    <n v="6"/>
    <n v="0"/>
    <n v="0"/>
    <n v="215"/>
    <n v="135"/>
    <n v="43"/>
    <n v="2"/>
    <n v="1"/>
    <n v="715"/>
    <n v="306"/>
    <n v="77"/>
    <n v="115"/>
    <n v="5"/>
    <n v="472"/>
    <n v="196"/>
    <n v="45"/>
    <n v="95"/>
    <n v="3"/>
    <n v="49"/>
    <n v="13"/>
    <n v="2"/>
    <n v="16"/>
    <n v="0"/>
    <n v="45"/>
    <n v="30"/>
    <n v="7"/>
    <n v="1"/>
    <n v="1"/>
    <n v="0"/>
    <n v="0"/>
    <n v="0"/>
    <n v="0"/>
    <n v="0"/>
    <n v="0"/>
    <n v="0"/>
    <n v="0"/>
    <n v="0"/>
    <n v="0"/>
    <n v="0"/>
    <n v="0"/>
    <n v="0"/>
    <n v="0"/>
    <n v="0"/>
    <n v="0"/>
    <n v="0"/>
    <n v="0"/>
    <n v="49"/>
    <n v="10"/>
    <n v="166"/>
    <n v="500"/>
    <n v="318"/>
    <n v="28"/>
    <n v="36"/>
    <n v="2577"/>
    <n v="753"/>
    <n v="0"/>
    <n v="131"/>
    <n v="737"/>
    <n v="51"/>
    <n v="1522"/>
  </r>
  <r>
    <x v="1"/>
    <x v="32"/>
    <x v="111"/>
    <x v="0"/>
    <n v="226"/>
    <n v="8"/>
    <n v="3"/>
    <n v="0"/>
    <n v="0"/>
    <n v="131"/>
    <n v="18"/>
    <n v="11"/>
    <n v="2"/>
    <n v="8"/>
    <n v="5"/>
    <n v="0"/>
    <n v="0"/>
    <n v="633"/>
    <n v="494"/>
    <n v="41"/>
    <n v="8"/>
    <n v="1"/>
    <n v="2092"/>
    <n v="965"/>
    <n v="223"/>
    <n v="202"/>
    <n v="30"/>
    <n v="1596"/>
    <n v="901"/>
    <n v="70"/>
    <n v="178"/>
    <n v="9"/>
    <n v="376"/>
    <n v="168"/>
    <n v="13"/>
    <n v="70"/>
    <n v="13"/>
    <n v="132"/>
    <n v="101"/>
    <n v="12"/>
    <n v="2"/>
    <n v="0"/>
    <n v="0"/>
    <n v="3"/>
    <n v="0"/>
    <n v="0"/>
    <n v="0"/>
    <n v="0"/>
    <n v="0"/>
    <n v="0"/>
    <n v="0"/>
    <n v="0"/>
    <n v="0"/>
    <n v="1"/>
    <n v="0"/>
    <n v="0"/>
    <n v="0"/>
    <n v="0"/>
    <n v="5"/>
    <n v="0"/>
    <n v="175"/>
    <n v="7"/>
    <n v="551"/>
    <n v="1508"/>
    <n v="1243"/>
    <n v="261"/>
    <n v="117"/>
    <n v="8635"/>
    <n v="3122"/>
    <n v="0"/>
    <n v="123"/>
    <n v="2313"/>
    <n v="432"/>
    <n v="5333"/>
  </r>
  <r>
    <x v="1"/>
    <x v="32"/>
    <x v="112"/>
    <x v="0"/>
    <n v="131"/>
    <n v="8"/>
    <n v="5"/>
    <n v="0"/>
    <n v="0"/>
    <n v="67"/>
    <n v="16"/>
    <n v="8"/>
    <n v="1"/>
    <n v="1"/>
    <n v="0"/>
    <n v="0"/>
    <n v="0"/>
    <n v="362"/>
    <n v="243"/>
    <n v="46"/>
    <n v="17"/>
    <n v="3"/>
    <n v="1295"/>
    <n v="545"/>
    <n v="170"/>
    <n v="165"/>
    <n v="30"/>
    <n v="813"/>
    <n v="342"/>
    <n v="76"/>
    <n v="141"/>
    <n v="11"/>
    <n v="95"/>
    <n v="28"/>
    <n v="4"/>
    <n v="26"/>
    <n v="9"/>
    <n v="86"/>
    <n v="59"/>
    <n v="11"/>
    <n v="2"/>
    <n v="0"/>
    <n v="0"/>
    <n v="2"/>
    <n v="0"/>
    <n v="0"/>
    <n v="0"/>
    <n v="0"/>
    <n v="0"/>
    <n v="0"/>
    <n v="0"/>
    <n v="0"/>
    <n v="0"/>
    <n v="0"/>
    <n v="0"/>
    <n v="0"/>
    <n v="0"/>
    <n v="0"/>
    <n v="5"/>
    <n v="0"/>
    <n v="100"/>
    <n v="1"/>
    <n v="292"/>
    <n v="880"/>
    <n v="556"/>
    <n v="50"/>
    <n v="71"/>
    <n v="4248"/>
    <n v="1136"/>
    <n v="0"/>
    <n v="129"/>
    <n v="852"/>
    <n v="735"/>
    <n v="2298"/>
  </r>
  <r>
    <x v="1"/>
    <x v="32"/>
    <x v="113"/>
    <x v="0"/>
    <n v="78"/>
    <n v="1"/>
    <n v="1"/>
    <n v="2"/>
    <n v="1"/>
    <n v="41"/>
    <n v="1"/>
    <n v="12"/>
    <n v="3"/>
    <n v="5"/>
    <n v="0"/>
    <n v="0"/>
    <n v="0"/>
    <n v="97"/>
    <n v="64"/>
    <n v="2"/>
    <n v="5"/>
    <n v="3"/>
    <n v="745"/>
    <n v="326"/>
    <n v="14"/>
    <n v="146"/>
    <n v="29"/>
    <n v="462"/>
    <n v="207"/>
    <n v="4"/>
    <n v="95"/>
    <n v="16"/>
    <n v="195"/>
    <n v="92"/>
    <n v="2"/>
    <n v="21"/>
    <n v="12"/>
    <n v="19"/>
    <n v="10"/>
    <n v="1"/>
    <n v="2"/>
    <n v="3"/>
    <n v="0"/>
    <n v="0"/>
    <n v="0"/>
    <n v="0"/>
    <n v="0"/>
    <n v="0"/>
    <n v="0"/>
    <n v="0"/>
    <n v="0"/>
    <n v="0"/>
    <n v="0"/>
    <n v="0"/>
    <n v="0"/>
    <n v="0"/>
    <n v="0"/>
    <n v="0"/>
    <n v="1"/>
    <n v="2"/>
    <n v="60"/>
    <n v="5"/>
    <n v="78"/>
    <n v="521"/>
    <n v="325"/>
    <n v="143"/>
    <n v="13"/>
    <n v="5507"/>
    <n v="2006"/>
    <n v="0"/>
    <n v="19"/>
    <n v="918"/>
    <n v="751"/>
    <n v="3547"/>
  </r>
  <r>
    <x v="2"/>
    <x v="8"/>
    <x v="114"/>
    <x v="0"/>
    <n v="43"/>
    <n v="2"/>
    <n v="0"/>
    <n v="1"/>
    <n v="0"/>
    <n v="29"/>
    <n v="1"/>
    <n v="1"/>
    <n v="0"/>
    <n v="0"/>
    <n v="0"/>
    <n v="0"/>
    <n v="0"/>
    <n v="132"/>
    <n v="95"/>
    <n v="5"/>
    <n v="6"/>
    <n v="10"/>
    <n v="465"/>
    <n v="242"/>
    <n v="14"/>
    <n v="51"/>
    <n v="19"/>
    <n v="328"/>
    <n v="174"/>
    <n v="6"/>
    <n v="41"/>
    <n v="23"/>
    <n v="65"/>
    <n v="19"/>
    <n v="0"/>
    <n v="7"/>
    <n v="11"/>
    <n v="16"/>
    <n v="9"/>
    <n v="1"/>
    <n v="0"/>
    <n v="1"/>
    <n v="0"/>
    <n v="1"/>
    <n v="0"/>
    <n v="0"/>
    <n v="0"/>
    <n v="1"/>
    <n v="0"/>
    <n v="0"/>
    <n v="0"/>
    <n v="0"/>
    <n v="0"/>
    <n v="0"/>
    <n v="0"/>
    <n v="0"/>
    <n v="0"/>
    <n v="0"/>
    <n v="1"/>
    <n v="0"/>
    <n v="40"/>
    <n v="0"/>
    <n v="109"/>
    <n v="363"/>
    <n v="249"/>
    <n v="41"/>
    <n v="13"/>
    <n v="1640"/>
    <n v="434"/>
    <n v="0"/>
    <n v="12"/>
    <n v="265"/>
    <n v="309"/>
    <n v="949"/>
  </r>
  <r>
    <x v="2"/>
    <x v="9"/>
    <x v="115"/>
    <x v="0"/>
    <n v="95"/>
    <n v="5"/>
    <n v="2"/>
    <n v="2"/>
    <n v="1"/>
    <n v="82"/>
    <n v="3"/>
    <n v="0"/>
    <n v="0"/>
    <n v="107"/>
    <n v="101"/>
    <n v="0"/>
    <n v="0"/>
    <n v="588"/>
    <n v="553"/>
    <n v="13"/>
    <n v="0"/>
    <n v="0"/>
    <n v="611"/>
    <n v="470"/>
    <n v="17"/>
    <n v="20"/>
    <n v="8"/>
    <n v="798"/>
    <n v="651"/>
    <n v="24"/>
    <n v="18"/>
    <n v="15"/>
    <n v="97"/>
    <n v="53"/>
    <n v="3"/>
    <n v="4"/>
    <n v="3"/>
    <n v="65"/>
    <n v="59"/>
    <n v="3"/>
    <n v="0"/>
    <n v="0"/>
    <n v="0"/>
    <n v="2"/>
    <n v="0"/>
    <n v="0"/>
    <n v="0"/>
    <n v="1"/>
    <n v="0"/>
    <n v="0"/>
    <n v="0"/>
    <n v="0"/>
    <n v="0"/>
    <n v="0"/>
    <n v="0"/>
    <n v="0"/>
    <n v="0"/>
    <n v="0"/>
    <n v="3"/>
    <n v="1"/>
    <n v="91"/>
    <n v="105"/>
    <n v="572"/>
    <n v="554"/>
    <n v="733"/>
    <n v="80"/>
    <n v="60"/>
    <n v="2809"/>
    <n v="1650"/>
    <n v="0"/>
    <n v="87"/>
    <n v="198"/>
    <n v="102"/>
    <n v="2337"/>
  </r>
  <r>
    <x v="2"/>
    <x v="9"/>
    <x v="116"/>
    <x v="0"/>
    <n v="82"/>
    <n v="2"/>
    <n v="2"/>
    <n v="0"/>
    <n v="0"/>
    <n v="62"/>
    <n v="3"/>
    <n v="2"/>
    <n v="1"/>
    <n v="10"/>
    <n v="10"/>
    <n v="0"/>
    <n v="0"/>
    <n v="576"/>
    <n v="526"/>
    <n v="14"/>
    <n v="4"/>
    <n v="1"/>
    <n v="745"/>
    <n v="517"/>
    <n v="23"/>
    <n v="29"/>
    <n v="27"/>
    <n v="792"/>
    <n v="575"/>
    <n v="2"/>
    <n v="16"/>
    <n v="55"/>
    <n v="87"/>
    <n v="41"/>
    <n v="3"/>
    <n v="6"/>
    <n v="3"/>
    <n v="41"/>
    <n v="37"/>
    <n v="1"/>
    <n v="0"/>
    <n v="0"/>
    <n v="0"/>
    <n v="0"/>
    <n v="0"/>
    <n v="0"/>
    <n v="0"/>
    <n v="0"/>
    <n v="0"/>
    <n v="0"/>
    <n v="0"/>
    <n v="0"/>
    <n v="0"/>
    <n v="0"/>
    <n v="0"/>
    <n v="0"/>
    <n v="0"/>
    <n v="0"/>
    <n v="2"/>
    <n v="0"/>
    <n v="75"/>
    <n v="10"/>
    <n v="551"/>
    <n v="648"/>
    <n v="705"/>
    <n v="71"/>
    <n v="39"/>
    <n v="2544"/>
    <n v="1212"/>
    <n v="0"/>
    <n v="18"/>
    <n v="39"/>
    <n v="440"/>
    <n v="1952"/>
  </r>
  <r>
    <x v="2"/>
    <x v="33"/>
    <x v="117"/>
    <x v="0"/>
    <n v="51"/>
    <n v="0"/>
    <n v="0"/>
    <n v="0"/>
    <n v="0"/>
    <n v="42"/>
    <n v="0"/>
    <n v="1"/>
    <n v="0"/>
    <n v="16"/>
    <n v="15"/>
    <n v="0"/>
    <n v="0"/>
    <n v="504"/>
    <n v="463"/>
    <n v="1"/>
    <n v="5"/>
    <n v="8"/>
    <n v="402"/>
    <n v="305"/>
    <n v="6"/>
    <n v="16"/>
    <n v="8"/>
    <n v="726"/>
    <n v="570"/>
    <n v="4"/>
    <n v="28"/>
    <n v="22"/>
    <n v="58"/>
    <n v="31"/>
    <n v="2"/>
    <n v="5"/>
    <n v="1"/>
    <n v="36"/>
    <n v="32"/>
    <n v="0"/>
    <n v="0"/>
    <n v="0"/>
    <n v="0"/>
    <n v="0"/>
    <n v="0"/>
    <n v="0"/>
    <n v="0"/>
    <n v="0"/>
    <n v="0"/>
    <n v="0"/>
    <n v="0"/>
    <n v="0"/>
    <n v="0"/>
    <n v="0"/>
    <n v="0"/>
    <n v="0"/>
    <n v="0"/>
    <n v="0"/>
    <n v="0"/>
    <n v="0"/>
    <n v="50"/>
    <n v="15"/>
    <n v="487"/>
    <n v="359"/>
    <n v="659"/>
    <n v="47"/>
    <n v="35"/>
    <n v="2169"/>
    <n v="1243"/>
    <n v="0"/>
    <n v="12"/>
    <n v="125"/>
    <n v="217"/>
    <n v="1739"/>
  </r>
  <r>
    <x v="2"/>
    <x v="33"/>
    <x v="118"/>
    <x v="0"/>
    <n v="50"/>
    <n v="0"/>
    <n v="0"/>
    <n v="0"/>
    <n v="0"/>
    <n v="29"/>
    <n v="0"/>
    <n v="0"/>
    <n v="5"/>
    <n v="1"/>
    <n v="0"/>
    <n v="0"/>
    <n v="1"/>
    <n v="356"/>
    <n v="149"/>
    <n v="0"/>
    <n v="0"/>
    <n v="50"/>
    <n v="381"/>
    <n v="183"/>
    <n v="0"/>
    <n v="1"/>
    <n v="86"/>
    <n v="621"/>
    <n v="338"/>
    <n v="1"/>
    <n v="3"/>
    <n v="121"/>
    <n v="41"/>
    <n v="19"/>
    <n v="0"/>
    <n v="0"/>
    <n v="10"/>
    <n v="1"/>
    <n v="1"/>
    <n v="0"/>
    <n v="0"/>
    <n v="0"/>
    <n v="0"/>
    <n v="0"/>
    <n v="0"/>
    <n v="0"/>
    <n v="0"/>
    <n v="0"/>
    <n v="0"/>
    <n v="0"/>
    <n v="0"/>
    <n v="0"/>
    <n v="0"/>
    <n v="0"/>
    <n v="0"/>
    <n v="0"/>
    <n v="0"/>
    <n v="0"/>
    <n v="0"/>
    <n v="0"/>
    <n v="40"/>
    <n v="0"/>
    <n v="169"/>
    <n v="260"/>
    <n v="439"/>
    <n v="29"/>
    <n v="1"/>
    <n v="2441"/>
    <n v="792"/>
    <n v="0"/>
    <n v="1"/>
    <n v="5"/>
    <n v="765"/>
    <n v="1419"/>
  </r>
  <r>
    <x v="2"/>
    <x v="8"/>
    <x v="119"/>
    <x v="0"/>
    <n v="118"/>
    <n v="6"/>
    <n v="5"/>
    <n v="0"/>
    <n v="0"/>
    <n v="75"/>
    <n v="9"/>
    <n v="9"/>
    <n v="1"/>
    <n v="6"/>
    <n v="3"/>
    <n v="0"/>
    <n v="1"/>
    <n v="523"/>
    <n v="433"/>
    <n v="22"/>
    <n v="12"/>
    <n v="16"/>
    <n v="1175"/>
    <n v="706"/>
    <n v="59"/>
    <n v="89"/>
    <n v="34"/>
    <n v="843"/>
    <n v="539"/>
    <n v="25"/>
    <n v="68"/>
    <n v="44"/>
    <n v="131"/>
    <n v="59"/>
    <n v="1"/>
    <n v="21"/>
    <n v="5"/>
    <n v="58"/>
    <n v="49"/>
    <n v="0"/>
    <n v="0"/>
    <n v="0"/>
    <n v="0"/>
    <n v="0"/>
    <n v="0"/>
    <n v="0"/>
    <n v="0"/>
    <n v="0"/>
    <n v="0"/>
    <n v="0"/>
    <n v="0"/>
    <n v="0"/>
    <n v="0"/>
    <n v="0"/>
    <n v="0"/>
    <n v="0"/>
    <n v="0"/>
    <n v="0"/>
    <n v="6"/>
    <n v="0"/>
    <n v="96"/>
    <n v="5"/>
    <n v="468"/>
    <n v="954"/>
    <n v="690"/>
    <n v="97"/>
    <n v="57"/>
    <n v="3644"/>
    <n v="1307"/>
    <n v="0"/>
    <n v="95"/>
    <n v="758"/>
    <n v="256"/>
    <n v="2364"/>
  </r>
  <r>
    <x v="2"/>
    <x v="33"/>
    <x v="120"/>
    <x v="0"/>
    <n v="125"/>
    <n v="5"/>
    <n v="5"/>
    <n v="0"/>
    <n v="0"/>
    <n v="85"/>
    <n v="4"/>
    <n v="6"/>
    <n v="1"/>
    <n v="2"/>
    <n v="1"/>
    <n v="1"/>
    <n v="0"/>
    <n v="637"/>
    <n v="532"/>
    <n v="28"/>
    <n v="21"/>
    <n v="5"/>
    <n v="956"/>
    <n v="605"/>
    <n v="38"/>
    <n v="60"/>
    <n v="20"/>
    <n v="893"/>
    <n v="565"/>
    <n v="16"/>
    <n v="88"/>
    <n v="37"/>
    <n v="121"/>
    <n v="52"/>
    <n v="5"/>
    <n v="14"/>
    <n v="4"/>
    <n v="60"/>
    <n v="48"/>
    <n v="3"/>
    <n v="0"/>
    <n v="0"/>
    <n v="0"/>
    <n v="0"/>
    <n v="0"/>
    <n v="0"/>
    <n v="0"/>
    <n v="0"/>
    <n v="0"/>
    <n v="0"/>
    <n v="1"/>
    <n v="0"/>
    <n v="0"/>
    <n v="0"/>
    <n v="0"/>
    <n v="0"/>
    <n v="0"/>
    <n v="0"/>
    <n v="5"/>
    <n v="0"/>
    <n v="106"/>
    <n v="1"/>
    <n v="577"/>
    <n v="813"/>
    <n v="731"/>
    <n v="85"/>
    <n v="56"/>
    <n v="3432"/>
    <n v="1332"/>
    <n v="0"/>
    <n v="100"/>
    <n v="634"/>
    <n v="255"/>
    <n v="2301"/>
  </r>
  <r>
    <x v="2"/>
    <x v="8"/>
    <x v="121"/>
    <x v="0"/>
    <n v="44"/>
    <n v="0"/>
    <n v="0"/>
    <n v="0"/>
    <n v="0"/>
    <n v="26"/>
    <n v="2"/>
    <n v="1"/>
    <n v="3"/>
    <n v="0"/>
    <n v="0"/>
    <n v="0"/>
    <n v="0"/>
    <n v="151"/>
    <n v="119"/>
    <n v="1"/>
    <n v="8"/>
    <n v="13"/>
    <n v="500"/>
    <n v="270"/>
    <n v="9"/>
    <n v="68"/>
    <n v="16"/>
    <n v="480"/>
    <n v="246"/>
    <n v="1"/>
    <n v="61"/>
    <n v="62"/>
    <n v="75"/>
    <n v="29"/>
    <n v="0"/>
    <n v="15"/>
    <n v="3"/>
    <n v="13"/>
    <n v="10"/>
    <n v="1"/>
    <n v="1"/>
    <n v="0"/>
    <n v="0"/>
    <n v="0"/>
    <n v="0"/>
    <n v="0"/>
    <n v="0"/>
    <n v="0"/>
    <n v="0"/>
    <n v="0"/>
    <n v="0"/>
    <n v="0"/>
    <n v="0"/>
    <n v="0"/>
    <n v="0"/>
    <n v="0"/>
    <n v="0"/>
    <n v="0"/>
    <n v="0"/>
    <n v="0"/>
    <n v="35"/>
    <n v="0"/>
    <n v="128"/>
    <n v="389"/>
    <n v="337"/>
    <n v="53"/>
    <n v="11"/>
    <n v="1980"/>
    <n v="534"/>
    <n v="0"/>
    <n v="7"/>
    <n v="513"/>
    <n v="282"/>
    <n v="1084"/>
  </r>
  <r>
    <x v="2"/>
    <x v="8"/>
    <x v="11"/>
    <x v="0"/>
    <n v="85"/>
    <n v="0"/>
    <n v="0"/>
    <n v="2"/>
    <n v="1"/>
    <n v="58"/>
    <n v="2"/>
    <n v="7"/>
    <n v="1"/>
    <n v="11"/>
    <n v="10"/>
    <n v="0"/>
    <n v="0"/>
    <n v="786"/>
    <n v="680"/>
    <n v="8"/>
    <n v="27"/>
    <n v="17"/>
    <n v="884"/>
    <n v="532"/>
    <n v="5"/>
    <n v="88"/>
    <n v="37"/>
    <n v="998"/>
    <n v="672"/>
    <n v="3"/>
    <n v="95"/>
    <n v="43"/>
    <n v="135"/>
    <n v="46"/>
    <n v="0"/>
    <n v="13"/>
    <n v="16"/>
    <n v="34"/>
    <n v="19"/>
    <n v="0"/>
    <n v="1"/>
    <n v="4"/>
    <n v="0"/>
    <n v="0"/>
    <n v="0"/>
    <n v="0"/>
    <n v="0"/>
    <n v="1"/>
    <n v="0"/>
    <n v="0"/>
    <n v="0"/>
    <n v="0"/>
    <n v="0"/>
    <n v="0"/>
    <n v="0"/>
    <n v="0"/>
    <n v="0"/>
    <n v="0"/>
    <n v="0"/>
    <n v="1"/>
    <n v="73"/>
    <n v="11"/>
    <n v="726"/>
    <n v="722"/>
    <n v="843"/>
    <n v="103"/>
    <n v="25"/>
    <n v="3759"/>
    <n v="1536"/>
    <n v="0"/>
    <n v="16"/>
    <n v="212"/>
    <n v="755"/>
    <n v="2627"/>
  </r>
  <r>
    <x v="2"/>
    <x v="9"/>
    <x v="122"/>
    <x v="0"/>
    <n v="210"/>
    <n v="10"/>
    <n v="10"/>
    <n v="7"/>
    <n v="7"/>
    <n v="192"/>
    <n v="1"/>
    <n v="2"/>
    <n v="4"/>
    <n v="130"/>
    <n v="123"/>
    <n v="1"/>
    <n v="0"/>
    <n v="2158"/>
    <n v="2072"/>
    <n v="19"/>
    <n v="5"/>
    <n v="16"/>
    <n v="1304"/>
    <n v="1038"/>
    <n v="32"/>
    <n v="29"/>
    <n v="26"/>
    <n v="2204"/>
    <n v="1909"/>
    <n v="19"/>
    <n v="17"/>
    <n v="51"/>
    <n v="276"/>
    <n v="162"/>
    <n v="5"/>
    <n v="7"/>
    <n v="14"/>
    <n v="81"/>
    <n v="76"/>
    <n v="1"/>
    <n v="1"/>
    <n v="0"/>
    <n v="0"/>
    <n v="0"/>
    <n v="0"/>
    <n v="0"/>
    <n v="0"/>
    <n v="0"/>
    <n v="0"/>
    <n v="0"/>
    <n v="0"/>
    <n v="0"/>
    <n v="0"/>
    <n v="0"/>
    <n v="0"/>
    <n v="0"/>
    <n v="0"/>
    <n v="0"/>
    <n v="10"/>
    <n v="7"/>
    <n v="203"/>
    <n v="129"/>
    <n v="2113"/>
    <n v="1189"/>
    <n v="2097"/>
    <n v="237"/>
    <n v="79"/>
    <n v="7014"/>
    <n v="4691"/>
    <n v="0"/>
    <n v="106"/>
    <n v="47"/>
    <n v="532"/>
    <n v="6177"/>
  </r>
  <r>
    <x v="2"/>
    <x v="8"/>
    <x v="123"/>
    <x v="0"/>
    <n v="43"/>
    <n v="0"/>
    <n v="0"/>
    <n v="0"/>
    <n v="0"/>
    <n v="37"/>
    <n v="0"/>
    <n v="3"/>
    <n v="0"/>
    <n v="0"/>
    <n v="0"/>
    <n v="0"/>
    <n v="0"/>
    <n v="360"/>
    <n v="328"/>
    <n v="3"/>
    <n v="10"/>
    <n v="3"/>
    <n v="394"/>
    <n v="265"/>
    <n v="6"/>
    <n v="33"/>
    <n v="16"/>
    <n v="475"/>
    <n v="321"/>
    <n v="9"/>
    <n v="25"/>
    <n v="35"/>
    <n v="39"/>
    <n v="17"/>
    <n v="2"/>
    <n v="3"/>
    <n v="1"/>
    <n v="7"/>
    <n v="4"/>
    <n v="0"/>
    <n v="1"/>
    <n v="0"/>
    <n v="0"/>
    <n v="0"/>
    <n v="0"/>
    <n v="0"/>
    <n v="0"/>
    <n v="0"/>
    <n v="0"/>
    <n v="0"/>
    <n v="0"/>
    <n v="0"/>
    <n v="0"/>
    <n v="0"/>
    <n v="0"/>
    <n v="0"/>
    <n v="0"/>
    <n v="0"/>
    <n v="0"/>
    <n v="0"/>
    <n v="39"/>
    <n v="0"/>
    <n v="341"/>
    <n v="331"/>
    <n v="400"/>
    <n v="31"/>
    <n v="6"/>
    <n v="1537"/>
    <n v="658"/>
    <n v="0"/>
    <n v="26"/>
    <n v="109"/>
    <n v="244"/>
    <n v="1090"/>
  </r>
  <r>
    <x v="2"/>
    <x v="9"/>
    <x v="124"/>
    <x v="0"/>
    <n v="120"/>
    <n v="2"/>
    <n v="2"/>
    <n v="0"/>
    <n v="0"/>
    <n v="110"/>
    <n v="1"/>
    <n v="1"/>
    <n v="1"/>
    <n v="2"/>
    <n v="2"/>
    <n v="0"/>
    <n v="0"/>
    <n v="1027"/>
    <n v="966"/>
    <n v="15"/>
    <n v="8"/>
    <n v="19"/>
    <n v="787"/>
    <n v="624"/>
    <n v="20"/>
    <n v="25"/>
    <n v="13"/>
    <n v="1254"/>
    <n v="1009"/>
    <n v="17"/>
    <n v="23"/>
    <n v="70"/>
    <n v="122"/>
    <n v="72"/>
    <n v="2"/>
    <n v="2"/>
    <n v="6"/>
    <n v="56"/>
    <n v="53"/>
    <n v="2"/>
    <n v="0"/>
    <n v="0"/>
    <n v="0"/>
    <n v="0"/>
    <n v="0"/>
    <n v="0"/>
    <n v="0"/>
    <n v="0"/>
    <n v="0"/>
    <n v="0"/>
    <n v="0"/>
    <n v="0"/>
    <n v="0"/>
    <n v="0"/>
    <n v="0"/>
    <n v="1"/>
    <n v="0"/>
    <n v="0"/>
    <n v="2"/>
    <n v="0"/>
    <n v="115"/>
    <n v="2"/>
    <n v="983"/>
    <n v="715"/>
    <n v="1138"/>
    <n v="109"/>
    <n v="54"/>
    <n v="3790"/>
    <n v="2335"/>
    <n v="1"/>
    <n v="62"/>
    <n v="40"/>
    <n v="440"/>
    <n v="3176"/>
  </r>
  <r>
    <x v="2"/>
    <x v="9"/>
    <x v="125"/>
    <x v="0"/>
    <n v="48"/>
    <n v="2"/>
    <n v="2"/>
    <n v="2"/>
    <n v="2"/>
    <n v="40"/>
    <n v="1"/>
    <n v="0"/>
    <n v="0"/>
    <n v="28"/>
    <n v="23"/>
    <n v="1"/>
    <n v="0"/>
    <n v="370"/>
    <n v="350"/>
    <n v="8"/>
    <n v="0"/>
    <n v="0"/>
    <n v="431"/>
    <n v="270"/>
    <n v="35"/>
    <n v="5"/>
    <n v="10"/>
    <n v="448"/>
    <n v="273"/>
    <n v="21"/>
    <n v="9"/>
    <n v="37"/>
    <n v="41"/>
    <n v="14"/>
    <n v="3"/>
    <n v="5"/>
    <n v="5"/>
    <n v="36"/>
    <n v="35"/>
    <n v="0"/>
    <n v="0"/>
    <n v="0"/>
    <n v="0"/>
    <n v="0"/>
    <n v="0"/>
    <n v="0"/>
    <n v="0"/>
    <n v="0"/>
    <n v="0"/>
    <n v="0"/>
    <n v="0"/>
    <n v="0"/>
    <n v="0"/>
    <n v="0"/>
    <n v="0"/>
    <n v="0"/>
    <n v="0"/>
    <n v="0"/>
    <n v="2"/>
    <n v="2"/>
    <n v="47"/>
    <n v="27"/>
    <n v="360"/>
    <n v="373"/>
    <n v="372"/>
    <n v="26"/>
    <n v="36"/>
    <n v="1754"/>
    <n v="683"/>
    <n v="0"/>
    <n v="73"/>
    <n v="35"/>
    <n v="359"/>
    <n v="1199"/>
  </r>
  <r>
    <x v="2"/>
    <x v="8"/>
    <x v="126"/>
    <x v="0"/>
    <n v="109"/>
    <n v="5"/>
    <n v="4"/>
    <n v="1"/>
    <n v="1"/>
    <n v="79"/>
    <n v="4"/>
    <n v="5"/>
    <n v="1"/>
    <n v="19"/>
    <n v="17"/>
    <n v="0"/>
    <n v="1"/>
    <n v="660"/>
    <n v="557"/>
    <n v="20"/>
    <n v="16"/>
    <n v="13"/>
    <n v="1065"/>
    <n v="634"/>
    <n v="26"/>
    <n v="82"/>
    <n v="41"/>
    <n v="967"/>
    <n v="626"/>
    <n v="12"/>
    <n v="64"/>
    <n v="55"/>
    <n v="131"/>
    <n v="48"/>
    <n v="1"/>
    <n v="13"/>
    <n v="17"/>
    <n v="91"/>
    <n v="80"/>
    <n v="2"/>
    <n v="0"/>
    <n v="0"/>
    <n v="0"/>
    <n v="0"/>
    <n v="0"/>
    <n v="0"/>
    <n v="0"/>
    <n v="0"/>
    <n v="0"/>
    <n v="0"/>
    <n v="0"/>
    <n v="0"/>
    <n v="0"/>
    <n v="0"/>
    <n v="0"/>
    <n v="0"/>
    <n v="0"/>
    <n v="0"/>
    <n v="5"/>
    <n v="1"/>
    <n v="97"/>
    <n v="18"/>
    <n v="607"/>
    <n v="882"/>
    <n v="818"/>
    <n v="94"/>
    <n v="89"/>
    <n v="3639"/>
    <n v="1336"/>
    <n v="0"/>
    <n v="63"/>
    <n v="473"/>
    <n v="520"/>
    <n v="2418"/>
  </r>
  <r>
    <x v="2"/>
    <x v="33"/>
    <x v="127"/>
    <x v="0"/>
    <n v="53"/>
    <n v="0"/>
    <n v="0"/>
    <n v="0"/>
    <n v="0"/>
    <n v="43"/>
    <n v="2"/>
    <n v="3"/>
    <n v="0"/>
    <n v="3"/>
    <n v="2"/>
    <n v="0"/>
    <n v="0"/>
    <n v="487"/>
    <n v="411"/>
    <n v="5"/>
    <n v="12"/>
    <n v="31"/>
    <n v="495"/>
    <n v="319"/>
    <n v="7"/>
    <n v="44"/>
    <n v="29"/>
    <n v="572"/>
    <n v="374"/>
    <n v="7"/>
    <n v="74"/>
    <n v="27"/>
    <n v="61"/>
    <n v="25"/>
    <n v="1"/>
    <n v="9"/>
    <n v="4"/>
    <n v="17"/>
    <n v="13"/>
    <n v="0"/>
    <n v="0"/>
    <n v="1"/>
    <n v="0"/>
    <n v="0"/>
    <n v="0"/>
    <n v="0"/>
    <n v="0"/>
    <n v="0"/>
    <n v="0"/>
    <n v="0"/>
    <n v="0"/>
    <n v="0"/>
    <n v="0"/>
    <n v="0"/>
    <n v="0"/>
    <n v="0"/>
    <n v="0"/>
    <n v="0"/>
    <n v="0"/>
    <n v="0"/>
    <n v="48"/>
    <n v="3"/>
    <n v="437"/>
    <n v="394"/>
    <n v="454"/>
    <n v="43"/>
    <n v="16"/>
    <n v="2017"/>
    <n v="882"/>
    <n v="0"/>
    <n v="15"/>
    <n v="262"/>
    <n v="263"/>
    <n v="1397"/>
  </r>
  <r>
    <x v="2"/>
    <x v="9"/>
    <x v="12"/>
    <x v="0"/>
    <n v="130"/>
    <n v="1"/>
    <n v="1"/>
    <n v="0"/>
    <n v="0"/>
    <n v="109"/>
    <n v="2"/>
    <n v="1"/>
    <n v="3"/>
    <n v="48"/>
    <n v="47"/>
    <n v="0"/>
    <n v="0"/>
    <n v="813"/>
    <n v="751"/>
    <n v="20"/>
    <n v="3"/>
    <n v="2"/>
    <n v="1016"/>
    <n v="715"/>
    <n v="62"/>
    <n v="18"/>
    <n v="49"/>
    <n v="1373"/>
    <n v="1023"/>
    <n v="24"/>
    <n v="70"/>
    <n v="48"/>
    <n v="182"/>
    <n v="90"/>
    <n v="5"/>
    <n v="3"/>
    <n v="14"/>
    <n v="84"/>
    <n v="77"/>
    <n v="2"/>
    <n v="0"/>
    <n v="0"/>
    <n v="0"/>
    <n v="0"/>
    <n v="0"/>
    <n v="0"/>
    <n v="0"/>
    <n v="0"/>
    <n v="0"/>
    <n v="0"/>
    <n v="0"/>
    <n v="0"/>
    <n v="0"/>
    <n v="0"/>
    <n v="0"/>
    <n v="0"/>
    <n v="0"/>
    <n v="0"/>
    <n v="1"/>
    <n v="0"/>
    <n v="121"/>
    <n v="48"/>
    <n v="776"/>
    <n v="856"/>
    <n v="1205"/>
    <n v="156"/>
    <n v="80"/>
    <n v="5344"/>
    <n v="2689"/>
    <n v="0"/>
    <n v="92"/>
    <n v="107"/>
    <n v="847"/>
    <n v="4110"/>
  </r>
  <r>
    <x v="2"/>
    <x v="8"/>
    <x v="128"/>
    <x v="0"/>
    <n v="40"/>
    <n v="0"/>
    <n v="0"/>
    <n v="0"/>
    <n v="0"/>
    <n v="27"/>
    <n v="1"/>
    <n v="2"/>
    <n v="4"/>
    <n v="0"/>
    <n v="0"/>
    <n v="0"/>
    <n v="0"/>
    <n v="269"/>
    <n v="228"/>
    <n v="6"/>
    <n v="12"/>
    <n v="7"/>
    <n v="551"/>
    <n v="309"/>
    <n v="5"/>
    <n v="71"/>
    <n v="15"/>
    <n v="456"/>
    <n v="259"/>
    <n v="3"/>
    <n v="57"/>
    <n v="28"/>
    <n v="68"/>
    <n v="24"/>
    <n v="0"/>
    <n v="9"/>
    <n v="10"/>
    <n v="13"/>
    <n v="8"/>
    <n v="0"/>
    <n v="1"/>
    <n v="1"/>
    <n v="0"/>
    <n v="0"/>
    <n v="0"/>
    <n v="0"/>
    <n v="0"/>
    <n v="0"/>
    <n v="0"/>
    <n v="0"/>
    <n v="0"/>
    <n v="0"/>
    <n v="0"/>
    <n v="0"/>
    <n v="0"/>
    <n v="0"/>
    <n v="0"/>
    <n v="0"/>
    <n v="0"/>
    <n v="0"/>
    <n v="32"/>
    <n v="0"/>
    <n v="240"/>
    <n v="431"/>
    <n v="360"/>
    <n v="43"/>
    <n v="11"/>
    <n v="1838"/>
    <n v="604"/>
    <n v="0"/>
    <n v="8"/>
    <n v="338"/>
    <n v="252"/>
    <n v="1146"/>
  </r>
  <r>
    <x v="2"/>
    <x v="8"/>
    <x v="13"/>
    <x v="0"/>
    <n v="106"/>
    <n v="1"/>
    <n v="1"/>
    <n v="1"/>
    <n v="0"/>
    <n v="74"/>
    <n v="5"/>
    <n v="8"/>
    <n v="3"/>
    <n v="1"/>
    <n v="0"/>
    <n v="0"/>
    <n v="0"/>
    <n v="233"/>
    <n v="197"/>
    <n v="8"/>
    <n v="11"/>
    <n v="1"/>
    <n v="1120"/>
    <n v="611"/>
    <n v="26"/>
    <n v="120"/>
    <n v="68"/>
    <n v="818"/>
    <n v="516"/>
    <n v="10"/>
    <n v="103"/>
    <n v="21"/>
    <n v="209"/>
    <n v="86"/>
    <n v="3"/>
    <n v="13"/>
    <n v="24"/>
    <n v="23"/>
    <n v="12"/>
    <n v="0"/>
    <n v="0"/>
    <n v="0"/>
    <n v="0"/>
    <n v="0"/>
    <n v="0"/>
    <n v="0"/>
    <n v="0"/>
    <n v="0"/>
    <n v="0"/>
    <n v="0"/>
    <n v="0"/>
    <n v="0"/>
    <n v="0"/>
    <n v="0"/>
    <n v="0"/>
    <n v="0"/>
    <n v="0"/>
    <n v="0"/>
    <n v="1"/>
    <n v="0"/>
    <n v="86"/>
    <n v="1"/>
    <n v="209"/>
    <n v="858"/>
    <n v="662"/>
    <n v="156"/>
    <n v="20"/>
    <n v="4882"/>
    <n v="1800"/>
    <n v="0"/>
    <n v="29"/>
    <n v="362"/>
    <n v="1013"/>
    <n v="3263"/>
  </r>
  <r>
    <x v="2"/>
    <x v="8"/>
    <x v="129"/>
    <x v="0"/>
    <n v="180"/>
    <n v="3"/>
    <n v="3"/>
    <n v="5"/>
    <n v="4"/>
    <n v="137"/>
    <n v="0"/>
    <n v="12"/>
    <n v="1"/>
    <n v="115"/>
    <n v="96"/>
    <n v="3"/>
    <n v="0"/>
    <n v="1481"/>
    <n v="1283"/>
    <n v="20"/>
    <n v="56"/>
    <n v="34"/>
    <n v="2031"/>
    <n v="1302"/>
    <n v="20"/>
    <n v="236"/>
    <n v="22"/>
    <n v="1890"/>
    <n v="1293"/>
    <n v="15"/>
    <n v="191"/>
    <n v="65"/>
    <n v="240"/>
    <n v="108"/>
    <n v="3"/>
    <n v="35"/>
    <n v="9"/>
    <n v="95"/>
    <n v="80"/>
    <n v="1"/>
    <n v="5"/>
    <n v="0"/>
    <n v="0"/>
    <n v="0"/>
    <n v="0"/>
    <n v="0"/>
    <n v="0"/>
    <n v="0"/>
    <n v="0"/>
    <n v="0"/>
    <n v="0"/>
    <n v="0"/>
    <n v="7"/>
    <n v="0"/>
    <n v="0"/>
    <n v="0"/>
    <n v="0"/>
    <n v="0"/>
    <n v="3"/>
    <n v="5"/>
    <n v="164"/>
    <n v="101"/>
    <n v="1357"/>
    <n v="1685"/>
    <n v="1582"/>
    <n v="178"/>
    <n v="88"/>
    <n v="7269"/>
    <n v="3036"/>
    <n v="0"/>
    <n v="47"/>
    <n v="1112"/>
    <n v="725"/>
    <n v="5070"/>
  </r>
  <r>
    <x v="2"/>
    <x v="9"/>
    <x v="130"/>
    <x v="0"/>
    <n v="307"/>
    <n v="7"/>
    <n v="6"/>
    <n v="2"/>
    <n v="2"/>
    <n v="250"/>
    <n v="14"/>
    <n v="5"/>
    <n v="0"/>
    <n v="49"/>
    <n v="41"/>
    <n v="0"/>
    <n v="0"/>
    <n v="2054"/>
    <n v="1891"/>
    <n v="63"/>
    <n v="8"/>
    <n v="1"/>
    <n v="2011"/>
    <n v="1465"/>
    <n v="108"/>
    <n v="30"/>
    <n v="52"/>
    <n v="2577"/>
    <n v="2003"/>
    <n v="38"/>
    <n v="163"/>
    <n v="9"/>
    <n v="272"/>
    <n v="136"/>
    <n v="6"/>
    <n v="4"/>
    <n v="25"/>
    <n v="94"/>
    <n v="86"/>
    <n v="2"/>
    <n v="1"/>
    <n v="0"/>
    <n v="0"/>
    <n v="0"/>
    <n v="0"/>
    <n v="0"/>
    <n v="0"/>
    <n v="0"/>
    <n v="0"/>
    <n v="0"/>
    <n v="0"/>
    <n v="0"/>
    <n v="1"/>
    <n v="0"/>
    <n v="0"/>
    <n v="0"/>
    <n v="0"/>
    <n v="0"/>
    <n v="7"/>
    <n v="2"/>
    <n v="285"/>
    <n v="45"/>
    <n v="1968"/>
    <n v="1780"/>
    <n v="2343"/>
    <n v="229"/>
    <n v="90"/>
    <n v="7897"/>
    <n v="4321"/>
    <n v="0"/>
    <n v="155"/>
    <n v="229"/>
    <n v="997"/>
    <n v="6284"/>
  </r>
  <r>
    <x v="2"/>
    <x v="34"/>
    <x v="131"/>
    <x v="0"/>
    <n v="248"/>
    <n v="8"/>
    <n v="5"/>
    <n v="1"/>
    <n v="1"/>
    <n v="192"/>
    <n v="4"/>
    <n v="11"/>
    <n v="2"/>
    <n v="132"/>
    <n v="114"/>
    <n v="5"/>
    <n v="0"/>
    <n v="2271"/>
    <n v="1984"/>
    <n v="69"/>
    <n v="53"/>
    <n v="33"/>
    <n v="2468"/>
    <n v="1628"/>
    <n v="44"/>
    <n v="221"/>
    <n v="43"/>
    <n v="2920"/>
    <n v="2031"/>
    <n v="22"/>
    <n v="316"/>
    <n v="119"/>
    <n v="323"/>
    <n v="145"/>
    <n v="6"/>
    <n v="33"/>
    <n v="14"/>
    <n v="206"/>
    <n v="179"/>
    <n v="3"/>
    <n v="0"/>
    <n v="0"/>
    <n v="0"/>
    <n v="0"/>
    <n v="1"/>
    <n v="0"/>
    <n v="0"/>
    <n v="0"/>
    <n v="0"/>
    <n v="0"/>
    <n v="0"/>
    <n v="0"/>
    <n v="0"/>
    <n v="0"/>
    <n v="0"/>
    <n v="0"/>
    <n v="0"/>
    <n v="0"/>
    <n v="6"/>
    <n v="1"/>
    <n v="226"/>
    <n v="125"/>
    <n v="2092"/>
    <n v="2083"/>
    <n v="2407"/>
    <n v="248"/>
    <n v="199"/>
    <n v="11415"/>
    <n v="4966"/>
    <n v="0"/>
    <n v="104"/>
    <n v="2113"/>
    <n v="728"/>
    <n v="8000"/>
  </r>
  <r>
    <x v="2"/>
    <x v="8"/>
    <x v="132"/>
    <x v="0"/>
    <n v="43"/>
    <n v="1"/>
    <n v="1"/>
    <n v="0"/>
    <n v="0"/>
    <n v="37"/>
    <n v="0"/>
    <n v="2"/>
    <n v="0"/>
    <n v="21"/>
    <n v="18"/>
    <n v="0"/>
    <n v="0"/>
    <n v="540"/>
    <n v="458"/>
    <n v="3"/>
    <n v="9"/>
    <n v="44"/>
    <n v="383"/>
    <n v="257"/>
    <n v="5"/>
    <n v="24"/>
    <n v="17"/>
    <n v="598"/>
    <n v="414"/>
    <n v="2"/>
    <n v="35"/>
    <n v="62"/>
    <n v="48"/>
    <n v="22"/>
    <n v="1"/>
    <n v="8"/>
    <n v="0"/>
    <n v="44"/>
    <n v="35"/>
    <n v="1"/>
    <n v="0"/>
    <n v="1"/>
    <n v="0"/>
    <n v="0"/>
    <n v="0"/>
    <n v="0"/>
    <n v="0"/>
    <n v="0"/>
    <n v="0"/>
    <n v="0"/>
    <n v="0"/>
    <n v="0"/>
    <n v="0"/>
    <n v="0"/>
    <n v="0"/>
    <n v="0"/>
    <n v="0"/>
    <n v="0"/>
    <n v="1"/>
    <n v="0"/>
    <n v="41"/>
    <n v="21"/>
    <n v="479"/>
    <n v="327"/>
    <n v="494"/>
    <n v="36"/>
    <n v="41"/>
    <n v="2156"/>
    <n v="1092"/>
    <n v="0"/>
    <n v="15"/>
    <n v="257"/>
    <n v="251"/>
    <n v="1558"/>
  </r>
  <r>
    <x v="2"/>
    <x v="8"/>
    <x v="133"/>
    <x v="0"/>
    <n v="142"/>
    <n v="1"/>
    <n v="1"/>
    <n v="1"/>
    <n v="1"/>
    <n v="109"/>
    <n v="1"/>
    <n v="4"/>
    <n v="6"/>
    <n v="5"/>
    <n v="5"/>
    <n v="0"/>
    <n v="0"/>
    <n v="660"/>
    <n v="535"/>
    <n v="9"/>
    <n v="26"/>
    <n v="27"/>
    <n v="1389"/>
    <n v="814"/>
    <n v="18"/>
    <n v="53"/>
    <n v="172"/>
    <n v="1009"/>
    <n v="611"/>
    <n v="2"/>
    <n v="50"/>
    <n v="143"/>
    <n v="154"/>
    <n v="63"/>
    <n v="1"/>
    <n v="2"/>
    <n v="32"/>
    <n v="22"/>
    <n v="14"/>
    <n v="0"/>
    <n v="2"/>
    <n v="2"/>
    <n v="0"/>
    <n v="0"/>
    <n v="0"/>
    <n v="0"/>
    <n v="0"/>
    <n v="0"/>
    <n v="0"/>
    <n v="0"/>
    <n v="0"/>
    <n v="0"/>
    <n v="0"/>
    <n v="0"/>
    <n v="0"/>
    <n v="0"/>
    <n v="0"/>
    <n v="0"/>
    <n v="1"/>
    <n v="1"/>
    <n v="128"/>
    <n v="5"/>
    <n v="591"/>
    <n v="1085"/>
    <n v="788"/>
    <n v="114"/>
    <n v="18"/>
    <n v="4037"/>
    <n v="1502"/>
    <n v="0"/>
    <n v="13"/>
    <n v="91"/>
    <n v="1106"/>
    <n v="2633"/>
  </r>
  <r>
    <x v="2"/>
    <x v="9"/>
    <x v="134"/>
    <x v="0"/>
    <n v="48"/>
    <n v="0"/>
    <n v="0"/>
    <n v="0"/>
    <n v="0"/>
    <n v="34"/>
    <n v="5"/>
    <n v="2"/>
    <n v="0"/>
    <n v="2"/>
    <n v="2"/>
    <n v="0"/>
    <n v="0"/>
    <n v="392"/>
    <n v="339"/>
    <n v="25"/>
    <n v="0"/>
    <n v="4"/>
    <n v="743"/>
    <n v="411"/>
    <n v="36"/>
    <n v="35"/>
    <n v="65"/>
    <n v="712"/>
    <n v="434"/>
    <n v="4"/>
    <n v="4"/>
    <n v="120"/>
    <n v="72"/>
    <n v="32"/>
    <n v="1"/>
    <n v="5"/>
    <n v="12"/>
    <n v="17"/>
    <n v="10"/>
    <n v="0"/>
    <n v="0"/>
    <n v="1"/>
    <n v="0"/>
    <n v="0"/>
    <n v="0"/>
    <n v="0"/>
    <n v="0"/>
    <n v="0"/>
    <n v="0"/>
    <n v="0"/>
    <n v="0"/>
    <n v="0"/>
    <n v="0"/>
    <n v="0"/>
    <n v="0"/>
    <n v="0"/>
    <n v="0"/>
    <n v="0"/>
    <n v="0"/>
    <n v="0"/>
    <n v="40"/>
    <n v="2"/>
    <n v="360"/>
    <n v="582"/>
    <n v="565"/>
    <n v="51"/>
    <n v="16"/>
    <n v="2969"/>
    <n v="944"/>
    <n v="0"/>
    <n v="33"/>
    <n v="41"/>
    <n v="943"/>
    <n v="1800"/>
  </r>
  <r>
    <x v="2"/>
    <x v="33"/>
    <x v="135"/>
    <x v="0"/>
    <n v="57"/>
    <n v="1"/>
    <n v="1"/>
    <n v="0"/>
    <n v="0"/>
    <n v="40"/>
    <n v="0"/>
    <n v="4"/>
    <n v="0"/>
    <n v="1"/>
    <n v="0"/>
    <n v="0"/>
    <n v="0"/>
    <n v="292"/>
    <n v="243"/>
    <n v="1"/>
    <n v="10"/>
    <n v="14"/>
    <n v="591"/>
    <n v="345"/>
    <n v="14"/>
    <n v="35"/>
    <n v="42"/>
    <n v="539"/>
    <n v="352"/>
    <n v="1"/>
    <n v="5"/>
    <n v="65"/>
    <n v="59"/>
    <n v="24"/>
    <n v="3"/>
    <n v="4"/>
    <n v="9"/>
    <n v="39"/>
    <n v="26"/>
    <n v="1"/>
    <n v="0"/>
    <n v="2"/>
    <n v="0"/>
    <n v="0"/>
    <n v="0"/>
    <n v="0"/>
    <n v="0"/>
    <n v="0"/>
    <n v="0"/>
    <n v="0"/>
    <n v="0"/>
    <n v="0"/>
    <n v="0"/>
    <n v="0"/>
    <n v="0"/>
    <n v="0"/>
    <n v="0"/>
    <n v="0"/>
    <n v="1"/>
    <n v="0"/>
    <n v="53"/>
    <n v="1"/>
    <n v="264"/>
    <n v="481"/>
    <n v="458"/>
    <n v="42"/>
    <n v="35"/>
    <n v="2042"/>
    <n v="820"/>
    <n v="0"/>
    <n v="29"/>
    <n v="35"/>
    <n v="460"/>
    <n v="1426"/>
  </r>
  <r>
    <x v="2"/>
    <x v="33"/>
    <x v="136"/>
    <x v="0"/>
    <n v="59"/>
    <n v="2"/>
    <n v="2"/>
    <n v="0"/>
    <n v="0"/>
    <n v="41"/>
    <n v="2"/>
    <n v="2"/>
    <n v="0"/>
    <n v="2"/>
    <n v="1"/>
    <n v="0"/>
    <n v="0"/>
    <n v="503"/>
    <n v="426"/>
    <n v="12"/>
    <n v="10"/>
    <n v="22"/>
    <n v="633"/>
    <n v="401"/>
    <n v="36"/>
    <n v="24"/>
    <n v="15"/>
    <n v="668"/>
    <n v="455"/>
    <n v="28"/>
    <n v="4"/>
    <n v="55"/>
    <n v="81"/>
    <n v="37"/>
    <n v="8"/>
    <n v="0"/>
    <n v="8"/>
    <n v="32"/>
    <n v="20"/>
    <n v="1"/>
    <n v="0"/>
    <n v="0"/>
    <n v="0"/>
    <n v="0"/>
    <n v="0"/>
    <n v="0"/>
    <n v="0"/>
    <n v="0"/>
    <n v="0"/>
    <n v="0"/>
    <n v="0"/>
    <n v="0"/>
    <n v="0"/>
    <n v="0"/>
    <n v="0"/>
    <n v="0"/>
    <n v="0"/>
    <n v="0"/>
    <n v="2"/>
    <n v="0"/>
    <n v="52"/>
    <n v="2"/>
    <n v="454"/>
    <n v="545"/>
    <n v="568"/>
    <n v="59"/>
    <n v="27"/>
    <n v="2462"/>
    <n v="1029"/>
    <n v="0"/>
    <n v="141"/>
    <n v="29"/>
    <n v="449"/>
    <n v="1730"/>
  </r>
  <r>
    <x v="2"/>
    <x v="9"/>
    <x v="137"/>
    <x v="0"/>
    <n v="58"/>
    <n v="0"/>
    <n v="0"/>
    <n v="0"/>
    <n v="0"/>
    <n v="48"/>
    <n v="2"/>
    <n v="1"/>
    <n v="1"/>
    <n v="0"/>
    <n v="0"/>
    <n v="0"/>
    <n v="0"/>
    <n v="638"/>
    <n v="584"/>
    <n v="18"/>
    <n v="0"/>
    <n v="6"/>
    <n v="631"/>
    <n v="435"/>
    <n v="33"/>
    <n v="21"/>
    <n v="22"/>
    <n v="712"/>
    <n v="509"/>
    <n v="31"/>
    <n v="33"/>
    <n v="17"/>
    <n v="83"/>
    <n v="40"/>
    <n v="5"/>
    <n v="3"/>
    <n v="1"/>
    <n v="38"/>
    <n v="33"/>
    <n v="3"/>
    <n v="0"/>
    <n v="0"/>
    <n v="0"/>
    <n v="0"/>
    <n v="0"/>
    <n v="0"/>
    <n v="0"/>
    <n v="0"/>
    <n v="0"/>
    <n v="0"/>
    <n v="0"/>
    <n v="0"/>
    <n v="0"/>
    <n v="0"/>
    <n v="0"/>
    <n v="0"/>
    <n v="0"/>
    <n v="0"/>
    <n v="0"/>
    <n v="0"/>
    <n v="53"/>
    <n v="0"/>
    <n v="611"/>
    <n v="542"/>
    <n v="618"/>
    <n v="70"/>
    <n v="35"/>
    <n v="2761"/>
    <n v="1252"/>
    <n v="0"/>
    <n v="120"/>
    <n v="79"/>
    <n v="467"/>
    <n v="1973"/>
  </r>
  <r>
    <x v="2"/>
    <x v="33"/>
    <x v="138"/>
    <x v="0"/>
    <n v="154"/>
    <n v="3"/>
    <n v="3"/>
    <n v="0"/>
    <n v="0"/>
    <n v="114"/>
    <n v="6"/>
    <n v="8"/>
    <n v="1"/>
    <n v="5"/>
    <n v="4"/>
    <n v="0"/>
    <n v="0"/>
    <n v="1107"/>
    <n v="997"/>
    <n v="26"/>
    <n v="25"/>
    <n v="4"/>
    <n v="1433"/>
    <n v="908"/>
    <n v="46"/>
    <n v="134"/>
    <n v="16"/>
    <n v="1416"/>
    <n v="1015"/>
    <n v="23"/>
    <n v="138"/>
    <n v="16"/>
    <n v="151"/>
    <n v="65"/>
    <n v="7"/>
    <n v="17"/>
    <n v="3"/>
    <n v="98"/>
    <n v="83"/>
    <n v="4"/>
    <n v="0"/>
    <n v="1"/>
    <n v="0"/>
    <n v="0"/>
    <n v="0"/>
    <n v="0"/>
    <n v="0"/>
    <n v="0"/>
    <n v="0"/>
    <n v="0"/>
    <n v="0"/>
    <n v="0"/>
    <n v="0"/>
    <n v="0"/>
    <n v="0"/>
    <n v="0"/>
    <n v="0"/>
    <n v="0"/>
    <n v="3"/>
    <n v="0"/>
    <n v="137"/>
    <n v="4"/>
    <n v="1043"/>
    <n v="1187"/>
    <n v="1222"/>
    <n v="115"/>
    <n v="91"/>
    <n v="5638"/>
    <n v="2465"/>
    <n v="0"/>
    <n v="149"/>
    <n v="995"/>
    <n v="326"/>
    <n v="3942"/>
  </r>
  <r>
    <x v="2"/>
    <x v="8"/>
    <x v="14"/>
    <x v="0"/>
    <n v="42"/>
    <n v="1"/>
    <n v="0"/>
    <n v="3"/>
    <n v="2"/>
    <n v="26"/>
    <n v="0"/>
    <n v="3"/>
    <n v="1"/>
    <n v="39"/>
    <n v="38"/>
    <n v="0"/>
    <n v="0"/>
    <n v="245"/>
    <n v="211"/>
    <n v="9"/>
    <n v="5"/>
    <n v="3"/>
    <n v="471"/>
    <n v="258"/>
    <n v="10"/>
    <n v="45"/>
    <n v="18"/>
    <n v="400"/>
    <n v="246"/>
    <n v="2"/>
    <n v="45"/>
    <n v="30"/>
    <n v="62"/>
    <n v="15"/>
    <n v="1"/>
    <n v="6"/>
    <n v="5"/>
    <n v="28"/>
    <n v="21"/>
    <n v="2"/>
    <n v="0"/>
    <n v="0"/>
    <n v="0"/>
    <n v="0"/>
    <n v="1"/>
    <n v="0"/>
    <n v="0"/>
    <n v="0"/>
    <n v="0"/>
    <n v="0"/>
    <n v="0"/>
    <n v="0"/>
    <n v="0"/>
    <n v="0"/>
    <n v="0"/>
    <n v="0"/>
    <n v="0"/>
    <n v="0"/>
    <n v="0"/>
    <n v="2"/>
    <n v="35"/>
    <n v="39"/>
    <n v="225"/>
    <n v="374"/>
    <n v="315"/>
    <n v="43"/>
    <n v="26"/>
    <n v="1658"/>
    <n v="581"/>
    <n v="0"/>
    <n v="20"/>
    <n v="81"/>
    <n v="392"/>
    <n v="1078"/>
  </r>
  <r>
    <x v="2"/>
    <x v="9"/>
    <x v="139"/>
    <x v="0"/>
    <n v="88"/>
    <n v="2"/>
    <n v="2"/>
    <n v="0"/>
    <n v="0"/>
    <n v="74"/>
    <n v="4"/>
    <n v="0"/>
    <n v="1"/>
    <n v="3"/>
    <n v="3"/>
    <n v="0"/>
    <n v="0"/>
    <n v="816"/>
    <n v="770"/>
    <n v="23"/>
    <n v="0"/>
    <n v="0"/>
    <n v="605"/>
    <n v="446"/>
    <n v="34"/>
    <n v="3"/>
    <n v="12"/>
    <n v="776"/>
    <n v="634"/>
    <n v="35"/>
    <n v="7"/>
    <n v="11"/>
    <n v="85"/>
    <n v="50"/>
    <n v="4"/>
    <n v="3"/>
    <n v="3"/>
    <n v="52"/>
    <n v="45"/>
    <n v="1"/>
    <n v="0"/>
    <n v="0"/>
    <n v="0"/>
    <n v="0"/>
    <n v="0"/>
    <n v="0"/>
    <n v="0"/>
    <n v="0"/>
    <n v="0"/>
    <n v="0"/>
    <n v="0"/>
    <n v="0"/>
    <n v="0"/>
    <n v="0"/>
    <n v="0"/>
    <n v="0"/>
    <n v="0"/>
    <n v="0"/>
    <n v="2"/>
    <n v="0"/>
    <n v="81"/>
    <n v="3"/>
    <n v="789"/>
    <n v="540"/>
    <n v="713"/>
    <n v="72"/>
    <n v="50"/>
    <n v="2506"/>
    <n v="1429"/>
    <n v="0"/>
    <n v="92"/>
    <n v="28"/>
    <n v="269"/>
    <n v="2038"/>
  </r>
  <r>
    <x v="2"/>
    <x v="8"/>
    <x v="140"/>
    <x v="0"/>
    <n v="206"/>
    <n v="3"/>
    <n v="3"/>
    <n v="1"/>
    <n v="1"/>
    <n v="170"/>
    <n v="2"/>
    <n v="6"/>
    <n v="0"/>
    <n v="35"/>
    <n v="33"/>
    <n v="0"/>
    <n v="0"/>
    <n v="1840"/>
    <n v="1708"/>
    <n v="34"/>
    <n v="7"/>
    <n v="28"/>
    <n v="1279"/>
    <n v="964"/>
    <n v="34"/>
    <n v="43"/>
    <n v="16"/>
    <n v="2198"/>
    <n v="1713"/>
    <n v="50"/>
    <n v="66"/>
    <n v="101"/>
    <n v="198"/>
    <n v="94"/>
    <n v="0"/>
    <n v="22"/>
    <n v="5"/>
    <n v="121"/>
    <n v="109"/>
    <n v="5"/>
    <n v="0"/>
    <n v="1"/>
    <n v="0"/>
    <n v="0"/>
    <n v="0"/>
    <n v="0"/>
    <n v="0"/>
    <n v="0"/>
    <n v="0"/>
    <n v="0"/>
    <n v="0"/>
    <n v="0"/>
    <n v="0"/>
    <n v="0"/>
    <n v="0"/>
    <n v="0"/>
    <n v="0"/>
    <n v="0"/>
    <n v="3"/>
    <n v="1"/>
    <n v="195"/>
    <n v="34"/>
    <n v="1766"/>
    <n v="1152"/>
    <n v="1960"/>
    <n v="162"/>
    <n v="114"/>
    <n v="6852"/>
    <n v="3931"/>
    <n v="0"/>
    <n v="106"/>
    <n v="712"/>
    <n v="335"/>
    <n v="5529"/>
  </r>
  <r>
    <x v="2"/>
    <x v="33"/>
    <x v="141"/>
    <x v="0"/>
    <n v="80"/>
    <n v="3"/>
    <n v="2"/>
    <n v="1"/>
    <n v="1"/>
    <n v="60"/>
    <n v="1"/>
    <n v="2"/>
    <n v="2"/>
    <n v="35"/>
    <n v="30"/>
    <n v="0"/>
    <n v="0"/>
    <n v="394"/>
    <n v="346"/>
    <n v="2"/>
    <n v="10"/>
    <n v="6"/>
    <n v="827"/>
    <n v="475"/>
    <n v="22"/>
    <n v="71"/>
    <n v="34"/>
    <n v="758"/>
    <n v="519"/>
    <n v="8"/>
    <n v="68"/>
    <n v="31"/>
    <n v="110"/>
    <n v="51"/>
    <n v="0"/>
    <n v="8"/>
    <n v="2"/>
    <n v="44"/>
    <n v="40"/>
    <n v="0"/>
    <n v="0"/>
    <n v="2"/>
    <n v="0"/>
    <n v="0"/>
    <n v="0"/>
    <n v="0"/>
    <n v="0"/>
    <n v="0"/>
    <n v="0"/>
    <n v="0"/>
    <n v="0"/>
    <n v="0"/>
    <n v="0"/>
    <n v="0"/>
    <n v="0"/>
    <n v="0"/>
    <n v="0"/>
    <n v="0"/>
    <n v="3"/>
    <n v="1"/>
    <n v="73"/>
    <n v="35"/>
    <n v="370"/>
    <n v="665"/>
    <n v="639"/>
    <n v="93"/>
    <n v="42"/>
    <n v="3734"/>
    <n v="1433"/>
    <n v="0"/>
    <n v="30"/>
    <n v="390"/>
    <n v="630"/>
    <n v="2501"/>
  </r>
  <r>
    <x v="2"/>
    <x v="34"/>
    <x v="142"/>
    <x v="0"/>
    <n v="164"/>
    <n v="7"/>
    <n v="7"/>
    <n v="0"/>
    <n v="0"/>
    <n v="132"/>
    <n v="1"/>
    <n v="7"/>
    <n v="3"/>
    <n v="23"/>
    <n v="16"/>
    <n v="1"/>
    <n v="1"/>
    <n v="1216"/>
    <n v="1130"/>
    <n v="14"/>
    <n v="11"/>
    <n v="21"/>
    <n v="1225"/>
    <n v="884"/>
    <n v="10"/>
    <n v="65"/>
    <n v="60"/>
    <n v="1647"/>
    <n v="1279"/>
    <n v="8"/>
    <n v="72"/>
    <n v="51"/>
    <n v="154"/>
    <n v="71"/>
    <n v="2"/>
    <n v="6"/>
    <n v="14"/>
    <n v="106"/>
    <n v="89"/>
    <n v="1"/>
    <n v="0"/>
    <n v="0"/>
    <n v="0"/>
    <n v="0"/>
    <n v="0"/>
    <n v="0"/>
    <n v="0"/>
    <n v="0"/>
    <n v="0"/>
    <n v="0"/>
    <n v="0"/>
    <n v="0"/>
    <n v="0"/>
    <n v="0"/>
    <n v="0"/>
    <n v="0"/>
    <n v="0"/>
    <n v="0"/>
    <n v="7"/>
    <n v="0"/>
    <n v="151"/>
    <n v="19"/>
    <n v="1163"/>
    <n v="1063"/>
    <n v="1491"/>
    <n v="123"/>
    <n v="103"/>
    <n v="5795"/>
    <n v="3054"/>
    <n v="0"/>
    <n v="26"/>
    <n v="176"/>
    <n v="896"/>
    <n v="4492"/>
  </r>
  <r>
    <x v="2"/>
    <x v="8"/>
    <x v="143"/>
    <x v="0"/>
    <n v="53"/>
    <n v="1"/>
    <n v="1"/>
    <n v="0"/>
    <n v="0"/>
    <n v="36"/>
    <n v="0"/>
    <n v="4"/>
    <n v="1"/>
    <n v="1"/>
    <n v="1"/>
    <n v="0"/>
    <n v="0"/>
    <n v="291"/>
    <n v="235"/>
    <n v="0"/>
    <n v="18"/>
    <n v="6"/>
    <n v="686"/>
    <n v="398"/>
    <n v="1"/>
    <n v="84"/>
    <n v="35"/>
    <n v="587"/>
    <n v="362"/>
    <n v="1"/>
    <n v="75"/>
    <n v="16"/>
    <n v="72"/>
    <n v="23"/>
    <n v="1"/>
    <n v="3"/>
    <n v="13"/>
    <n v="26"/>
    <n v="19"/>
    <n v="0"/>
    <n v="1"/>
    <n v="0"/>
    <n v="0"/>
    <n v="0"/>
    <n v="0"/>
    <n v="0"/>
    <n v="0"/>
    <n v="0"/>
    <n v="0"/>
    <n v="0"/>
    <n v="0"/>
    <n v="0"/>
    <n v="0"/>
    <n v="0"/>
    <n v="0"/>
    <n v="0"/>
    <n v="0"/>
    <n v="0"/>
    <n v="1"/>
    <n v="0"/>
    <n v="46"/>
    <n v="1"/>
    <n v="259"/>
    <n v="537"/>
    <n v="476"/>
    <n v="50"/>
    <n v="22"/>
    <n v="2524"/>
    <n v="863"/>
    <n v="0"/>
    <n v="4"/>
    <n v="96"/>
    <n v="657"/>
    <n v="1641"/>
  </r>
  <r>
    <x v="2"/>
    <x v="9"/>
    <x v="144"/>
    <x v="0"/>
    <n v="178"/>
    <n v="7"/>
    <n v="6"/>
    <n v="0"/>
    <n v="0"/>
    <n v="146"/>
    <n v="5"/>
    <n v="4"/>
    <n v="2"/>
    <n v="3"/>
    <n v="3"/>
    <n v="0"/>
    <n v="0"/>
    <n v="1759"/>
    <n v="1577"/>
    <n v="52"/>
    <n v="10"/>
    <n v="37"/>
    <n v="1816"/>
    <n v="1238"/>
    <n v="50"/>
    <n v="66"/>
    <n v="57"/>
    <n v="2158"/>
    <n v="1568"/>
    <n v="32"/>
    <n v="74"/>
    <n v="126"/>
    <n v="192"/>
    <n v="86"/>
    <n v="4"/>
    <n v="17"/>
    <n v="14"/>
    <n v="153"/>
    <n v="147"/>
    <n v="2"/>
    <n v="0"/>
    <n v="0"/>
    <n v="0"/>
    <n v="0"/>
    <n v="0"/>
    <n v="0"/>
    <n v="0"/>
    <n v="0"/>
    <n v="0"/>
    <n v="0"/>
    <n v="0"/>
    <n v="0"/>
    <n v="0"/>
    <n v="0"/>
    <n v="0"/>
    <n v="0"/>
    <n v="0"/>
    <n v="0"/>
    <n v="7"/>
    <n v="0"/>
    <n v="163"/>
    <n v="3"/>
    <n v="1653"/>
    <n v="1597"/>
    <n v="1903"/>
    <n v="145"/>
    <n v="150"/>
    <n v="6990"/>
    <n v="3493"/>
    <n v="0"/>
    <n v="106"/>
    <n v="210"/>
    <n v="1132"/>
    <n v="5296"/>
  </r>
  <r>
    <x v="2"/>
    <x v="9"/>
    <x v="145"/>
    <x v="0"/>
    <n v="73"/>
    <n v="2"/>
    <n v="2"/>
    <n v="0"/>
    <n v="0"/>
    <n v="61"/>
    <n v="2"/>
    <n v="2"/>
    <n v="2"/>
    <n v="1"/>
    <n v="1"/>
    <n v="0"/>
    <n v="0"/>
    <n v="548"/>
    <n v="514"/>
    <n v="12"/>
    <n v="0"/>
    <n v="4"/>
    <n v="634"/>
    <n v="458"/>
    <n v="23"/>
    <n v="5"/>
    <n v="29"/>
    <n v="818"/>
    <n v="629"/>
    <n v="38"/>
    <n v="2"/>
    <n v="36"/>
    <n v="108"/>
    <n v="60"/>
    <n v="3"/>
    <n v="1"/>
    <n v="11"/>
    <n v="42"/>
    <n v="39"/>
    <n v="0"/>
    <n v="0"/>
    <n v="0"/>
    <n v="0"/>
    <n v="0"/>
    <n v="0"/>
    <n v="0"/>
    <n v="0"/>
    <n v="0"/>
    <n v="0"/>
    <n v="0"/>
    <n v="0"/>
    <n v="0"/>
    <n v="0"/>
    <n v="0"/>
    <n v="0"/>
    <n v="0"/>
    <n v="0"/>
    <n v="0"/>
    <n v="2"/>
    <n v="0"/>
    <n v="66"/>
    <n v="1"/>
    <n v="530"/>
    <n v="562"/>
    <n v="726"/>
    <n v="85"/>
    <n v="41"/>
    <n v="2904"/>
    <n v="1575"/>
    <n v="0"/>
    <n v="49"/>
    <n v="14"/>
    <n v="392"/>
    <n v="2350"/>
  </r>
  <r>
    <x v="2"/>
    <x v="9"/>
    <x v="146"/>
    <x v="0"/>
    <n v="81"/>
    <n v="0"/>
    <n v="0"/>
    <n v="0"/>
    <n v="0"/>
    <n v="74"/>
    <n v="1"/>
    <n v="0"/>
    <n v="0"/>
    <n v="0"/>
    <n v="0"/>
    <n v="0"/>
    <n v="0"/>
    <n v="629"/>
    <n v="607"/>
    <n v="6"/>
    <n v="2"/>
    <n v="1"/>
    <n v="444"/>
    <n v="356"/>
    <n v="21"/>
    <n v="4"/>
    <n v="5"/>
    <n v="674"/>
    <n v="556"/>
    <n v="16"/>
    <n v="12"/>
    <n v="12"/>
    <n v="88"/>
    <n v="53"/>
    <n v="0"/>
    <n v="3"/>
    <n v="4"/>
    <n v="14"/>
    <n v="11"/>
    <n v="1"/>
    <n v="0"/>
    <n v="1"/>
    <n v="0"/>
    <n v="0"/>
    <n v="0"/>
    <n v="0"/>
    <n v="0"/>
    <n v="0"/>
    <n v="0"/>
    <n v="0"/>
    <n v="0"/>
    <n v="0"/>
    <n v="0"/>
    <n v="0"/>
    <n v="0"/>
    <n v="0"/>
    <n v="0"/>
    <n v="0"/>
    <n v="0"/>
    <n v="0"/>
    <n v="80"/>
    <n v="0"/>
    <n v="617"/>
    <n v="407"/>
    <n v="625"/>
    <n v="76"/>
    <n v="12"/>
    <n v="2233"/>
    <n v="1397"/>
    <n v="0"/>
    <n v="37"/>
    <n v="21"/>
    <n v="217"/>
    <n v="1902"/>
  </r>
  <r>
    <x v="2"/>
    <x v="9"/>
    <x v="147"/>
    <x v="0"/>
    <n v="60"/>
    <n v="0"/>
    <n v="0"/>
    <n v="0"/>
    <n v="0"/>
    <n v="53"/>
    <n v="1"/>
    <n v="0"/>
    <n v="0"/>
    <n v="0"/>
    <n v="0"/>
    <n v="0"/>
    <n v="0"/>
    <n v="416"/>
    <n v="370"/>
    <n v="11"/>
    <n v="6"/>
    <n v="5"/>
    <n v="428"/>
    <n v="303"/>
    <n v="20"/>
    <n v="10"/>
    <n v="8"/>
    <n v="642"/>
    <n v="462"/>
    <n v="14"/>
    <n v="43"/>
    <n v="17"/>
    <n v="62"/>
    <n v="26"/>
    <n v="5"/>
    <n v="1"/>
    <n v="5"/>
    <n v="24"/>
    <n v="18"/>
    <n v="2"/>
    <n v="0"/>
    <n v="0"/>
    <n v="0"/>
    <n v="0"/>
    <n v="0"/>
    <n v="0"/>
    <n v="0"/>
    <n v="0"/>
    <n v="0"/>
    <n v="0"/>
    <n v="0"/>
    <n v="0"/>
    <n v="0"/>
    <n v="0"/>
    <n v="0"/>
    <n v="0"/>
    <n v="0"/>
    <n v="0"/>
    <n v="0"/>
    <n v="0"/>
    <n v="58"/>
    <n v="0"/>
    <n v="392"/>
    <n v="383"/>
    <n v="558"/>
    <n v="49"/>
    <n v="20"/>
    <n v="2036"/>
    <n v="1042"/>
    <n v="0"/>
    <n v="55"/>
    <n v="107"/>
    <n v="271"/>
    <n v="1543"/>
  </r>
  <r>
    <x v="2"/>
    <x v="34"/>
    <x v="148"/>
    <x v="0"/>
    <n v="254"/>
    <n v="12"/>
    <n v="10"/>
    <n v="3"/>
    <n v="3"/>
    <n v="213"/>
    <n v="2"/>
    <n v="9"/>
    <n v="1"/>
    <n v="101"/>
    <n v="94"/>
    <n v="0"/>
    <n v="0"/>
    <n v="2038"/>
    <n v="1870"/>
    <n v="33"/>
    <n v="54"/>
    <n v="7"/>
    <n v="1738"/>
    <n v="1234"/>
    <n v="37"/>
    <n v="102"/>
    <n v="41"/>
    <n v="2812"/>
    <n v="2121"/>
    <n v="31"/>
    <n v="171"/>
    <n v="135"/>
    <n v="233"/>
    <n v="129"/>
    <n v="3"/>
    <n v="18"/>
    <n v="2"/>
    <n v="198"/>
    <n v="172"/>
    <n v="3"/>
    <n v="0"/>
    <n v="2"/>
    <n v="0"/>
    <n v="0"/>
    <n v="0"/>
    <n v="0"/>
    <n v="0"/>
    <n v="0"/>
    <n v="0"/>
    <n v="0"/>
    <n v="0"/>
    <n v="0"/>
    <n v="0"/>
    <n v="0"/>
    <n v="0"/>
    <n v="0"/>
    <n v="0"/>
    <n v="0"/>
    <n v="12"/>
    <n v="3"/>
    <n v="235"/>
    <n v="100"/>
    <n v="1933"/>
    <n v="1514"/>
    <n v="2442"/>
    <n v="203"/>
    <n v="192"/>
    <n v="10449"/>
    <n v="5455"/>
    <n v="0"/>
    <n v="132"/>
    <n v="921"/>
    <n v="1119"/>
    <n v="7959"/>
  </r>
  <r>
    <x v="2"/>
    <x v="9"/>
    <x v="149"/>
    <x v="0"/>
    <n v="134"/>
    <n v="2"/>
    <n v="2"/>
    <n v="0"/>
    <n v="0"/>
    <n v="112"/>
    <n v="4"/>
    <n v="1"/>
    <n v="0"/>
    <n v="3"/>
    <n v="3"/>
    <n v="0"/>
    <n v="0"/>
    <n v="1065"/>
    <n v="982"/>
    <n v="39"/>
    <n v="4"/>
    <n v="3"/>
    <n v="1376"/>
    <n v="991"/>
    <n v="61"/>
    <n v="25"/>
    <n v="34"/>
    <n v="1406"/>
    <n v="1005"/>
    <n v="68"/>
    <n v="22"/>
    <n v="72"/>
    <n v="161"/>
    <n v="59"/>
    <n v="10"/>
    <n v="5"/>
    <n v="16"/>
    <n v="67"/>
    <n v="59"/>
    <n v="4"/>
    <n v="0"/>
    <n v="0"/>
    <n v="0"/>
    <n v="0"/>
    <n v="0"/>
    <n v="0"/>
    <n v="0"/>
    <n v="0"/>
    <n v="0"/>
    <n v="0"/>
    <n v="0"/>
    <n v="0"/>
    <n v="0"/>
    <n v="0"/>
    <n v="0"/>
    <n v="0"/>
    <n v="0"/>
    <n v="0"/>
    <n v="2"/>
    <n v="0"/>
    <n v="128"/>
    <n v="3"/>
    <n v="1013"/>
    <n v="1226"/>
    <n v="1225"/>
    <n v="118"/>
    <n v="63"/>
    <n v="5284"/>
    <n v="2412"/>
    <n v="0"/>
    <n v="167"/>
    <n v="45"/>
    <n v="963"/>
    <n v="3902"/>
  </r>
  <r>
    <x v="3"/>
    <x v="12"/>
    <x v="150"/>
    <x v="0"/>
    <n v="152"/>
    <n v="2"/>
    <n v="0"/>
    <n v="0"/>
    <n v="0"/>
    <n v="82"/>
    <n v="5"/>
    <n v="26"/>
    <n v="3"/>
    <n v="1"/>
    <n v="1"/>
    <n v="0"/>
    <n v="0"/>
    <n v="368"/>
    <n v="262"/>
    <n v="25"/>
    <n v="13"/>
    <n v="1"/>
    <n v="1579"/>
    <n v="704"/>
    <n v="71"/>
    <n v="250"/>
    <n v="64"/>
    <n v="1004"/>
    <n v="426"/>
    <n v="10"/>
    <n v="246"/>
    <n v="29"/>
    <n v="152"/>
    <n v="46"/>
    <n v="3"/>
    <n v="17"/>
    <n v="24"/>
    <n v="60"/>
    <n v="47"/>
    <n v="4"/>
    <n v="2"/>
    <n v="0"/>
    <n v="0"/>
    <n v="2"/>
    <n v="0"/>
    <n v="0"/>
    <n v="0"/>
    <n v="0"/>
    <n v="0"/>
    <n v="0"/>
    <n v="0"/>
    <n v="0"/>
    <n v="0"/>
    <n v="0"/>
    <n v="0"/>
    <n v="0"/>
    <n v="0"/>
    <n v="0"/>
    <n v="0"/>
    <n v="0"/>
    <n v="116"/>
    <n v="1"/>
    <n v="321"/>
    <n v="1121"/>
    <n v="683"/>
    <n v="99"/>
    <n v="51"/>
    <n v="6627"/>
    <n v="1440"/>
    <n v="0"/>
    <n v="37"/>
    <n v="611"/>
    <n v="2276"/>
    <n v="3318"/>
  </r>
  <r>
    <x v="3"/>
    <x v="13"/>
    <x v="151"/>
    <x v="0"/>
    <n v="79"/>
    <n v="1"/>
    <n v="1"/>
    <n v="0"/>
    <n v="0"/>
    <n v="35"/>
    <n v="0"/>
    <n v="14"/>
    <n v="3"/>
    <n v="9"/>
    <n v="5"/>
    <n v="0"/>
    <n v="0"/>
    <n v="234"/>
    <n v="155"/>
    <n v="2"/>
    <n v="32"/>
    <n v="3"/>
    <n v="845"/>
    <n v="374"/>
    <n v="12"/>
    <n v="149"/>
    <n v="26"/>
    <n v="675"/>
    <n v="327"/>
    <n v="6"/>
    <n v="131"/>
    <n v="19"/>
    <n v="115"/>
    <n v="37"/>
    <n v="2"/>
    <n v="21"/>
    <n v="12"/>
    <n v="29"/>
    <n v="19"/>
    <n v="1"/>
    <n v="4"/>
    <n v="0"/>
    <n v="0"/>
    <n v="0"/>
    <n v="0"/>
    <n v="0"/>
    <n v="0"/>
    <n v="0"/>
    <n v="0"/>
    <n v="0"/>
    <n v="0"/>
    <n v="0"/>
    <n v="0"/>
    <n v="0"/>
    <n v="0"/>
    <n v="0"/>
    <n v="0"/>
    <n v="0"/>
    <n v="1"/>
    <n v="0"/>
    <n v="58"/>
    <n v="8"/>
    <n v="187"/>
    <n v="612"/>
    <n v="498"/>
    <n v="72"/>
    <n v="21"/>
    <n v="3385"/>
    <n v="808"/>
    <n v="0"/>
    <n v="10"/>
    <n v="466"/>
    <n v="953"/>
    <n v="1761"/>
  </r>
  <r>
    <x v="3"/>
    <x v="14"/>
    <x v="152"/>
    <x v="0"/>
    <n v="43"/>
    <n v="2"/>
    <n v="2"/>
    <n v="0"/>
    <n v="0"/>
    <n v="29"/>
    <n v="2"/>
    <n v="1"/>
    <n v="1"/>
    <n v="0"/>
    <n v="0"/>
    <n v="0"/>
    <n v="0"/>
    <n v="172"/>
    <n v="129"/>
    <n v="14"/>
    <n v="0"/>
    <n v="1"/>
    <n v="586"/>
    <n v="304"/>
    <n v="25"/>
    <n v="30"/>
    <n v="18"/>
    <n v="247"/>
    <n v="123"/>
    <n v="6"/>
    <n v="33"/>
    <n v="22"/>
    <n v="62"/>
    <n v="16"/>
    <n v="0"/>
    <n v="11"/>
    <n v="9"/>
    <n v="16"/>
    <n v="12"/>
    <n v="0"/>
    <n v="0"/>
    <n v="0"/>
    <n v="0"/>
    <n v="0"/>
    <n v="0"/>
    <n v="0"/>
    <n v="0"/>
    <n v="0"/>
    <n v="0"/>
    <n v="0"/>
    <n v="0"/>
    <n v="0"/>
    <n v="0"/>
    <n v="0"/>
    <n v="0"/>
    <n v="0"/>
    <n v="0"/>
    <n v="0"/>
    <n v="2"/>
    <n v="0"/>
    <n v="38"/>
    <n v="0"/>
    <n v="155"/>
    <n v="488"/>
    <n v="178"/>
    <n v="41"/>
    <n v="16"/>
    <n v="1762"/>
    <n v="432"/>
    <n v="0"/>
    <n v="19"/>
    <n v="346"/>
    <n v="301"/>
    <n v="985"/>
  </r>
  <r>
    <x v="3"/>
    <x v="35"/>
    <x v="153"/>
    <x v="0"/>
    <n v="106"/>
    <n v="3"/>
    <n v="2"/>
    <n v="0"/>
    <n v="0"/>
    <n v="67"/>
    <n v="1"/>
    <n v="12"/>
    <n v="1"/>
    <n v="2"/>
    <n v="1"/>
    <n v="0"/>
    <n v="0"/>
    <n v="347"/>
    <n v="226"/>
    <n v="15"/>
    <n v="18"/>
    <n v="6"/>
    <n v="1928"/>
    <n v="830"/>
    <n v="34"/>
    <n v="202"/>
    <n v="152"/>
    <n v="981"/>
    <n v="403"/>
    <n v="8"/>
    <n v="32"/>
    <n v="243"/>
    <n v="224"/>
    <n v="75"/>
    <n v="2"/>
    <n v="28"/>
    <n v="18"/>
    <n v="23"/>
    <n v="16"/>
    <n v="0"/>
    <n v="1"/>
    <n v="1"/>
    <n v="0"/>
    <n v="0"/>
    <n v="0"/>
    <n v="0"/>
    <n v="0"/>
    <n v="0"/>
    <n v="0"/>
    <n v="0"/>
    <n v="0"/>
    <n v="0"/>
    <n v="0"/>
    <n v="0"/>
    <n v="0"/>
    <n v="0"/>
    <n v="0"/>
    <n v="0"/>
    <n v="3"/>
    <n v="0"/>
    <n v="89"/>
    <n v="2"/>
    <n v="297"/>
    <n v="1430"/>
    <n v="677"/>
    <n v="156"/>
    <n v="19"/>
    <n v="6769"/>
    <n v="1444"/>
    <n v="0"/>
    <n v="60"/>
    <n v="705"/>
    <n v="1848"/>
    <n v="3738"/>
  </r>
  <r>
    <x v="3"/>
    <x v="13"/>
    <x v="154"/>
    <x v="0"/>
    <n v="154"/>
    <n v="2"/>
    <n v="1"/>
    <n v="2"/>
    <n v="1"/>
    <n v="72"/>
    <n v="12"/>
    <n v="18"/>
    <n v="6"/>
    <n v="34"/>
    <n v="22"/>
    <n v="1"/>
    <n v="0"/>
    <n v="299"/>
    <n v="184"/>
    <n v="25"/>
    <n v="14"/>
    <n v="10"/>
    <n v="2419"/>
    <n v="1056"/>
    <n v="219"/>
    <n v="165"/>
    <n v="165"/>
    <n v="1214"/>
    <n v="485"/>
    <n v="62"/>
    <n v="66"/>
    <n v="216"/>
    <n v="312"/>
    <n v="133"/>
    <n v="11"/>
    <n v="31"/>
    <n v="26"/>
    <n v="50"/>
    <n v="36"/>
    <n v="4"/>
    <n v="3"/>
    <n v="2"/>
    <n v="0"/>
    <n v="0"/>
    <n v="1"/>
    <n v="0"/>
    <n v="0"/>
    <n v="0"/>
    <n v="0"/>
    <n v="0"/>
    <n v="0"/>
    <n v="0"/>
    <n v="0"/>
    <n v="0"/>
    <n v="0"/>
    <n v="0"/>
    <n v="0"/>
    <n v="0"/>
    <n v="1"/>
    <n v="2"/>
    <n v="107"/>
    <n v="33"/>
    <n v="238"/>
    <n v="1749"/>
    <n v="811"/>
    <n v="225"/>
    <n v="38"/>
    <n v="13899"/>
    <n v="3387"/>
    <n v="0"/>
    <n v="140"/>
    <n v="276"/>
    <n v="4709"/>
    <n v="7848"/>
  </r>
  <r>
    <x v="3"/>
    <x v="36"/>
    <x v="155"/>
    <x v="0"/>
    <n v="111"/>
    <n v="2"/>
    <n v="2"/>
    <n v="0"/>
    <n v="0"/>
    <n v="65"/>
    <n v="8"/>
    <n v="8"/>
    <n v="3"/>
    <n v="4"/>
    <n v="3"/>
    <n v="0"/>
    <n v="0"/>
    <n v="598"/>
    <n v="428"/>
    <n v="58"/>
    <n v="22"/>
    <n v="2"/>
    <n v="1781"/>
    <n v="866"/>
    <n v="68"/>
    <n v="222"/>
    <n v="34"/>
    <n v="1132"/>
    <n v="572"/>
    <n v="16"/>
    <n v="146"/>
    <n v="104"/>
    <n v="287"/>
    <n v="87"/>
    <n v="1"/>
    <n v="49"/>
    <n v="29"/>
    <n v="55"/>
    <n v="37"/>
    <n v="4"/>
    <n v="1"/>
    <n v="1"/>
    <n v="0"/>
    <n v="0"/>
    <n v="0"/>
    <n v="0"/>
    <n v="0"/>
    <n v="0"/>
    <n v="0"/>
    <n v="0"/>
    <n v="0"/>
    <n v="0"/>
    <n v="0"/>
    <n v="0"/>
    <n v="0"/>
    <n v="0"/>
    <n v="0"/>
    <n v="0"/>
    <n v="2"/>
    <n v="0"/>
    <n v="83"/>
    <n v="4"/>
    <n v="504"/>
    <n v="1390"/>
    <n v="839"/>
    <n v="192"/>
    <n v="46"/>
    <n v="6363"/>
    <n v="1884"/>
    <n v="0"/>
    <n v="40"/>
    <n v="1238"/>
    <n v="992"/>
    <n v="3779"/>
  </r>
  <r>
    <x v="3"/>
    <x v="37"/>
    <x v="156"/>
    <x v="0"/>
    <n v="69"/>
    <n v="1"/>
    <n v="1"/>
    <n v="0"/>
    <n v="0"/>
    <n v="47"/>
    <n v="5"/>
    <n v="4"/>
    <n v="4"/>
    <n v="0"/>
    <n v="0"/>
    <n v="0"/>
    <n v="0"/>
    <n v="252"/>
    <n v="208"/>
    <n v="10"/>
    <n v="5"/>
    <n v="9"/>
    <n v="667"/>
    <n v="338"/>
    <n v="40"/>
    <n v="85"/>
    <n v="32"/>
    <n v="524"/>
    <n v="249"/>
    <n v="8"/>
    <n v="34"/>
    <n v="110"/>
    <n v="76"/>
    <n v="25"/>
    <n v="8"/>
    <n v="17"/>
    <n v="4"/>
    <n v="38"/>
    <n v="34"/>
    <n v="0"/>
    <n v="1"/>
    <n v="0"/>
    <n v="0"/>
    <n v="0"/>
    <n v="0"/>
    <n v="0"/>
    <n v="0"/>
    <n v="0"/>
    <n v="0"/>
    <n v="0"/>
    <n v="0"/>
    <n v="0"/>
    <n v="0"/>
    <n v="0"/>
    <n v="0"/>
    <n v="0"/>
    <n v="0"/>
    <n v="0"/>
    <n v="1"/>
    <n v="0"/>
    <n v="55"/>
    <n v="0"/>
    <n v="222"/>
    <n v="480"/>
    <n v="349"/>
    <n v="43"/>
    <n v="37"/>
    <n v="2884"/>
    <n v="799"/>
    <n v="0"/>
    <n v="29"/>
    <n v="593"/>
    <n v="526"/>
    <n v="1570"/>
  </r>
  <r>
    <x v="3"/>
    <x v="37"/>
    <x v="157"/>
    <x v="0"/>
    <n v="129"/>
    <n v="2"/>
    <n v="2"/>
    <n v="0"/>
    <n v="0"/>
    <n v="60"/>
    <n v="5"/>
    <n v="23"/>
    <n v="0"/>
    <n v="1"/>
    <n v="1"/>
    <n v="0"/>
    <n v="0"/>
    <n v="472"/>
    <n v="322"/>
    <n v="21"/>
    <n v="54"/>
    <n v="0"/>
    <n v="1605"/>
    <n v="684"/>
    <n v="59"/>
    <n v="320"/>
    <n v="15"/>
    <n v="1054"/>
    <n v="469"/>
    <n v="26"/>
    <n v="203"/>
    <n v="19"/>
    <n v="150"/>
    <n v="33"/>
    <n v="8"/>
    <n v="34"/>
    <n v="7"/>
    <n v="40"/>
    <n v="30"/>
    <n v="1"/>
    <n v="1"/>
    <n v="0"/>
    <n v="0"/>
    <n v="0"/>
    <n v="0"/>
    <n v="0"/>
    <n v="0"/>
    <n v="0"/>
    <n v="0"/>
    <n v="0"/>
    <n v="0"/>
    <n v="0"/>
    <n v="0"/>
    <n v="0"/>
    <n v="0"/>
    <n v="0"/>
    <n v="0"/>
    <n v="0"/>
    <n v="2"/>
    <n v="0"/>
    <n v="99"/>
    <n v="1"/>
    <n v="384"/>
    <n v="1127"/>
    <n v="770"/>
    <n v="93"/>
    <n v="37"/>
    <n v="5404"/>
    <n v="1271"/>
    <n v="0"/>
    <n v="113"/>
    <n v="1815"/>
    <n v="192"/>
    <n v="2979"/>
  </r>
  <r>
    <x v="3"/>
    <x v="14"/>
    <x v="158"/>
    <x v="0"/>
    <n v="11"/>
    <n v="0"/>
    <n v="0"/>
    <n v="0"/>
    <n v="0"/>
    <n v="7"/>
    <n v="0"/>
    <n v="0"/>
    <n v="0"/>
    <n v="0"/>
    <n v="0"/>
    <n v="0"/>
    <n v="0"/>
    <n v="52"/>
    <n v="47"/>
    <n v="0"/>
    <n v="0"/>
    <n v="0"/>
    <n v="335"/>
    <n v="188"/>
    <n v="5"/>
    <n v="25"/>
    <n v="15"/>
    <n v="203"/>
    <n v="122"/>
    <n v="1"/>
    <n v="7"/>
    <n v="39"/>
    <n v="55"/>
    <n v="31"/>
    <n v="3"/>
    <n v="2"/>
    <n v="3"/>
    <n v="1"/>
    <n v="0"/>
    <n v="0"/>
    <n v="0"/>
    <n v="0"/>
    <n v="0"/>
    <n v="0"/>
    <n v="0"/>
    <n v="0"/>
    <n v="0"/>
    <n v="0"/>
    <n v="0"/>
    <n v="0"/>
    <n v="0"/>
    <n v="0"/>
    <n v="0"/>
    <n v="0"/>
    <n v="0"/>
    <n v="0"/>
    <n v="0"/>
    <n v="0"/>
    <n v="0"/>
    <n v="0"/>
    <n v="10"/>
    <n v="0"/>
    <n v="51"/>
    <n v="274"/>
    <n v="154"/>
    <n v="47"/>
    <n v="0"/>
    <n v="2179"/>
    <n v="665"/>
    <n v="0"/>
    <n v="5"/>
    <n v="101"/>
    <n v="664"/>
    <n v="1297"/>
  </r>
  <r>
    <x v="3"/>
    <x v="37"/>
    <x v="159"/>
    <x v="0"/>
    <n v="61"/>
    <n v="1"/>
    <n v="0"/>
    <n v="0"/>
    <n v="0"/>
    <n v="33"/>
    <n v="4"/>
    <n v="8"/>
    <n v="0"/>
    <n v="0"/>
    <n v="0"/>
    <n v="0"/>
    <n v="0"/>
    <n v="137"/>
    <n v="95"/>
    <n v="14"/>
    <n v="13"/>
    <n v="0"/>
    <n v="755"/>
    <n v="355"/>
    <n v="13"/>
    <n v="158"/>
    <n v="4"/>
    <n v="546"/>
    <n v="244"/>
    <n v="5"/>
    <n v="89"/>
    <n v="56"/>
    <n v="104"/>
    <n v="33"/>
    <n v="1"/>
    <n v="21"/>
    <n v="5"/>
    <n v="16"/>
    <n v="10"/>
    <n v="1"/>
    <n v="0"/>
    <n v="1"/>
    <n v="0"/>
    <n v="0"/>
    <n v="0"/>
    <n v="0"/>
    <n v="0"/>
    <n v="0"/>
    <n v="0"/>
    <n v="0"/>
    <n v="0"/>
    <n v="0"/>
    <n v="0"/>
    <n v="0"/>
    <n v="0"/>
    <n v="0"/>
    <n v="0"/>
    <n v="0"/>
    <n v="1"/>
    <n v="0"/>
    <n v="48"/>
    <n v="0"/>
    <n v="104"/>
    <n v="546"/>
    <n v="380"/>
    <n v="68"/>
    <n v="12"/>
    <n v="3805"/>
    <n v="970"/>
    <n v="0"/>
    <n v="28"/>
    <n v="1131"/>
    <n v="391"/>
    <n v="2075"/>
  </r>
  <r>
    <x v="3"/>
    <x v="38"/>
    <x v="160"/>
    <x v="0"/>
    <n v="107"/>
    <n v="3"/>
    <n v="3"/>
    <n v="1"/>
    <n v="1"/>
    <n v="60"/>
    <n v="11"/>
    <n v="4"/>
    <n v="1"/>
    <n v="2"/>
    <n v="2"/>
    <n v="0"/>
    <n v="0"/>
    <n v="425"/>
    <n v="315"/>
    <n v="53"/>
    <n v="8"/>
    <n v="1"/>
    <n v="1144"/>
    <n v="583"/>
    <n v="185"/>
    <n v="43"/>
    <n v="30"/>
    <n v="985"/>
    <n v="422"/>
    <n v="41"/>
    <n v="82"/>
    <n v="221"/>
    <n v="129"/>
    <n v="57"/>
    <n v="18"/>
    <n v="4"/>
    <n v="10"/>
    <n v="54"/>
    <n v="41"/>
    <n v="3"/>
    <n v="1"/>
    <n v="0"/>
    <n v="0"/>
    <n v="0"/>
    <n v="0"/>
    <n v="0"/>
    <n v="0"/>
    <n v="0"/>
    <n v="0"/>
    <n v="0"/>
    <n v="0"/>
    <n v="0"/>
    <n v="0"/>
    <n v="1"/>
    <n v="0"/>
    <n v="0"/>
    <n v="0"/>
    <n v="0"/>
    <n v="3"/>
    <n v="1"/>
    <n v="82"/>
    <n v="2"/>
    <n v="356"/>
    <n v="837"/>
    <n v="616"/>
    <n v="91"/>
    <n v="49"/>
    <n v="5817"/>
    <n v="1407"/>
    <n v="0"/>
    <n v="131"/>
    <n v="189"/>
    <n v="2496"/>
    <n v="2786"/>
  </r>
  <r>
    <x v="3"/>
    <x v="10"/>
    <x v="15"/>
    <x v="0"/>
    <n v="34"/>
    <n v="1"/>
    <n v="1"/>
    <n v="0"/>
    <n v="0"/>
    <n v="13"/>
    <n v="0"/>
    <n v="10"/>
    <n v="0"/>
    <n v="1"/>
    <n v="1"/>
    <n v="0"/>
    <n v="0"/>
    <n v="127"/>
    <n v="86"/>
    <n v="9"/>
    <n v="5"/>
    <n v="1"/>
    <n v="442"/>
    <n v="236"/>
    <n v="17"/>
    <n v="41"/>
    <n v="7"/>
    <n v="159"/>
    <n v="77"/>
    <n v="5"/>
    <n v="17"/>
    <n v="11"/>
    <n v="27"/>
    <n v="4"/>
    <n v="1"/>
    <n v="3"/>
    <n v="2"/>
    <n v="43"/>
    <n v="35"/>
    <n v="0"/>
    <n v="3"/>
    <n v="0"/>
    <n v="0"/>
    <n v="0"/>
    <n v="0"/>
    <n v="0"/>
    <n v="0"/>
    <n v="0"/>
    <n v="0"/>
    <n v="0"/>
    <n v="0"/>
    <n v="0"/>
    <n v="0"/>
    <n v="0"/>
    <n v="0"/>
    <n v="0"/>
    <n v="0"/>
    <n v="0"/>
    <n v="1"/>
    <n v="0"/>
    <n v="22"/>
    <n v="1"/>
    <n v="108"/>
    <n v="358"/>
    <n v="124"/>
    <n v="17"/>
    <n v="38"/>
    <n v="1174"/>
    <n v="272"/>
    <n v="0"/>
    <n v="11"/>
    <n v="131"/>
    <n v="286"/>
    <n v="671"/>
  </r>
  <r>
    <x v="3"/>
    <x v="10"/>
    <x v="161"/>
    <x v="0"/>
    <n v="30"/>
    <n v="0"/>
    <n v="0"/>
    <n v="0"/>
    <n v="0"/>
    <n v="16"/>
    <n v="1"/>
    <n v="1"/>
    <n v="0"/>
    <n v="2"/>
    <n v="1"/>
    <n v="0"/>
    <n v="0"/>
    <n v="79"/>
    <n v="62"/>
    <n v="0"/>
    <n v="0"/>
    <n v="2"/>
    <n v="948"/>
    <n v="501"/>
    <n v="11"/>
    <n v="58"/>
    <n v="13"/>
    <n v="301"/>
    <n v="179"/>
    <n v="0"/>
    <n v="21"/>
    <n v="4"/>
    <n v="118"/>
    <n v="37"/>
    <n v="1"/>
    <n v="5"/>
    <n v="1"/>
    <n v="7"/>
    <n v="4"/>
    <n v="0"/>
    <n v="0"/>
    <n v="0"/>
    <n v="0"/>
    <n v="0"/>
    <n v="0"/>
    <n v="0"/>
    <n v="0"/>
    <n v="0"/>
    <n v="0"/>
    <n v="0"/>
    <n v="0"/>
    <n v="0"/>
    <n v="0"/>
    <n v="0"/>
    <n v="0"/>
    <n v="0"/>
    <n v="0"/>
    <n v="0"/>
    <n v="0"/>
    <n v="0"/>
    <n v="27"/>
    <n v="2"/>
    <n v="75"/>
    <n v="834"/>
    <n v="270"/>
    <n v="101"/>
    <n v="7"/>
    <n v="3110"/>
    <n v="724"/>
    <n v="0"/>
    <n v="13"/>
    <n v="424"/>
    <n v="507"/>
    <n v="1975"/>
  </r>
  <r>
    <x v="3"/>
    <x v="11"/>
    <x v="16"/>
    <x v="0"/>
    <n v="163"/>
    <n v="1"/>
    <n v="0"/>
    <n v="0"/>
    <n v="0"/>
    <n v="103"/>
    <n v="5"/>
    <n v="19"/>
    <n v="5"/>
    <n v="1"/>
    <n v="0"/>
    <n v="1"/>
    <n v="0"/>
    <n v="247"/>
    <n v="170"/>
    <n v="9"/>
    <n v="4"/>
    <n v="15"/>
    <n v="1938"/>
    <n v="864"/>
    <n v="34"/>
    <n v="238"/>
    <n v="153"/>
    <n v="1390"/>
    <n v="607"/>
    <n v="25"/>
    <n v="53"/>
    <n v="299"/>
    <n v="308"/>
    <n v="140"/>
    <n v="0"/>
    <n v="12"/>
    <n v="48"/>
    <n v="31"/>
    <n v="21"/>
    <n v="1"/>
    <n v="3"/>
    <n v="1"/>
    <n v="0"/>
    <n v="0"/>
    <n v="0"/>
    <n v="0"/>
    <n v="0"/>
    <n v="0"/>
    <n v="0"/>
    <n v="0"/>
    <n v="0"/>
    <n v="0"/>
    <n v="0"/>
    <n v="0"/>
    <n v="0"/>
    <n v="0"/>
    <n v="0"/>
    <n v="0"/>
    <n v="1"/>
    <n v="0"/>
    <n v="132"/>
    <n v="0"/>
    <n v="211"/>
    <n v="1404"/>
    <n v="938"/>
    <n v="227"/>
    <n v="26"/>
    <n v="13700"/>
    <n v="4055"/>
    <n v="0"/>
    <n v="45"/>
    <n v="205"/>
    <n v="4367"/>
    <n v="8357"/>
  </r>
  <r>
    <x v="3"/>
    <x v="36"/>
    <x v="162"/>
    <x v="0"/>
    <n v="86"/>
    <n v="3"/>
    <n v="2"/>
    <n v="0"/>
    <n v="0"/>
    <n v="54"/>
    <n v="3"/>
    <n v="4"/>
    <n v="4"/>
    <n v="0"/>
    <n v="0"/>
    <n v="0"/>
    <n v="0"/>
    <n v="311"/>
    <n v="206"/>
    <n v="6"/>
    <n v="26"/>
    <n v="33"/>
    <n v="1029"/>
    <n v="466"/>
    <n v="25"/>
    <n v="120"/>
    <n v="111"/>
    <n v="841"/>
    <n v="330"/>
    <n v="3"/>
    <n v="20"/>
    <n v="270"/>
    <n v="154"/>
    <n v="49"/>
    <n v="1"/>
    <n v="33"/>
    <n v="16"/>
    <n v="52"/>
    <n v="27"/>
    <n v="2"/>
    <n v="2"/>
    <n v="1"/>
    <n v="0"/>
    <n v="0"/>
    <n v="0"/>
    <n v="0"/>
    <n v="0"/>
    <n v="0"/>
    <n v="0"/>
    <n v="0"/>
    <n v="0"/>
    <n v="0"/>
    <n v="0"/>
    <n v="0"/>
    <n v="0"/>
    <n v="0"/>
    <n v="0"/>
    <n v="0"/>
    <n v="3"/>
    <n v="0"/>
    <n v="69"/>
    <n v="0"/>
    <n v="241"/>
    <n v="735"/>
    <n v="526"/>
    <n v="98"/>
    <n v="43"/>
    <n v="4471"/>
    <n v="1028"/>
    <n v="0"/>
    <n v="12"/>
    <n v="124"/>
    <n v="1945"/>
    <n v="2179"/>
  </r>
  <r>
    <x v="3"/>
    <x v="38"/>
    <x v="163"/>
    <x v="0"/>
    <n v="89"/>
    <n v="0"/>
    <n v="0"/>
    <n v="1"/>
    <n v="1"/>
    <n v="61"/>
    <n v="3"/>
    <n v="3"/>
    <n v="0"/>
    <n v="14"/>
    <n v="13"/>
    <n v="0"/>
    <n v="0"/>
    <n v="324"/>
    <n v="231"/>
    <n v="18"/>
    <n v="2"/>
    <n v="2"/>
    <n v="1146"/>
    <n v="598"/>
    <n v="60"/>
    <n v="116"/>
    <n v="14"/>
    <n v="595"/>
    <n v="300"/>
    <n v="13"/>
    <n v="86"/>
    <n v="11"/>
    <n v="166"/>
    <n v="79"/>
    <n v="8"/>
    <n v="22"/>
    <n v="3"/>
    <n v="73"/>
    <n v="59"/>
    <n v="6"/>
    <n v="0"/>
    <n v="0"/>
    <n v="0"/>
    <n v="0"/>
    <n v="0"/>
    <n v="0"/>
    <n v="0"/>
    <n v="0"/>
    <n v="0"/>
    <n v="0"/>
    <n v="0"/>
    <n v="0"/>
    <n v="0"/>
    <n v="1"/>
    <n v="1"/>
    <n v="3"/>
    <n v="0"/>
    <n v="0"/>
    <n v="0"/>
    <n v="1"/>
    <n v="81"/>
    <n v="14"/>
    <n v="296"/>
    <n v="902"/>
    <n v="453"/>
    <n v="124"/>
    <n v="66"/>
    <n v="3530"/>
    <n v="935"/>
    <n v="3"/>
    <n v="85"/>
    <n v="403"/>
    <n v="698"/>
    <n v="2119"/>
  </r>
  <r>
    <x v="3"/>
    <x v="13"/>
    <x v="164"/>
    <x v="0"/>
    <n v="158"/>
    <n v="2"/>
    <n v="1"/>
    <n v="0"/>
    <n v="0"/>
    <n v="95"/>
    <n v="17"/>
    <n v="8"/>
    <n v="1"/>
    <n v="10"/>
    <n v="7"/>
    <n v="2"/>
    <n v="0"/>
    <n v="604"/>
    <n v="481"/>
    <n v="59"/>
    <n v="4"/>
    <n v="5"/>
    <n v="2080"/>
    <n v="1161"/>
    <n v="137"/>
    <n v="212"/>
    <n v="39"/>
    <n v="1543"/>
    <n v="790"/>
    <n v="95"/>
    <n v="263"/>
    <n v="39"/>
    <n v="297"/>
    <n v="130"/>
    <n v="14"/>
    <n v="42"/>
    <n v="15"/>
    <n v="92"/>
    <n v="73"/>
    <n v="1"/>
    <n v="0"/>
    <n v="1"/>
    <n v="0"/>
    <n v="1"/>
    <n v="0"/>
    <n v="0"/>
    <n v="0"/>
    <n v="0"/>
    <n v="0"/>
    <n v="0"/>
    <n v="0"/>
    <n v="0"/>
    <n v="0"/>
    <n v="0"/>
    <n v="0"/>
    <n v="0"/>
    <n v="0"/>
    <n v="0"/>
    <n v="1"/>
    <n v="0"/>
    <n v="126"/>
    <n v="8"/>
    <n v="530"/>
    <n v="1587"/>
    <n v="1107"/>
    <n v="207"/>
    <n v="88"/>
    <n v="8362"/>
    <n v="2576"/>
    <n v="0"/>
    <n v="231"/>
    <n v="2032"/>
    <n v="814"/>
    <n v="4875"/>
  </r>
  <r>
    <x v="3"/>
    <x v="12"/>
    <x v="17"/>
    <x v="0"/>
    <n v="154"/>
    <n v="4"/>
    <n v="2"/>
    <n v="1"/>
    <n v="1"/>
    <n v="85"/>
    <n v="6"/>
    <n v="9"/>
    <n v="1"/>
    <n v="49"/>
    <n v="39"/>
    <n v="4"/>
    <n v="0"/>
    <n v="532"/>
    <n v="345"/>
    <n v="37"/>
    <n v="21"/>
    <n v="11"/>
    <n v="2230"/>
    <n v="1068"/>
    <n v="85"/>
    <n v="221"/>
    <n v="78"/>
    <n v="1170"/>
    <n v="494"/>
    <n v="23"/>
    <n v="259"/>
    <n v="36"/>
    <n v="232"/>
    <n v="87"/>
    <n v="1"/>
    <n v="33"/>
    <n v="23"/>
    <n v="111"/>
    <n v="74"/>
    <n v="8"/>
    <n v="3"/>
    <n v="1"/>
    <n v="0"/>
    <n v="0"/>
    <n v="1"/>
    <n v="0"/>
    <n v="0"/>
    <n v="0"/>
    <n v="0"/>
    <n v="0"/>
    <n v="0"/>
    <n v="0"/>
    <n v="0"/>
    <n v="0"/>
    <n v="0"/>
    <n v="0"/>
    <n v="0"/>
    <n v="0"/>
    <n v="2"/>
    <n v="1"/>
    <n v="131"/>
    <n v="42"/>
    <n v="449"/>
    <n v="1744"/>
    <n v="808"/>
    <n v="159"/>
    <n v="98"/>
    <n v="7679"/>
    <n v="1759"/>
    <n v="0"/>
    <n v="59"/>
    <n v="1056"/>
    <n v="1875"/>
    <n v="4195"/>
  </r>
  <r>
    <x v="3"/>
    <x v="37"/>
    <x v="165"/>
    <x v="0"/>
    <n v="106"/>
    <n v="1"/>
    <n v="1"/>
    <n v="0"/>
    <n v="0"/>
    <n v="56"/>
    <n v="16"/>
    <n v="5"/>
    <n v="1"/>
    <n v="1"/>
    <n v="1"/>
    <n v="0"/>
    <n v="0"/>
    <n v="335"/>
    <n v="218"/>
    <n v="66"/>
    <n v="1"/>
    <n v="4"/>
    <n v="1463"/>
    <n v="700"/>
    <n v="203"/>
    <n v="48"/>
    <n v="51"/>
    <n v="902"/>
    <n v="364"/>
    <n v="209"/>
    <n v="62"/>
    <n v="29"/>
    <n v="148"/>
    <n v="41"/>
    <n v="12"/>
    <n v="12"/>
    <n v="27"/>
    <n v="26"/>
    <n v="17"/>
    <n v="3"/>
    <n v="2"/>
    <n v="0"/>
    <n v="0"/>
    <n v="0"/>
    <n v="0"/>
    <n v="0"/>
    <n v="0"/>
    <n v="0"/>
    <n v="0"/>
    <n v="0"/>
    <n v="0"/>
    <n v="0"/>
    <n v="0"/>
    <n v="0"/>
    <n v="0"/>
    <n v="0"/>
    <n v="0"/>
    <n v="0"/>
    <n v="1"/>
    <n v="0"/>
    <n v="80"/>
    <n v="1"/>
    <n v="257"/>
    <n v="1092"/>
    <n v="572"/>
    <n v="85"/>
    <n v="21"/>
    <n v="4750"/>
    <n v="990"/>
    <n v="0"/>
    <n v="368"/>
    <n v="646"/>
    <n v="1160"/>
    <n v="2323"/>
  </r>
  <r>
    <x v="3"/>
    <x v="35"/>
    <x v="166"/>
    <x v="0"/>
    <n v="100"/>
    <n v="1"/>
    <n v="1"/>
    <n v="0"/>
    <n v="0"/>
    <n v="52"/>
    <n v="0"/>
    <n v="11"/>
    <n v="5"/>
    <n v="2"/>
    <n v="1"/>
    <n v="0"/>
    <n v="0"/>
    <n v="328"/>
    <n v="219"/>
    <n v="12"/>
    <n v="30"/>
    <n v="9"/>
    <n v="1381"/>
    <n v="577"/>
    <n v="9"/>
    <n v="195"/>
    <n v="147"/>
    <n v="941"/>
    <n v="306"/>
    <n v="2"/>
    <n v="28"/>
    <n v="354"/>
    <n v="120"/>
    <n v="32"/>
    <n v="2"/>
    <n v="25"/>
    <n v="11"/>
    <n v="58"/>
    <n v="44"/>
    <n v="7"/>
    <n v="0"/>
    <n v="0"/>
    <n v="0"/>
    <n v="0"/>
    <n v="0"/>
    <n v="0"/>
    <n v="0"/>
    <n v="0"/>
    <n v="0"/>
    <n v="0"/>
    <n v="0"/>
    <n v="0"/>
    <n v="1"/>
    <n v="0"/>
    <n v="0"/>
    <n v="0"/>
    <n v="0"/>
    <n v="0"/>
    <n v="1"/>
    <n v="0"/>
    <n v="79"/>
    <n v="1"/>
    <n v="274"/>
    <n v="967"/>
    <n v="541"/>
    <n v="69"/>
    <n v="50"/>
    <n v="4504"/>
    <n v="817"/>
    <n v="0"/>
    <n v="12"/>
    <n v="118"/>
    <n v="2099"/>
    <n v="2085"/>
  </r>
  <r>
    <x v="3"/>
    <x v="10"/>
    <x v="167"/>
    <x v="0"/>
    <n v="68"/>
    <n v="5"/>
    <n v="4"/>
    <n v="0"/>
    <n v="0"/>
    <n v="43"/>
    <n v="5"/>
    <n v="3"/>
    <n v="0"/>
    <n v="0"/>
    <n v="0"/>
    <n v="0"/>
    <n v="0"/>
    <n v="336"/>
    <n v="275"/>
    <n v="24"/>
    <n v="5"/>
    <n v="1"/>
    <n v="1125"/>
    <n v="596"/>
    <n v="109"/>
    <n v="62"/>
    <n v="30"/>
    <n v="595"/>
    <n v="317"/>
    <n v="12"/>
    <n v="59"/>
    <n v="24"/>
    <n v="124"/>
    <n v="44"/>
    <n v="6"/>
    <n v="15"/>
    <n v="10"/>
    <n v="58"/>
    <n v="50"/>
    <n v="4"/>
    <n v="0"/>
    <n v="0"/>
    <n v="0"/>
    <n v="1"/>
    <n v="0"/>
    <n v="0"/>
    <n v="0"/>
    <n v="0"/>
    <n v="0"/>
    <n v="0"/>
    <n v="0"/>
    <n v="0"/>
    <n v="0"/>
    <n v="0"/>
    <n v="0"/>
    <n v="0"/>
    <n v="0"/>
    <n v="0"/>
    <n v="4"/>
    <n v="0"/>
    <n v="59"/>
    <n v="0"/>
    <n v="303"/>
    <n v="879"/>
    <n v="476"/>
    <n v="88"/>
    <n v="54"/>
    <n v="4272"/>
    <n v="1117"/>
    <n v="0"/>
    <n v="52"/>
    <n v="728"/>
    <n v="895"/>
    <n v="2362"/>
  </r>
  <r>
    <x v="3"/>
    <x v="12"/>
    <x v="168"/>
    <x v="0"/>
    <n v="184"/>
    <n v="1"/>
    <n v="1"/>
    <n v="0"/>
    <n v="0"/>
    <n v="114"/>
    <n v="8"/>
    <n v="20"/>
    <n v="0"/>
    <n v="0"/>
    <n v="0"/>
    <n v="0"/>
    <n v="0"/>
    <n v="135"/>
    <n v="81"/>
    <n v="7"/>
    <n v="17"/>
    <n v="3"/>
    <n v="1524"/>
    <n v="829"/>
    <n v="50"/>
    <n v="199"/>
    <n v="18"/>
    <n v="1005"/>
    <n v="498"/>
    <n v="30"/>
    <n v="196"/>
    <n v="27"/>
    <n v="515"/>
    <n v="297"/>
    <n v="14"/>
    <n v="66"/>
    <n v="7"/>
    <n v="24"/>
    <n v="14"/>
    <n v="3"/>
    <n v="2"/>
    <n v="0"/>
    <n v="0"/>
    <n v="0"/>
    <n v="0"/>
    <n v="0"/>
    <n v="0"/>
    <n v="0"/>
    <n v="0"/>
    <n v="0"/>
    <n v="0"/>
    <n v="0"/>
    <n v="0"/>
    <n v="0"/>
    <n v="0"/>
    <n v="0"/>
    <n v="0"/>
    <n v="0"/>
    <n v="1"/>
    <n v="0"/>
    <n v="144"/>
    <n v="0"/>
    <n v="100"/>
    <n v="1197"/>
    <n v="709"/>
    <n v="409"/>
    <n v="17"/>
    <n v="13624"/>
    <n v="5283"/>
    <n v="0"/>
    <n v="196"/>
    <n v="3532"/>
    <n v="542"/>
    <n v="8704"/>
  </r>
  <r>
    <x v="3"/>
    <x v="13"/>
    <x v="18"/>
    <x v="0"/>
    <n v="92"/>
    <n v="2"/>
    <n v="1"/>
    <n v="0"/>
    <n v="0"/>
    <n v="50"/>
    <n v="2"/>
    <n v="6"/>
    <n v="3"/>
    <n v="8"/>
    <n v="4"/>
    <n v="0"/>
    <n v="2"/>
    <n v="223"/>
    <n v="136"/>
    <n v="4"/>
    <n v="21"/>
    <n v="10"/>
    <n v="1481"/>
    <n v="625"/>
    <n v="28"/>
    <n v="156"/>
    <n v="120"/>
    <n v="998"/>
    <n v="310"/>
    <n v="9"/>
    <n v="95"/>
    <n v="305"/>
    <n v="156"/>
    <n v="58"/>
    <n v="1"/>
    <n v="10"/>
    <n v="15"/>
    <n v="31"/>
    <n v="23"/>
    <n v="1"/>
    <n v="0"/>
    <n v="0"/>
    <n v="0"/>
    <n v="0"/>
    <n v="0"/>
    <n v="0"/>
    <n v="0"/>
    <n v="0"/>
    <n v="0"/>
    <n v="0"/>
    <n v="0"/>
    <n v="0"/>
    <n v="0"/>
    <n v="0"/>
    <n v="0"/>
    <n v="0"/>
    <n v="0"/>
    <n v="0"/>
    <n v="1"/>
    <n v="0"/>
    <n v="75"/>
    <n v="6"/>
    <n v="180"/>
    <n v="1104"/>
    <n v="549"/>
    <n v="116"/>
    <n v="29"/>
    <n v="9141"/>
    <n v="1730"/>
    <n v="0"/>
    <n v="28"/>
    <n v="195"/>
    <n v="4032"/>
    <n v="4396"/>
  </r>
  <r>
    <x v="3"/>
    <x v="35"/>
    <x v="169"/>
    <x v="0"/>
    <n v="148"/>
    <n v="12"/>
    <n v="9"/>
    <n v="4"/>
    <n v="3"/>
    <n v="86"/>
    <n v="7"/>
    <n v="11"/>
    <n v="3"/>
    <n v="133"/>
    <n v="104"/>
    <n v="6"/>
    <n v="1"/>
    <n v="552"/>
    <n v="420"/>
    <n v="36"/>
    <n v="11"/>
    <n v="5"/>
    <n v="2138"/>
    <n v="1071"/>
    <n v="66"/>
    <n v="330"/>
    <n v="27"/>
    <n v="1432"/>
    <n v="701"/>
    <n v="1"/>
    <n v="317"/>
    <n v="26"/>
    <n v="292"/>
    <n v="84"/>
    <n v="3"/>
    <n v="66"/>
    <n v="10"/>
    <n v="197"/>
    <n v="151"/>
    <n v="14"/>
    <n v="6"/>
    <n v="1"/>
    <n v="0"/>
    <n v="0"/>
    <n v="0"/>
    <n v="0"/>
    <n v="0"/>
    <n v="0"/>
    <n v="0"/>
    <n v="0"/>
    <n v="0"/>
    <n v="0"/>
    <n v="2"/>
    <n v="0"/>
    <n v="0"/>
    <n v="0"/>
    <n v="0"/>
    <n v="0"/>
    <n v="12"/>
    <n v="4"/>
    <n v="118"/>
    <n v="114"/>
    <n v="483"/>
    <n v="1615"/>
    <n v="1039"/>
    <n v="185"/>
    <n v="171"/>
    <n v="7146"/>
    <n v="1825"/>
    <n v="0"/>
    <n v="29"/>
    <n v="2441"/>
    <n v="318"/>
    <n v="3977"/>
  </r>
  <r>
    <x v="3"/>
    <x v="35"/>
    <x v="170"/>
    <x v="0"/>
    <n v="399"/>
    <n v="10"/>
    <n v="7"/>
    <n v="0"/>
    <n v="0"/>
    <n v="236"/>
    <n v="22"/>
    <n v="30"/>
    <n v="1"/>
    <n v="2"/>
    <n v="1"/>
    <n v="0"/>
    <n v="0"/>
    <n v="260"/>
    <n v="175"/>
    <n v="20"/>
    <n v="1"/>
    <n v="1"/>
    <n v="1533"/>
    <n v="706"/>
    <n v="104"/>
    <n v="168"/>
    <n v="14"/>
    <n v="809"/>
    <n v="329"/>
    <n v="54"/>
    <n v="150"/>
    <n v="26"/>
    <n v="204"/>
    <n v="74"/>
    <n v="1"/>
    <n v="31"/>
    <n v="20"/>
    <n v="16"/>
    <n v="11"/>
    <n v="1"/>
    <n v="1"/>
    <n v="0"/>
    <n v="0"/>
    <n v="2"/>
    <n v="0"/>
    <n v="0"/>
    <n v="0"/>
    <n v="0"/>
    <n v="0"/>
    <n v="0"/>
    <n v="0"/>
    <n v="0"/>
    <n v="0"/>
    <n v="0"/>
    <n v="0"/>
    <n v="0"/>
    <n v="0"/>
    <n v="0"/>
    <n v="8"/>
    <n v="0"/>
    <n v="336"/>
    <n v="2"/>
    <n v="232"/>
    <n v="1180"/>
    <n v="555"/>
    <n v="140"/>
    <n v="14"/>
    <n v="5509"/>
    <n v="1253"/>
    <n v="0"/>
    <n v="70"/>
    <n v="760"/>
    <n v="1232"/>
    <n v="3124"/>
  </r>
  <r>
    <x v="3"/>
    <x v="12"/>
    <x v="171"/>
    <x v="0"/>
    <n v="69"/>
    <n v="2"/>
    <n v="2"/>
    <n v="0"/>
    <n v="0"/>
    <n v="42"/>
    <n v="9"/>
    <n v="4"/>
    <n v="0"/>
    <n v="3"/>
    <n v="2"/>
    <n v="0"/>
    <n v="0"/>
    <n v="76"/>
    <n v="40"/>
    <n v="9"/>
    <n v="2"/>
    <n v="2"/>
    <n v="882"/>
    <n v="306"/>
    <n v="181"/>
    <n v="77"/>
    <n v="18"/>
    <n v="448"/>
    <n v="160"/>
    <n v="41"/>
    <n v="104"/>
    <n v="10"/>
    <n v="57"/>
    <n v="19"/>
    <n v="9"/>
    <n v="8"/>
    <n v="2"/>
    <n v="9"/>
    <n v="3"/>
    <n v="2"/>
    <n v="0"/>
    <n v="0"/>
    <n v="0"/>
    <n v="0"/>
    <n v="0"/>
    <n v="0"/>
    <n v="0"/>
    <n v="0"/>
    <n v="0"/>
    <n v="0"/>
    <n v="0"/>
    <n v="0"/>
    <n v="0"/>
    <n v="0"/>
    <n v="0"/>
    <n v="0"/>
    <n v="0"/>
    <n v="0"/>
    <n v="2"/>
    <n v="0"/>
    <n v="53"/>
    <n v="3"/>
    <n v="54"/>
    <n v="556"/>
    <n v="264"/>
    <n v="32"/>
    <n v="7"/>
    <n v="2587"/>
    <n v="418"/>
    <n v="0"/>
    <n v="95"/>
    <n v="1197"/>
    <n v="112"/>
    <n v="1001"/>
  </r>
  <r>
    <x v="3"/>
    <x v="14"/>
    <x v="172"/>
    <x v="0"/>
    <n v="56"/>
    <n v="1"/>
    <n v="0"/>
    <n v="4"/>
    <n v="3"/>
    <n v="35"/>
    <n v="6"/>
    <n v="0"/>
    <n v="3"/>
    <n v="84"/>
    <n v="62"/>
    <n v="3"/>
    <n v="0"/>
    <n v="173"/>
    <n v="130"/>
    <n v="17"/>
    <n v="1"/>
    <n v="3"/>
    <n v="902"/>
    <n v="428"/>
    <n v="79"/>
    <n v="45"/>
    <n v="34"/>
    <n v="416"/>
    <n v="179"/>
    <n v="83"/>
    <n v="11"/>
    <n v="20"/>
    <n v="77"/>
    <n v="20"/>
    <n v="6"/>
    <n v="6"/>
    <n v="8"/>
    <n v="56"/>
    <n v="38"/>
    <n v="5"/>
    <n v="0"/>
    <n v="1"/>
    <n v="0"/>
    <n v="1"/>
    <n v="0"/>
    <n v="0"/>
    <n v="0"/>
    <n v="1"/>
    <n v="0"/>
    <n v="0"/>
    <n v="0"/>
    <n v="0"/>
    <n v="1"/>
    <n v="0"/>
    <n v="0"/>
    <n v="0"/>
    <n v="0"/>
    <n v="0"/>
    <n v="0"/>
    <n v="3"/>
    <n v="46"/>
    <n v="76"/>
    <n v="151"/>
    <n v="707"/>
    <n v="291"/>
    <n v="52"/>
    <n v="49"/>
    <n v="3198"/>
    <n v="723"/>
    <n v="0"/>
    <n v="157"/>
    <n v="104"/>
    <n v="993"/>
    <n v="1742"/>
  </r>
  <r>
    <x v="3"/>
    <x v="11"/>
    <x v="173"/>
    <x v="0"/>
    <n v="131"/>
    <n v="3"/>
    <n v="2"/>
    <n v="0"/>
    <n v="0"/>
    <n v="68"/>
    <n v="7"/>
    <n v="21"/>
    <n v="2"/>
    <n v="6"/>
    <n v="3"/>
    <n v="0"/>
    <n v="0"/>
    <n v="311"/>
    <n v="185"/>
    <n v="42"/>
    <n v="18"/>
    <n v="3"/>
    <n v="1594"/>
    <n v="730"/>
    <n v="61"/>
    <n v="254"/>
    <n v="75"/>
    <n v="929"/>
    <n v="361"/>
    <n v="79"/>
    <n v="233"/>
    <n v="39"/>
    <n v="362"/>
    <n v="107"/>
    <n v="2"/>
    <n v="80"/>
    <n v="32"/>
    <n v="33"/>
    <n v="24"/>
    <n v="2"/>
    <n v="1"/>
    <n v="0"/>
    <n v="0"/>
    <n v="0"/>
    <n v="0"/>
    <n v="0"/>
    <n v="0"/>
    <n v="0"/>
    <n v="0"/>
    <n v="0"/>
    <n v="0"/>
    <n v="0"/>
    <n v="0"/>
    <n v="0"/>
    <n v="0"/>
    <n v="0"/>
    <n v="0"/>
    <n v="0"/>
    <n v="3"/>
    <n v="0"/>
    <n v="95"/>
    <n v="5"/>
    <n v="245"/>
    <n v="1138"/>
    <n v="543"/>
    <n v="225"/>
    <n v="30"/>
    <n v="7575"/>
    <n v="1552"/>
    <n v="0"/>
    <n v="104"/>
    <n v="423"/>
    <n v="3190"/>
    <n v="3478"/>
  </r>
  <r>
    <x v="3"/>
    <x v="14"/>
    <x v="174"/>
    <x v="0"/>
    <n v="140"/>
    <n v="2"/>
    <n v="2"/>
    <n v="0"/>
    <n v="0"/>
    <n v="85"/>
    <n v="3"/>
    <n v="12"/>
    <n v="6"/>
    <n v="12"/>
    <n v="8"/>
    <n v="1"/>
    <n v="0"/>
    <n v="499"/>
    <n v="362"/>
    <n v="7"/>
    <n v="35"/>
    <n v="18"/>
    <n v="1968"/>
    <n v="1005"/>
    <n v="34"/>
    <n v="191"/>
    <n v="67"/>
    <n v="1014"/>
    <n v="472"/>
    <n v="13"/>
    <n v="50"/>
    <n v="164"/>
    <n v="211"/>
    <n v="82"/>
    <n v="6"/>
    <n v="25"/>
    <n v="8"/>
    <n v="87"/>
    <n v="62"/>
    <n v="6"/>
    <n v="3"/>
    <n v="0"/>
    <n v="0"/>
    <n v="0"/>
    <n v="0"/>
    <n v="0"/>
    <n v="0"/>
    <n v="0"/>
    <n v="0"/>
    <n v="0"/>
    <n v="0"/>
    <n v="0"/>
    <n v="0"/>
    <n v="0"/>
    <n v="0"/>
    <n v="0"/>
    <n v="0"/>
    <n v="0"/>
    <n v="2"/>
    <n v="0"/>
    <n v="118"/>
    <n v="11"/>
    <n v="434"/>
    <n v="1599"/>
    <n v="754"/>
    <n v="159"/>
    <n v="77"/>
    <n v="5819"/>
    <n v="1598"/>
    <n v="0"/>
    <n v="48"/>
    <n v="302"/>
    <n v="1653"/>
    <n v="3475"/>
  </r>
  <r>
    <x v="3"/>
    <x v="10"/>
    <x v="175"/>
    <x v="0"/>
    <n v="123"/>
    <n v="6"/>
    <n v="4"/>
    <n v="0"/>
    <n v="0"/>
    <n v="70"/>
    <n v="3"/>
    <n v="10"/>
    <n v="1"/>
    <n v="0"/>
    <n v="0"/>
    <n v="0"/>
    <n v="0"/>
    <n v="670"/>
    <n v="523"/>
    <n v="14"/>
    <n v="33"/>
    <n v="10"/>
    <n v="2419"/>
    <n v="1344"/>
    <n v="18"/>
    <n v="220"/>
    <n v="65"/>
    <n v="1323"/>
    <n v="688"/>
    <n v="8"/>
    <n v="90"/>
    <n v="118"/>
    <n v="236"/>
    <n v="94"/>
    <n v="1"/>
    <n v="26"/>
    <n v="23"/>
    <n v="104"/>
    <n v="82"/>
    <n v="3"/>
    <n v="3"/>
    <n v="0"/>
    <n v="0"/>
    <n v="1"/>
    <n v="0"/>
    <n v="0"/>
    <n v="0"/>
    <n v="0"/>
    <n v="0"/>
    <n v="0"/>
    <n v="0"/>
    <n v="0"/>
    <n v="0"/>
    <n v="0"/>
    <n v="0"/>
    <n v="0"/>
    <n v="0"/>
    <n v="0"/>
    <n v="5"/>
    <n v="0"/>
    <n v="103"/>
    <n v="0"/>
    <n v="603"/>
    <n v="2011"/>
    <n v="1068"/>
    <n v="173"/>
    <n v="94"/>
    <n v="8825"/>
    <n v="2398"/>
    <n v="0"/>
    <n v="18"/>
    <n v="577"/>
    <n v="2319"/>
    <n v="5384"/>
  </r>
  <r>
    <x v="3"/>
    <x v="35"/>
    <x v="176"/>
    <x v="0"/>
    <n v="98"/>
    <n v="7"/>
    <n v="6"/>
    <n v="0"/>
    <n v="0"/>
    <n v="64"/>
    <n v="4"/>
    <n v="11"/>
    <n v="1"/>
    <n v="0"/>
    <n v="0"/>
    <n v="0"/>
    <n v="0"/>
    <n v="518"/>
    <n v="399"/>
    <n v="20"/>
    <n v="29"/>
    <n v="7"/>
    <n v="1521"/>
    <n v="857"/>
    <n v="47"/>
    <n v="164"/>
    <n v="38"/>
    <n v="1126"/>
    <n v="556"/>
    <n v="7"/>
    <n v="61"/>
    <n v="241"/>
    <n v="181"/>
    <n v="56"/>
    <n v="2"/>
    <n v="24"/>
    <n v="16"/>
    <n v="94"/>
    <n v="68"/>
    <n v="3"/>
    <n v="0"/>
    <n v="1"/>
    <n v="0"/>
    <n v="0"/>
    <n v="0"/>
    <n v="0"/>
    <n v="0"/>
    <n v="0"/>
    <n v="0"/>
    <n v="0"/>
    <n v="0"/>
    <n v="0"/>
    <n v="0"/>
    <n v="0"/>
    <n v="0"/>
    <n v="0"/>
    <n v="0"/>
    <n v="0"/>
    <n v="7"/>
    <n v="0"/>
    <n v="79"/>
    <n v="0"/>
    <n v="455"/>
    <n v="1221"/>
    <n v="782"/>
    <n v="122"/>
    <n v="89"/>
    <n v="6263"/>
    <n v="1581"/>
    <n v="0"/>
    <n v="28"/>
    <n v="449"/>
    <n v="2104"/>
    <n v="3342"/>
  </r>
  <r>
    <x v="3"/>
    <x v="37"/>
    <x v="177"/>
    <x v="0"/>
    <n v="260"/>
    <n v="5"/>
    <n v="2"/>
    <n v="0"/>
    <n v="0"/>
    <n v="159"/>
    <n v="13"/>
    <n v="35"/>
    <n v="3"/>
    <n v="7"/>
    <n v="7"/>
    <n v="0"/>
    <n v="0"/>
    <n v="788"/>
    <n v="578"/>
    <n v="59"/>
    <n v="53"/>
    <n v="5"/>
    <n v="2995"/>
    <n v="1481"/>
    <n v="100"/>
    <n v="517"/>
    <n v="73"/>
    <n v="2047"/>
    <n v="894"/>
    <n v="18"/>
    <n v="420"/>
    <n v="148"/>
    <n v="346"/>
    <n v="134"/>
    <n v="7"/>
    <n v="62"/>
    <n v="24"/>
    <n v="111"/>
    <n v="85"/>
    <n v="8"/>
    <n v="3"/>
    <n v="0"/>
    <n v="0"/>
    <n v="0"/>
    <n v="0"/>
    <n v="0"/>
    <n v="0"/>
    <n v="0"/>
    <n v="0"/>
    <n v="0"/>
    <n v="0"/>
    <n v="0"/>
    <n v="0"/>
    <n v="0"/>
    <n v="0"/>
    <n v="0"/>
    <n v="0"/>
    <n v="0"/>
    <n v="5"/>
    <n v="0"/>
    <n v="207"/>
    <n v="7"/>
    <n v="654"/>
    <n v="2179"/>
    <n v="1389"/>
    <n v="234"/>
    <n v="98"/>
    <n v="12479"/>
    <n v="3013"/>
    <n v="0"/>
    <n v="79"/>
    <n v="1628"/>
    <n v="3558"/>
    <n v="6606"/>
  </r>
  <r>
    <x v="3"/>
    <x v="38"/>
    <x v="178"/>
    <x v="0"/>
    <n v="69"/>
    <n v="0"/>
    <n v="0"/>
    <n v="0"/>
    <n v="0"/>
    <n v="33"/>
    <n v="13"/>
    <n v="1"/>
    <n v="2"/>
    <n v="0"/>
    <n v="0"/>
    <n v="0"/>
    <n v="0"/>
    <n v="309"/>
    <n v="228"/>
    <n v="37"/>
    <n v="0"/>
    <n v="4"/>
    <n v="943"/>
    <n v="452"/>
    <n v="174"/>
    <n v="14"/>
    <n v="41"/>
    <n v="791"/>
    <n v="356"/>
    <n v="203"/>
    <n v="4"/>
    <n v="38"/>
    <n v="148"/>
    <n v="59"/>
    <n v="8"/>
    <n v="19"/>
    <n v="9"/>
    <n v="35"/>
    <n v="20"/>
    <n v="5"/>
    <n v="0"/>
    <n v="0"/>
    <n v="0"/>
    <n v="0"/>
    <n v="0"/>
    <n v="0"/>
    <n v="0"/>
    <n v="0"/>
    <n v="0"/>
    <n v="0"/>
    <n v="0"/>
    <n v="0"/>
    <n v="0"/>
    <n v="0"/>
    <n v="0"/>
    <n v="0"/>
    <n v="0"/>
    <n v="0"/>
    <n v="0"/>
    <n v="0"/>
    <n v="50"/>
    <n v="0"/>
    <n v="263"/>
    <n v="670"/>
    <n v="518"/>
    <n v="105"/>
    <n v="27"/>
    <n v="5700"/>
    <n v="1377"/>
    <n v="0"/>
    <n v="264"/>
    <n v="133"/>
    <n v="2164"/>
    <n v="2825"/>
  </r>
  <r>
    <x v="3"/>
    <x v="12"/>
    <x v="19"/>
    <x v="0"/>
    <n v="147"/>
    <n v="3"/>
    <n v="3"/>
    <n v="0"/>
    <n v="0"/>
    <n v="90"/>
    <n v="6"/>
    <n v="15"/>
    <n v="2"/>
    <n v="0"/>
    <n v="0"/>
    <n v="0"/>
    <n v="0"/>
    <n v="419"/>
    <n v="289"/>
    <n v="16"/>
    <n v="35"/>
    <n v="16"/>
    <n v="1404"/>
    <n v="639"/>
    <n v="41"/>
    <n v="155"/>
    <n v="142"/>
    <n v="1055"/>
    <n v="428"/>
    <n v="29"/>
    <n v="21"/>
    <n v="326"/>
    <n v="200"/>
    <n v="90"/>
    <n v="1"/>
    <n v="19"/>
    <n v="22"/>
    <n v="35"/>
    <n v="27"/>
    <n v="3"/>
    <n v="2"/>
    <n v="0"/>
    <n v="0"/>
    <n v="0"/>
    <n v="0"/>
    <n v="0"/>
    <n v="0"/>
    <n v="0"/>
    <n v="0"/>
    <n v="0"/>
    <n v="0"/>
    <n v="0"/>
    <n v="0"/>
    <n v="0"/>
    <n v="0"/>
    <n v="0"/>
    <n v="0"/>
    <n v="0"/>
    <n v="3"/>
    <n v="0"/>
    <n v="121"/>
    <n v="0"/>
    <n v="342"/>
    <n v="998"/>
    <n v="642"/>
    <n v="146"/>
    <n v="30"/>
    <n v="8042"/>
    <n v="2143"/>
    <n v="0"/>
    <n v="44"/>
    <n v="153"/>
    <n v="3236"/>
    <n v="4210"/>
  </r>
  <r>
    <x v="3"/>
    <x v="35"/>
    <x v="179"/>
    <x v="0"/>
    <n v="94"/>
    <n v="0"/>
    <n v="0"/>
    <n v="0"/>
    <n v="0"/>
    <n v="53"/>
    <n v="1"/>
    <n v="9"/>
    <n v="4"/>
    <n v="0"/>
    <n v="0"/>
    <n v="0"/>
    <n v="0"/>
    <n v="339"/>
    <n v="253"/>
    <n v="7"/>
    <n v="14"/>
    <n v="2"/>
    <n v="1292"/>
    <n v="691"/>
    <n v="11"/>
    <n v="150"/>
    <n v="50"/>
    <n v="850"/>
    <n v="396"/>
    <n v="2"/>
    <n v="21"/>
    <n v="178"/>
    <n v="153"/>
    <n v="61"/>
    <n v="0"/>
    <n v="12"/>
    <n v="17"/>
    <n v="29"/>
    <n v="24"/>
    <n v="0"/>
    <n v="1"/>
    <n v="0"/>
    <n v="0"/>
    <n v="0"/>
    <n v="0"/>
    <n v="0"/>
    <n v="0"/>
    <n v="0"/>
    <n v="0"/>
    <n v="0"/>
    <n v="0"/>
    <n v="0"/>
    <n v="0"/>
    <n v="0"/>
    <n v="0"/>
    <n v="0"/>
    <n v="0"/>
    <n v="0"/>
    <n v="0"/>
    <n v="0"/>
    <n v="77"/>
    <n v="0"/>
    <n v="313"/>
    <n v="1045"/>
    <n v="627"/>
    <n v="112"/>
    <n v="28"/>
    <n v="4518"/>
    <n v="1244"/>
    <n v="0"/>
    <n v="5"/>
    <n v="70"/>
    <n v="1487"/>
    <n v="2715"/>
  </r>
  <r>
    <x v="3"/>
    <x v="38"/>
    <x v="180"/>
    <x v="0"/>
    <n v="112"/>
    <n v="1"/>
    <n v="1"/>
    <n v="0"/>
    <n v="0"/>
    <n v="76"/>
    <n v="12"/>
    <n v="1"/>
    <n v="2"/>
    <n v="4"/>
    <n v="4"/>
    <n v="0"/>
    <n v="0"/>
    <n v="479"/>
    <n v="365"/>
    <n v="60"/>
    <n v="1"/>
    <n v="5"/>
    <n v="1133"/>
    <n v="565"/>
    <n v="212"/>
    <n v="8"/>
    <n v="35"/>
    <n v="975"/>
    <n v="452"/>
    <n v="325"/>
    <n v="9"/>
    <n v="17"/>
    <n v="140"/>
    <n v="51"/>
    <n v="8"/>
    <n v="24"/>
    <n v="14"/>
    <n v="40"/>
    <n v="30"/>
    <n v="5"/>
    <n v="1"/>
    <n v="0"/>
    <n v="0"/>
    <n v="0"/>
    <n v="0"/>
    <n v="0"/>
    <n v="0"/>
    <n v="0"/>
    <n v="0"/>
    <n v="0"/>
    <n v="0"/>
    <n v="0"/>
    <n v="0"/>
    <n v="0"/>
    <n v="0"/>
    <n v="0"/>
    <n v="0"/>
    <n v="0"/>
    <n v="1"/>
    <n v="0"/>
    <n v="93"/>
    <n v="4"/>
    <n v="409"/>
    <n v="831"/>
    <n v="607"/>
    <n v="87"/>
    <n v="33"/>
    <n v="4126"/>
    <n v="1266"/>
    <n v="0"/>
    <n v="365"/>
    <n v="148"/>
    <n v="1195"/>
    <n v="2248"/>
  </r>
  <r>
    <x v="3"/>
    <x v="14"/>
    <x v="20"/>
    <x v="0"/>
    <n v="35"/>
    <n v="1"/>
    <n v="0"/>
    <n v="1"/>
    <n v="1"/>
    <n v="20"/>
    <n v="1"/>
    <n v="3"/>
    <n v="1"/>
    <n v="1"/>
    <n v="1"/>
    <n v="0"/>
    <n v="0"/>
    <n v="127"/>
    <n v="84"/>
    <n v="9"/>
    <n v="3"/>
    <n v="2"/>
    <n v="837"/>
    <n v="463"/>
    <n v="24"/>
    <n v="60"/>
    <n v="15"/>
    <n v="368"/>
    <n v="178"/>
    <n v="8"/>
    <n v="61"/>
    <n v="21"/>
    <n v="74"/>
    <n v="26"/>
    <n v="2"/>
    <n v="5"/>
    <n v="6"/>
    <n v="12"/>
    <n v="7"/>
    <n v="1"/>
    <n v="1"/>
    <n v="0"/>
    <n v="0"/>
    <n v="0"/>
    <n v="0"/>
    <n v="0"/>
    <n v="0"/>
    <n v="0"/>
    <n v="0"/>
    <n v="0"/>
    <n v="0"/>
    <n v="0"/>
    <n v="0"/>
    <n v="0"/>
    <n v="0"/>
    <n v="0"/>
    <n v="0"/>
    <n v="0"/>
    <n v="1"/>
    <n v="1"/>
    <n v="29"/>
    <n v="1"/>
    <n v="107"/>
    <n v="714"/>
    <n v="264"/>
    <n v="56"/>
    <n v="10"/>
    <n v="2543"/>
    <n v="691"/>
    <n v="0"/>
    <n v="18"/>
    <n v="203"/>
    <n v="654"/>
    <n v="1509"/>
  </r>
  <r>
    <x v="3"/>
    <x v="35"/>
    <x v="181"/>
    <x v="0"/>
    <n v="55"/>
    <n v="0"/>
    <n v="0"/>
    <n v="1"/>
    <n v="0"/>
    <n v="29"/>
    <n v="3"/>
    <n v="3"/>
    <n v="0"/>
    <n v="1"/>
    <n v="1"/>
    <n v="0"/>
    <n v="0"/>
    <n v="102"/>
    <n v="64"/>
    <n v="6"/>
    <n v="8"/>
    <n v="0"/>
    <n v="781"/>
    <n v="363"/>
    <n v="29"/>
    <n v="121"/>
    <n v="19"/>
    <n v="434"/>
    <n v="181"/>
    <n v="4"/>
    <n v="93"/>
    <n v="8"/>
    <n v="92"/>
    <n v="34"/>
    <n v="3"/>
    <n v="18"/>
    <n v="2"/>
    <n v="13"/>
    <n v="8"/>
    <n v="0"/>
    <n v="0"/>
    <n v="0"/>
    <n v="0"/>
    <n v="0"/>
    <n v="0"/>
    <n v="0"/>
    <n v="0"/>
    <n v="1"/>
    <n v="0"/>
    <n v="0"/>
    <n v="0"/>
    <n v="0"/>
    <n v="0"/>
    <n v="0"/>
    <n v="0"/>
    <n v="0"/>
    <n v="0"/>
    <n v="0"/>
    <n v="0"/>
    <n v="0"/>
    <n v="47"/>
    <n v="1"/>
    <n v="82"/>
    <n v="565"/>
    <n v="316"/>
    <n v="64"/>
    <n v="11"/>
    <n v="3096"/>
    <n v="679"/>
    <n v="0"/>
    <n v="12"/>
    <n v="406"/>
    <n v="903"/>
    <n v="1594"/>
  </r>
  <r>
    <x v="3"/>
    <x v="10"/>
    <x v="182"/>
    <x v="0"/>
    <n v="21"/>
    <n v="2"/>
    <n v="1"/>
    <n v="0"/>
    <n v="0"/>
    <n v="10"/>
    <n v="0"/>
    <n v="5"/>
    <n v="0"/>
    <n v="0"/>
    <n v="0"/>
    <n v="0"/>
    <n v="0"/>
    <n v="96"/>
    <n v="54"/>
    <n v="6"/>
    <n v="13"/>
    <n v="6"/>
    <n v="320"/>
    <n v="131"/>
    <n v="2"/>
    <n v="57"/>
    <n v="32"/>
    <n v="285"/>
    <n v="106"/>
    <n v="0"/>
    <n v="82"/>
    <n v="27"/>
    <n v="34"/>
    <n v="12"/>
    <n v="0"/>
    <n v="2"/>
    <n v="9"/>
    <n v="5"/>
    <n v="3"/>
    <n v="1"/>
    <n v="0"/>
    <n v="0"/>
    <n v="0"/>
    <n v="0"/>
    <n v="1"/>
    <n v="0"/>
    <n v="0"/>
    <n v="0"/>
    <n v="0"/>
    <n v="0"/>
    <n v="0"/>
    <n v="0"/>
    <n v="0"/>
    <n v="0"/>
    <n v="0"/>
    <n v="0"/>
    <n v="0"/>
    <n v="0"/>
    <n v="1"/>
    <n v="0"/>
    <n v="16"/>
    <n v="0"/>
    <n v="66"/>
    <n v="207"/>
    <n v="168"/>
    <n v="21"/>
    <n v="4"/>
    <n v="1677"/>
    <n v="267"/>
    <n v="0"/>
    <n v="2"/>
    <n v="95"/>
    <n v="837"/>
    <n v="653"/>
  </r>
  <r>
    <x v="3"/>
    <x v="12"/>
    <x v="21"/>
    <x v="0"/>
    <n v="111"/>
    <n v="0"/>
    <n v="0"/>
    <n v="6"/>
    <n v="5"/>
    <n v="56"/>
    <n v="26"/>
    <n v="3"/>
    <n v="1"/>
    <n v="49"/>
    <n v="38"/>
    <n v="4"/>
    <n v="0"/>
    <n v="225"/>
    <n v="122"/>
    <n v="61"/>
    <n v="1"/>
    <n v="4"/>
    <n v="1414"/>
    <n v="522"/>
    <n v="405"/>
    <n v="31"/>
    <n v="52"/>
    <n v="1097"/>
    <n v="360"/>
    <n v="414"/>
    <n v="3"/>
    <n v="38"/>
    <n v="121"/>
    <n v="44"/>
    <n v="5"/>
    <n v="9"/>
    <n v="22"/>
    <n v="27"/>
    <n v="18"/>
    <n v="3"/>
    <n v="0"/>
    <n v="0"/>
    <n v="0"/>
    <n v="0"/>
    <n v="0"/>
    <n v="0"/>
    <n v="0"/>
    <n v="0"/>
    <n v="0"/>
    <n v="0"/>
    <n v="0"/>
    <n v="0"/>
    <n v="0"/>
    <n v="0"/>
    <n v="0"/>
    <n v="0"/>
    <n v="0"/>
    <n v="0"/>
    <n v="0"/>
    <n v="6"/>
    <n v="76"/>
    <n v="44"/>
    <n v="149"/>
    <n v="856"/>
    <n v="603"/>
    <n v="81"/>
    <n v="24"/>
    <n v="6104"/>
    <n v="1075"/>
    <n v="0"/>
    <n v="475"/>
    <n v="153"/>
    <n v="2741"/>
    <n v="2459"/>
  </r>
  <r>
    <x v="3"/>
    <x v="11"/>
    <x v="22"/>
    <x v="0"/>
    <n v="222"/>
    <n v="6"/>
    <n v="6"/>
    <n v="0"/>
    <n v="0"/>
    <n v="125"/>
    <n v="8"/>
    <n v="30"/>
    <n v="4"/>
    <n v="2"/>
    <n v="1"/>
    <n v="0"/>
    <n v="0"/>
    <n v="669"/>
    <n v="489"/>
    <n v="79"/>
    <n v="11"/>
    <n v="3"/>
    <n v="2508"/>
    <n v="1146"/>
    <n v="45"/>
    <n v="448"/>
    <n v="102"/>
    <n v="2091"/>
    <n v="872"/>
    <n v="15"/>
    <n v="514"/>
    <n v="123"/>
    <n v="288"/>
    <n v="92"/>
    <n v="3"/>
    <n v="26"/>
    <n v="57"/>
    <n v="77"/>
    <n v="48"/>
    <n v="8"/>
    <n v="5"/>
    <n v="0"/>
    <n v="0"/>
    <n v="0"/>
    <n v="0"/>
    <n v="0"/>
    <n v="0"/>
    <n v="0"/>
    <n v="0"/>
    <n v="0"/>
    <n v="0"/>
    <n v="0"/>
    <n v="0"/>
    <n v="0"/>
    <n v="0"/>
    <n v="0"/>
    <n v="0"/>
    <n v="0"/>
    <n v="6"/>
    <n v="0"/>
    <n v="176"/>
    <n v="2"/>
    <n v="563"/>
    <n v="1802"/>
    <n v="1376"/>
    <n v="180"/>
    <n v="62"/>
    <n v="10718"/>
    <n v="2337"/>
    <n v="0"/>
    <n v="70"/>
    <n v="719"/>
    <n v="4221"/>
    <n v="5229"/>
  </r>
  <r>
    <x v="3"/>
    <x v="38"/>
    <x v="183"/>
    <x v="0"/>
    <n v="99"/>
    <n v="2"/>
    <n v="2"/>
    <n v="1"/>
    <n v="1"/>
    <n v="61"/>
    <n v="7"/>
    <n v="4"/>
    <n v="1"/>
    <n v="13"/>
    <n v="10"/>
    <n v="1"/>
    <n v="0"/>
    <n v="465"/>
    <n v="346"/>
    <n v="33"/>
    <n v="7"/>
    <n v="0"/>
    <n v="1247"/>
    <n v="633"/>
    <n v="126"/>
    <n v="71"/>
    <n v="24"/>
    <n v="668"/>
    <n v="322"/>
    <n v="54"/>
    <n v="63"/>
    <n v="16"/>
    <n v="208"/>
    <n v="83"/>
    <n v="16"/>
    <n v="28"/>
    <n v="10"/>
    <n v="43"/>
    <n v="17"/>
    <n v="5"/>
    <n v="2"/>
    <n v="0"/>
    <n v="0"/>
    <n v="0"/>
    <n v="0"/>
    <n v="0"/>
    <n v="0"/>
    <n v="0"/>
    <n v="0"/>
    <n v="0"/>
    <n v="0"/>
    <n v="0"/>
    <n v="0"/>
    <n v="0"/>
    <n v="0"/>
    <n v="0"/>
    <n v="0"/>
    <n v="0"/>
    <n v="2"/>
    <n v="1"/>
    <n v="82"/>
    <n v="12"/>
    <n v="418"/>
    <n v="971"/>
    <n v="512"/>
    <n v="141"/>
    <n v="33"/>
    <n v="4639"/>
    <n v="1130"/>
    <n v="0"/>
    <n v="127"/>
    <n v="598"/>
    <n v="1049"/>
    <n v="2551"/>
  </r>
  <r>
    <x v="3"/>
    <x v="14"/>
    <x v="23"/>
    <x v="0"/>
    <n v="31"/>
    <n v="1"/>
    <n v="1"/>
    <n v="0"/>
    <n v="0"/>
    <n v="24"/>
    <n v="1"/>
    <n v="0"/>
    <n v="2"/>
    <n v="2"/>
    <n v="1"/>
    <n v="0"/>
    <n v="0"/>
    <n v="116"/>
    <n v="87"/>
    <n v="5"/>
    <n v="1"/>
    <n v="2"/>
    <n v="925"/>
    <n v="540"/>
    <n v="36"/>
    <n v="30"/>
    <n v="29"/>
    <n v="276"/>
    <n v="147"/>
    <n v="8"/>
    <n v="2"/>
    <n v="31"/>
    <n v="140"/>
    <n v="49"/>
    <n v="5"/>
    <n v="6"/>
    <n v="15"/>
    <n v="17"/>
    <n v="7"/>
    <n v="1"/>
    <n v="0"/>
    <n v="1"/>
    <n v="0"/>
    <n v="0"/>
    <n v="0"/>
    <n v="0"/>
    <n v="0"/>
    <n v="0"/>
    <n v="0"/>
    <n v="0"/>
    <n v="0"/>
    <n v="0"/>
    <n v="0"/>
    <n v="0"/>
    <n v="0"/>
    <n v="0"/>
    <n v="0"/>
    <n v="0"/>
    <n v="1"/>
    <n v="0"/>
    <n v="28"/>
    <n v="1"/>
    <n v="104"/>
    <n v="789"/>
    <n v="227"/>
    <n v="98"/>
    <n v="15"/>
    <n v="2468"/>
    <n v="700"/>
    <n v="0"/>
    <n v="22"/>
    <n v="41"/>
    <n v="688"/>
    <n v="1531"/>
  </r>
  <r>
    <x v="3"/>
    <x v="36"/>
    <x v="184"/>
    <x v="0"/>
    <n v="173"/>
    <n v="0"/>
    <n v="0"/>
    <n v="0"/>
    <n v="0"/>
    <n v="96"/>
    <n v="7"/>
    <n v="18"/>
    <n v="0"/>
    <n v="0"/>
    <n v="0"/>
    <n v="0"/>
    <n v="0"/>
    <n v="349"/>
    <n v="259"/>
    <n v="17"/>
    <n v="11"/>
    <n v="1"/>
    <n v="2197"/>
    <n v="1154"/>
    <n v="118"/>
    <n v="227"/>
    <n v="15"/>
    <n v="1195"/>
    <n v="594"/>
    <n v="15"/>
    <n v="190"/>
    <n v="48"/>
    <n v="317"/>
    <n v="120"/>
    <n v="1"/>
    <n v="85"/>
    <n v="2"/>
    <n v="40"/>
    <n v="28"/>
    <n v="1"/>
    <n v="2"/>
    <n v="0"/>
    <n v="0"/>
    <n v="0"/>
    <n v="0"/>
    <n v="0"/>
    <n v="0"/>
    <n v="0"/>
    <n v="0"/>
    <n v="0"/>
    <n v="0"/>
    <n v="0"/>
    <n v="0"/>
    <n v="0"/>
    <n v="0"/>
    <n v="0"/>
    <n v="0"/>
    <n v="0"/>
    <n v="0"/>
    <n v="0"/>
    <n v="142"/>
    <n v="0"/>
    <n v="312"/>
    <n v="1738"/>
    <n v="906"/>
    <n v="211"/>
    <n v="35"/>
    <n v="8851"/>
    <n v="2505"/>
    <n v="0"/>
    <n v="38"/>
    <n v="3272"/>
    <n v="246"/>
    <n v="4846"/>
  </r>
  <r>
    <x v="3"/>
    <x v="10"/>
    <x v="185"/>
    <x v="0"/>
    <n v="164"/>
    <n v="8"/>
    <n v="8"/>
    <n v="1"/>
    <n v="1"/>
    <n v="104"/>
    <n v="4"/>
    <n v="13"/>
    <n v="5"/>
    <n v="2"/>
    <n v="2"/>
    <n v="0"/>
    <n v="0"/>
    <n v="605"/>
    <n v="427"/>
    <n v="23"/>
    <n v="52"/>
    <n v="9"/>
    <n v="1896"/>
    <n v="977"/>
    <n v="17"/>
    <n v="284"/>
    <n v="73"/>
    <n v="1029"/>
    <n v="501"/>
    <n v="10"/>
    <n v="52"/>
    <n v="183"/>
    <n v="237"/>
    <n v="102"/>
    <n v="5"/>
    <n v="8"/>
    <n v="36"/>
    <n v="80"/>
    <n v="52"/>
    <n v="4"/>
    <n v="4"/>
    <n v="2"/>
    <n v="0"/>
    <n v="0"/>
    <n v="0"/>
    <n v="0"/>
    <n v="0"/>
    <n v="0"/>
    <n v="0"/>
    <n v="0"/>
    <n v="0"/>
    <n v="0"/>
    <n v="0"/>
    <n v="0"/>
    <n v="0"/>
    <n v="0"/>
    <n v="0"/>
    <n v="0"/>
    <n v="8"/>
    <n v="1"/>
    <n v="135"/>
    <n v="2"/>
    <n v="505"/>
    <n v="1448"/>
    <n v="739"/>
    <n v="175"/>
    <n v="70"/>
    <n v="6510"/>
    <n v="1632"/>
    <n v="0"/>
    <n v="51"/>
    <n v="141"/>
    <n v="2606"/>
    <n v="3380"/>
  </r>
  <r>
    <x v="4"/>
    <x v="15"/>
    <x v="186"/>
    <x v="0"/>
    <n v="79"/>
    <n v="3"/>
    <n v="3"/>
    <n v="0"/>
    <n v="0"/>
    <n v="62"/>
    <n v="3"/>
    <n v="2"/>
    <n v="1"/>
    <n v="0"/>
    <n v="0"/>
    <n v="0"/>
    <n v="0"/>
    <n v="361"/>
    <n v="305"/>
    <n v="20"/>
    <n v="7"/>
    <n v="3"/>
    <n v="570"/>
    <n v="371"/>
    <n v="18"/>
    <n v="53"/>
    <n v="8"/>
    <n v="675"/>
    <n v="474"/>
    <n v="5"/>
    <n v="79"/>
    <n v="19"/>
    <n v="70"/>
    <n v="40"/>
    <n v="0"/>
    <n v="9"/>
    <n v="1"/>
    <n v="31"/>
    <n v="26"/>
    <n v="0"/>
    <n v="0"/>
    <n v="0"/>
    <n v="0"/>
    <n v="0"/>
    <n v="0"/>
    <n v="0"/>
    <n v="0"/>
    <n v="0"/>
    <n v="0"/>
    <n v="0"/>
    <n v="0"/>
    <n v="0"/>
    <n v="0"/>
    <n v="0"/>
    <n v="0"/>
    <n v="0"/>
    <n v="0"/>
    <n v="0"/>
    <n v="3"/>
    <n v="0"/>
    <n v="71"/>
    <n v="0"/>
    <n v="328"/>
    <n v="467"/>
    <n v="563"/>
    <n v="58"/>
    <n v="31"/>
    <n v="2472"/>
    <n v="1294"/>
    <n v="0"/>
    <n v="24"/>
    <n v="439"/>
    <n v="110"/>
    <n v="1810"/>
  </r>
  <r>
    <x v="4"/>
    <x v="17"/>
    <x v="187"/>
    <x v="0"/>
    <n v="72"/>
    <n v="0"/>
    <n v="0"/>
    <n v="0"/>
    <n v="0"/>
    <n v="53"/>
    <n v="2"/>
    <n v="2"/>
    <n v="0"/>
    <n v="3"/>
    <n v="2"/>
    <n v="0"/>
    <n v="0"/>
    <n v="259"/>
    <n v="206"/>
    <n v="9"/>
    <n v="13"/>
    <n v="0"/>
    <n v="887"/>
    <n v="489"/>
    <n v="21"/>
    <n v="110"/>
    <n v="9"/>
    <n v="508"/>
    <n v="250"/>
    <n v="8"/>
    <n v="85"/>
    <n v="31"/>
    <n v="141"/>
    <n v="59"/>
    <n v="1"/>
    <n v="18"/>
    <n v="0"/>
    <n v="22"/>
    <n v="16"/>
    <n v="3"/>
    <n v="0"/>
    <n v="0"/>
    <n v="0"/>
    <n v="0"/>
    <n v="0"/>
    <n v="0"/>
    <n v="0"/>
    <n v="0"/>
    <n v="0"/>
    <n v="0"/>
    <n v="0"/>
    <n v="0"/>
    <n v="0"/>
    <n v="0"/>
    <n v="0"/>
    <n v="0"/>
    <n v="0"/>
    <n v="0"/>
    <n v="0"/>
    <n v="0"/>
    <n v="65"/>
    <n v="3"/>
    <n v="229"/>
    <n v="713"/>
    <n v="370"/>
    <n v="115"/>
    <n v="18"/>
    <n v="3388"/>
    <n v="1024"/>
    <n v="0"/>
    <n v="24"/>
    <n v="798"/>
    <n v="342"/>
    <n v="2055"/>
  </r>
  <r>
    <x v="4"/>
    <x v="16"/>
    <x v="188"/>
    <x v="0"/>
    <n v="83"/>
    <n v="0"/>
    <n v="0"/>
    <n v="0"/>
    <n v="0"/>
    <n v="50"/>
    <n v="5"/>
    <n v="7"/>
    <n v="1"/>
    <n v="0"/>
    <n v="0"/>
    <n v="0"/>
    <n v="0"/>
    <n v="199"/>
    <n v="140"/>
    <n v="11"/>
    <n v="6"/>
    <n v="0"/>
    <n v="738"/>
    <n v="346"/>
    <n v="12"/>
    <n v="125"/>
    <n v="6"/>
    <n v="399"/>
    <n v="174"/>
    <n v="2"/>
    <n v="71"/>
    <n v="24"/>
    <n v="64"/>
    <n v="21"/>
    <n v="0"/>
    <n v="17"/>
    <n v="0"/>
    <n v="8"/>
    <n v="6"/>
    <n v="0"/>
    <n v="0"/>
    <n v="0"/>
    <n v="0"/>
    <n v="0"/>
    <n v="0"/>
    <n v="0"/>
    <n v="0"/>
    <n v="0"/>
    <n v="0"/>
    <n v="0"/>
    <n v="0"/>
    <n v="0"/>
    <n v="0"/>
    <n v="0"/>
    <n v="0"/>
    <n v="0"/>
    <n v="0"/>
    <n v="0"/>
    <n v="0"/>
    <n v="0"/>
    <n v="65"/>
    <n v="0"/>
    <n v="177"/>
    <n v="561"/>
    <n v="289"/>
    <n v="44"/>
    <n v="7"/>
    <n v="2578"/>
    <n v="569"/>
    <n v="0"/>
    <n v="14"/>
    <n v="784"/>
    <n v="151"/>
    <n v="1470"/>
  </r>
  <r>
    <x v="4"/>
    <x v="16"/>
    <x v="25"/>
    <x v="0"/>
    <n v="106"/>
    <n v="0"/>
    <n v="0"/>
    <n v="4"/>
    <n v="2"/>
    <n v="71"/>
    <n v="0"/>
    <n v="3"/>
    <n v="2"/>
    <n v="101"/>
    <n v="65"/>
    <n v="4"/>
    <n v="3"/>
    <n v="525"/>
    <n v="416"/>
    <n v="10"/>
    <n v="30"/>
    <n v="2"/>
    <n v="1469"/>
    <n v="814"/>
    <n v="14"/>
    <n v="177"/>
    <n v="19"/>
    <n v="1133"/>
    <n v="664"/>
    <n v="5"/>
    <n v="190"/>
    <n v="9"/>
    <n v="185"/>
    <n v="79"/>
    <n v="0"/>
    <n v="25"/>
    <n v="10"/>
    <n v="84"/>
    <n v="59"/>
    <n v="3"/>
    <n v="0"/>
    <n v="0"/>
    <n v="0"/>
    <n v="0"/>
    <n v="0"/>
    <n v="0"/>
    <n v="0"/>
    <n v="0"/>
    <n v="0"/>
    <n v="1"/>
    <n v="0"/>
    <n v="0"/>
    <n v="0"/>
    <n v="0"/>
    <n v="0"/>
    <n v="0"/>
    <n v="0"/>
    <n v="0"/>
    <n v="0"/>
    <n v="3"/>
    <n v="100"/>
    <n v="89"/>
    <n v="477"/>
    <n v="1211"/>
    <n v="909"/>
    <n v="141"/>
    <n v="79"/>
    <n v="5465"/>
    <n v="1823"/>
    <n v="0"/>
    <n v="30"/>
    <n v="1295"/>
    <n v="253"/>
    <n v="3627"/>
  </r>
  <r>
    <x v="4"/>
    <x v="15"/>
    <x v="189"/>
    <x v="0"/>
    <n v="158"/>
    <n v="4"/>
    <n v="4"/>
    <n v="0"/>
    <n v="0"/>
    <n v="113"/>
    <n v="10"/>
    <n v="7"/>
    <n v="0"/>
    <n v="3"/>
    <n v="3"/>
    <n v="0"/>
    <n v="0"/>
    <n v="933"/>
    <n v="808"/>
    <n v="51"/>
    <n v="11"/>
    <n v="1"/>
    <n v="1450"/>
    <n v="945"/>
    <n v="60"/>
    <n v="93"/>
    <n v="18"/>
    <n v="1507"/>
    <n v="982"/>
    <n v="87"/>
    <n v="91"/>
    <n v="28"/>
    <n v="256"/>
    <n v="113"/>
    <n v="18"/>
    <n v="12"/>
    <n v="14"/>
    <n v="76"/>
    <n v="66"/>
    <n v="5"/>
    <n v="0"/>
    <n v="0"/>
    <n v="0"/>
    <n v="0"/>
    <n v="0"/>
    <n v="0"/>
    <n v="0"/>
    <n v="0"/>
    <n v="0"/>
    <n v="0"/>
    <n v="0"/>
    <n v="0"/>
    <n v="0"/>
    <n v="0"/>
    <n v="0"/>
    <n v="0"/>
    <n v="0"/>
    <n v="0"/>
    <n v="4"/>
    <n v="0"/>
    <n v="138"/>
    <n v="3"/>
    <n v="858"/>
    <n v="1243"/>
    <n v="1272"/>
    <n v="201"/>
    <n v="69"/>
    <n v="6059"/>
    <n v="2459"/>
    <n v="0"/>
    <n v="185"/>
    <n v="1059"/>
    <n v="316"/>
    <n v="4229"/>
  </r>
  <r>
    <x v="4"/>
    <x v="17"/>
    <x v="190"/>
    <x v="0"/>
    <n v="58"/>
    <n v="1"/>
    <n v="1"/>
    <n v="0"/>
    <n v="0"/>
    <n v="45"/>
    <n v="2"/>
    <n v="1"/>
    <n v="0"/>
    <n v="4"/>
    <n v="4"/>
    <n v="0"/>
    <n v="0"/>
    <n v="315"/>
    <n v="269"/>
    <n v="8"/>
    <n v="12"/>
    <n v="2"/>
    <n v="756"/>
    <n v="441"/>
    <n v="7"/>
    <n v="58"/>
    <n v="13"/>
    <n v="528"/>
    <n v="299"/>
    <n v="2"/>
    <n v="62"/>
    <n v="27"/>
    <n v="91"/>
    <n v="33"/>
    <n v="1"/>
    <n v="14"/>
    <n v="0"/>
    <n v="33"/>
    <n v="25"/>
    <n v="0"/>
    <n v="0"/>
    <n v="0"/>
    <n v="0"/>
    <n v="0"/>
    <n v="0"/>
    <n v="0"/>
    <n v="0"/>
    <n v="0"/>
    <n v="0"/>
    <n v="0"/>
    <n v="0"/>
    <n v="0"/>
    <n v="0"/>
    <n v="0"/>
    <n v="0"/>
    <n v="0"/>
    <n v="0"/>
    <n v="0"/>
    <n v="1"/>
    <n v="0"/>
    <n v="54"/>
    <n v="4"/>
    <n v="292"/>
    <n v="664"/>
    <n v="427"/>
    <n v="64"/>
    <n v="33"/>
    <n v="2828"/>
    <n v="944"/>
    <n v="0"/>
    <n v="14"/>
    <n v="482"/>
    <n v="295"/>
    <n v="1899"/>
  </r>
  <r>
    <x v="4"/>
    <x v="16"/>
    <x v="26"/>
    <x v="0"/>
    <n v="110"/>
    <n v="1"/>
    <n v="1"/>
    <n v="1"/>
    <n v="1"/>
    <n v="70"/>
    <n v="1"/>
    <n v="8"/>
    <n v="2"/>
    <n v="8"/>
    <n v="7"/>
    <n v="0"/>
    <n v="0"/>
    <n v="505"/>
    <n v="414"/>
    <n v="22"/>
    <n v="19"/>
    <n v="7"/>
    <n v="1154"/>
    <n v="637"/>
    <n v="18"/>
    <n v="145"/>
    <n v="33"/>
    <n v="955"/>
    <n v="523"/>
    <n v="6"/>
    <n v="146"/>
    <n v="67"/>
    <n v="159"/>
    <n v="61"/>
    <n v="3"/>
    <n v="26"/>
    <n v="4"/>
    <n v="54"/>
    <n v="44"/>
    <n v="1"/>
    <n v="0"/>
    <n v="0"/>
    <n v="0"/>
    <n v="0"/>
    <n v="0"/>
    <n v="0"/>
    <n v="0"/>
    <n v="0"/>
    <n v="0"/>
    <n v="0"/>
    <n v="0"/>
    <n v="0"/>
    <n v="0"/>
    <n v="0"/>
    <n v="0"/>
    <n v="0"/>
    <n v="0"/>
    <n v="0"/>
    <n v="1"/>
    <n v="1"/>
    <n v="97"/>
    <n v="7"/>
    <n v="449"/>
    <n v="921"/>
    <n v="715"/>
    <n v="111"/>
    <n v="51"/>
    <n v="4495"/>
    <n v="1488"/>
    <n v="0"/>
    <n v="23"/>
    <n v="1196"/>
    <n v="304"/>
    <n v="2770"/>
  </r>
  <r>
    <x v="4"/>
    <x v="17"/>
    <x v="27"/>
    <x v="0"/>
    <n v="86"/>
    <n v="7"/>
    <n v="4"/>
    <n v="1"/>
    <n v="1"/>
    <n v="62"/>
    <n v="3"/>
    <n v="4"/>
    <n v="3"/>
    <n v="21"/>
    <n v="18"/>
    <n v="0"/>
    <n v="0"/>
    <n v="398"/>
    <n v="320"/>
    <n v="15"/>
    <n v="11"/>
    <n v="5"/>
    <n v="1096"/>
    <n v="603"/>
    <n v="15"/>
    <n v="113"/>
    <n v="27"/>
    <n v="634"/>
    <n v="340"/>
    <n v="6"/>
    <n v="109"/>
    <n v="29"/>
    <n v="198"/>
    <n v="80"/>
    <n v="1"/>
    <n v="23"/>
    <n v="3"/>
    <n v="112"/>
    <n v="93"/>
    <n v="3"/>
    <n v="0"/>
    <n v="0"/>
    <n v="0"/>
    <n v="0"/>
    <n v="0"/>
    <n v="0"/>
    <n v="0"/>
    <n v="0"/>
    <n v="0"/>
    <n v="0"/>
    <n v="0"/>
    <n v="0"/>
    <n v="0"/>
    <n v="0"/>
    <n v="0"/>
    <n v="0"/>
    <n v="0"/>
    <n v="0"/>
    <n v="6"/>
    <n v="1"/>
    <n v="75"/>
    <n v="21"/>
    <n v="362"/>
    <n v="899"/>
    <n v="476"/>
    <n v="157"/>
    <n v="108"/>
    <n v="3566"/>
    <n v="1082"/>
    <n v="0"/>
    <n v="26"/>
    <n v="809"/>
    <n v="258"/>
    <n v="2297"/>
  </r>
  <r>
    <x v="4"/>
    <x v="19"/>
    <x v="191"/>
    <x v="0"/>
    <n v="135"/>
    <n v="2"/>
    <n v="2"/>
    <n v="0"/>
    <n v="0"/>
    <n v="104"/>
    <n v="2"/>
    <n v="3"/>
    <n v="2"/>
    <n v="0"/>
    <n v="0"/>
    <n v="0"/>
    <n v="0"/>
    <n v="656"/>
    <n v="549"/>
    <n v="51"/>
    <n v="5"/>
    <n v="3"/>
    <n v="954"/>
    <n v="633"/>
    <n v="22"/>
    <n v="61"/>
    <n v="22"/>
    <n v="903"/>
    <n v="591"/>
    <n v="42"/>
    <n v="10"/>
    <n v="77"/>
    <n v="98"/>
    <n v="43"/>
    <n v="4"/>
    <n v="4"/>
    <n v="7"/>
    <n v="27"/>
    <n v="22"/>
    <n v="0"/>
    <n v="0"/>
    <n v="0"/>
    <n v="0"/>
    <n v="0"/>
    <n v="0"/>
    <n v="0"/>
    <n v="0"/>
    <n v="0"/>
    <n v="0"/>
    <n v="0"/>
    <n v="0"/>
    <n v="0"/>
    <n v="0"/>
    <n v="0"/>
    <n v="0"/>
    <n v="0"/>
    <n v="0"/>
    <n v="0"/>
    <n v="2"/>
    <n v="0"/>
    <n v="122"/>
    <n v="0"/>
    <n v="590"/>
    <n v="827"/>
    <n v="761"/>
    <n v="80"/>
    <n v="25"/>
    <n v="3836"/>
    <n v="1544"/>
    <n v="0"/>
    <n v="111"/>
    <n v="605"/>
    <n v="293"/>
    <n v="2687"/>
  </r>
  <r>
    <x v="4"/>
    <x v="15"/>
    <x v="192"/>
    <x v="0"/>
    <n v="105"/>
    <n v="2"/>
    <n v="2"/>
    <n v="0"/>
    <n v="0"/>
    <n v="90"/>
    <n v="4"/>
    <n v="0"/>
    <n v="1"/>
    <n v="6"/>
    <n v="2"/>
    <n v="0"/>
    <n v="1"/>
    <n v="428"/>
    <n v="388"/>
    <n v="19"/>
    <n v="1"/>
    <n v="3"/>
    <n v="558"/>
    <n v="424"/>
    <n v="19"/>
    <n v="27"/>
    <n v="8"/>
    <n v="858"/>
    <n v="649"/>
    <n v="30"/>
    <n v="13"/>
    <n v="65"/>
    <n v="138"/>
    <n v="82"/>
    <n v="3"/>
    <n v="5"/>
    <n v="5"/>
    <n v="25"/>
    <n v="19"/>
    <n v="0"/>
    <n v="0"/>
    <n v="1"/>
    <n v="0"/>
    <n v="0"/>
    <n v="0"/>
    <n v="0"/>
    <n v="0"/>
    <n v="0"/>
    <n v="0"/>
    <n v="0"/>
    <n v="0"/>
    <n v="0"/>
    <n v="0"/>
    <n v="0"/>
    <n v="0"/>
    <n v="0"/>
    <n v="0"/>
    <n v="0"/>
    <n v="2"/>
    <n v="0"/>
    <n v="96"/>
    <n v="5"/>
    <n v="403"/>
    <n v="491"/>
    <n v="734"/>
    <n v="121"/>
    <n v="24"/>
    <n v="2916"/>
    <n v="1597"/>
    <n v="0"/>
    <n v="58"/>
    <n v="263"/>
    <n v="208"/>
    <n v="2280"/>
  </r>
  <r>
    <x v="4"/>
    <x v="19"/>
    <x v="193"/>
    <x v="0"/>
    <n v="63"/>
    <n v="0"/>
    <n v="0"/>
    <n v="0"/>
    <n v="0"/>
    <n v="41"/>
    <n v="0"/>
    <n v="5"/>
    <n v="3"/>
    <n v="5"/>
    <n v="2"/>
    <n v="0"/>
    <n v="0"/>
    <n v="472"/>
    <n v="383"/>
    <n v="13"/>
    <n v="21"/>
    <n v="15"/>
    <n v="739"/>
    <n v="409"/>
    <n v="12"/>
    <n v="88"/>
    <n v="33"/>
    <n v="908"/>
    <n v="517"/>
    <n v="0"/>
    <n v="17"/>
    <n v="175"/>
    <n v="111"/>
    <n v="46"/>
    <n v="0"/>
    <n v="18"/>
    <n v="3"/>
    <n v="9"/>
    <n v="4"/>
    <n v="0"/>
    <n v="0"/>
    <n v="0"/>
    <n v="0"/>
    <n v="0"/>
    <n v="0"/>
    <n v="0"/>
    <n v="0"/>
    <n v="0"/>
    <n v="0"/>
    <n v="0"/>
    <n v="0"/>
    <n v="0"/>
    <n v="0"/>
    <n v="0"/>
    <n v="0"/>
    <n v="0"/>
    <n v="0"/>
    <n v="0"/>
    <n v="0"/>
    <n v="0"/>
    <n v="53"/>
    <n v="3"/>
    <n v="419"/>
    <n v="583"/>
    <n v="697"/>
    <n v="82"/>
    <n v="7"/>
    <n v="4110"/>
    <n v="1382"/>
    <n v="0"/>
    <n v="15"/>
    <n v="629"/>
    <n v="783"/>
    <n v="2512"/>
  </r>
  <r>
    <x v="4"/>
    <x v="19"/>
    <x v="194"/>
    <x v="0"/>
    <n v="197"/>
    <n v="4"/>
    <n v="2"/>
    <n v="2"/>
    <n v="2"/>
    <n v="135"/>
    <n v="9"/>
    <n v="17"/>
    <n v="3"/>
    <n v="33"/>
    <n v="27"/>
    <n v="0"/>
    <n v="0"/>
    <n v="1061"/>
    <n v="859"/>
    <n v="92"/>
    <n v="14"/>
    <n v="9"/>
    <n v="1955"/>
    <n v="1128"/>
    <n v="60"/>
    <n v="232"/>
    <n v="56"/>
    <n v="1606"/>
    <n v="948"/>
    <n v="26"/>
    <n v="160"/>
    <n v="157"/>
    <n v="219"/>
    <n v="83"/>
    <n v="2"/>
    <n v="37"/>
    <n v="6"/>
    <n v="54"/>
    <n v="46"/>
    <n v="2"/>
    <n v="0"/>
    <n v="0"/>
    <n v="0"/>
    <n v="0"/>
    <n v="0"/>
    <n v="0"/>
    <n v="0"/>
    <n v="0"/>
    <n v="0"/>
    <n v="0"/>
    <n v="0"/>
    <n v="0"/>
    <n v="0"/>
    <n v="0"/>
    <n v="0"/>
    <n v="0"/>
    <n v="0"/>
    <n v="0"/>
    <n v="4"/>
    <n v="2"/>
    <n v="161"/>
    <n v="32"/>
    <n v="935"/>
    <n v="1547"/>
    <n v="1234"/>
    <n v="165"/>
    <n v="52"/>
    <n v="7153"/>
    <n v="2537"/>
    <n v="0"/>
    <n v="151"/>
    <n v="1576"/>
    <n v="646"/>
    <n v="4514"/>
  </r>
  <r>
    <x v="4"/>
    <x v="19"/>
    <x v="195"/>
    <x v="0"/>
    <n v="44"/>
    <n v="0"/>
    <n v="0"/>
    <n v="1"/>
    <n v="0"/>
    <n v="35"/>
    <n v="3"/>
    <n v="1"/>
    <n v="0"/>
    <n v="2"/>
    <n v="2"/>
    <n v="0"/>
    <n v="0"/>
    <n v="354"/>
    <n v="307"/>
    <n v="7"/>
    <n v="10"/>
    <n v="9"/>
    <n v="480"/>
    <n v="294"/>
    <n v="11"/>
    <n v="35"/>
    <n v="16"/>
    <n v="453"/>
    <n v="296"/>
    <n v="13"/>
    <n v="11"/>
    <n v="45"/>
    <n v="82"/>
    <n v="33"/>
    <n v="4"/>
    <n v="5"/>
    <n v="3"/>
    <n v="13"/>
    <n v="13"/>
    <n v="0"/>
    <n v="0"/>
    <n v="0"/>
    <n v="0"/>
    <n v="0"/>
    <n v="0"/>
    <n v="0"/>
    <n v="0"/>
    <n v="1"/>
    <n v="0"/>
    <n v="0"/>
    <n v="0"/>
    <n v="0"/>
    <n v="0"/>
    <n v="0"/>
    <n v="0"/>
    <n v="0"/>
    <n v="0"/>
    <n v="0"/>
    <n v="0"/>
    <n v="0"/>
    <n v="36"/>
    <n v="2"/>
    <n v="324"/>
    <n v="408"/>
    <n v="376"/>
    <n v="68"/>
    <n v="13"/>
    <n v="1845"/>
    <n v="758"/>
    <n v="0"/>
    <n v="23"/>
    <n v="258"/>
    <n v="193"/>
    <n v="1296"/>
  </r>
  <r>
    <x v="4"/>
    <x v="18"/>
    <x v="28"/>
    <x v="0"/>
    <n v="230"/>
    <n v="6"/>
    <n v="4"/>
    <n v="1"/>
    <n v="0"/>
    <n v="188"/>
    <n v="2"/>
    <n v="14"/>
    <n v="1"/>
    <n v="35"/>
    <n v="29"/>
    <n v="2"/>
    <n v="0"/>
    <n v="1379"/>
    <n v="1200"/>
    <n v="61"/>
    <n v="36"/>
    <n v="5"/>
    <n v="1751"/>
    <n v="1126"/>
    <n v="29"/>
    <n v="172"/>
    <n v="38"/>
    <n v="2035"/>
    <n v="1343"/>
    <n v="21"/>
    <n v="217"/>
    <n v="110"/>
    <n v="218"/>
    <n v="108"/>
    <n v="3"/>
    <n v="32"/>
    <n v="3"/>
    <n v="131"/>
    <n v="104"/>
    <n v="4"/>
    <n v="2"/>
    <n v="1"/>
    <n v="0"/>
    <n v="1"/>
    <n v="0"/>
    <n v="0"/>
    <n v="0"/>
    <n v="1"/>
    <n v="0"/>
    <n v="0"/>
    <n v="0"/>
    <n v="0"/>
    <n v="0"/>
    <n v="0"/>
    <n v="0"/>
    <n v="0"/>
    <n v="0"/>
    <n v="0"/>
    <n v="5"/>
    <n v="0"/>
    <n v="209"/>
    <n v="32"/>
    <n v="1264"/>
    <n v="1470"/>
    <n v="1640"/>
    <n v="172"/>
    <n v="122"/>
    <n v="8693"/>
    <n v="3654"/>
    <n v="0"/>
    <n v="105"/>
    <n v="1842"/>
    <n v="690"/>
    <n v="5721"/>
  </r>
  <r>
    <x v="4"/>
    <x v="17"/>
    <x v="196"/>
    <x v="0"/>
    <n v="119"/>
    <n v="1"/>
    <n v="1"/>
    <n v="2"/>
    <n v="2"/>
    <n v="94"/>
    <n v="7"/>
    <n v="2"/>
    <n v="0"/>
    <n v="61"/>
    <n v="55"/>
    <n v="2"/>
    <n v="1"/>
    <n v="767"/>
    <n v="645"/>
    <n v="63"/>
    <n v="0"/>
    <n v="6"/>
    <n v="1359"/>
    <n v="778"/>
    <n v="82"/>
    <n v="93"/>
    <n v="56"/>
    <n v="990"/>
    <n v="539"/>
    <n v="132"/>
    <n v="4"/>
    <n v="90"/>
    <n v="162"/>
    <n v="80"/>
    <n v="5"/>
    <n v="14"/>
    <n v="10"/>
    <n v="73"/>
    <n v="64"/>
    <n v="1"/>
    <n v="0"/>
    <n v="0"/>
    <n v="0"/>
    <n v="0"/>
    <n v="0"/>
    <n v="0"/>
    <n v="0"/>
    <n v="0"/>
    <n v="0"/>
    <n v="0"/>
    <n v="0"/>
    <n v="0"/>
    <n v="0"/>
    <n v="0"/>
    <n v="0"/>
    <n v="0"/>
    <n v="0"/>
    <n v="0"/>
    <n v="1"/>
    <n v="2"/>
    <n v="108"/>
    <n v="57"/>
    <n v="690"/>
    <n v="1082"/>
    <n v="740"/>
    <n v="126"/>
    <n v="70"/>
    <n v="6410"/>
    <n v="1877"/>
    <n v="0"/>
    <n v="192"/>
    <n v="1292"/>
    <n v="895"/>
    <n v="3782"/>
  </r>
  <r>
    <x v="4"/>
    <x v="15"/>
    <x v="29"/>
    <x v="0"/>
    <n v="114"/>
    <n v="2"/>
    <n v="2"/>
    <n v="0"/>
    <n v="0"/>
    <n v="98"/>
    <n v="5"/>
    <n v="0"/>
    <n v="1"/>
    <n v="0"/>
    <n v="0"/>
    <n v="0"/>
    <n v="0"/>
    <n v="707"/>
    <n v="654"/>
    <n v="28"/>
    <n v="0"/>
    <n v="0"/>
    <n v="594"/>
    <n v="444"/>
    <n v="30"/>
    <n v="14"/>
    <n v="5"/>
    <n v="961"/>
    <n v="767"/>
    <n v="41"/>
    <n v="43"/>
    <n v="6"/>
    <n v="139"/>
    <n v="94"/>
    <n v="9"/>
    <n v="3"/>
    <n v="1"/>
    <n v="27"/>
    <n v="25"/>
    <n v="0"/>
    <n v="0"/>
    <n v="0"/>
    <n v="0"/>
    <n v="0"/>
    <n v="0"/>
    <n v="0"/>
    <n v="0"/>
    <n v="0"/>
    <n v="0"/>
    <n v="0"/>
    <n v="0"/>
    <n v="0"/>
    <n v="0"/>
    <n v="0"/>
    <n v="0"/>
    <n v="0"/>
    <n v="0"/>
    <n v="0"/>
    <n v="2"/>
    <n v="0"/>
    <n v="107"/>
    <n v="0"/>
    <n v="675"/>
    <n v="533"/>
    <n v="864"/>
    <n v="124"/>
    <n v="27"/>
    <n v="3530"/>
    <n v="2125"/>
    <n v="0"/>
    <n v="146"/>
    <n v="348"/>
    <n v="69"/>
    <n v="2878"/>
  </r>
  <r>
    <x v="4"/>
    <x v="16"/>
    <x v="197"/>
    <x v="0"/>
    <n v="112"/>
    <n v="4"/>
    <n v="3"/>
    <n v="2"/>
    <n v="1"/>
    <n v="83"/>
    <n v="0"/>
    <n v="9"/>
    <n v="0"/>
    <n v="28"/>
    <n v="20"/>
    <n v="2"/>
    <n v="1"/>
    <n v="391"/>
    <n v="323"/>
    <n v="9"/>
    <n v="21"/>
    <n v="8"/>
    <n v="1074"/>
    <n v="611"/>
    <n v="8"/>
    <n v="121"/>
    <n v="9"/>
    <n v="764"/>
    <n v="430"/>
    <n v="3"/>
    <n v="45"/>
    <n v="93"/>
    <n v="94"/>
    <n v="37"/>
    <n v="2"/>
    <n v="10"/>
    <n v="4"/>
    <n v="32"/>
    <n v="24"/>
    <n v="2"/>
    <n v="0"/>
    <n v="1"/>
    <n v="0"/>
    <n v="0"/>
    <n v="1"/>
    <n v="0"/>
    <n v="0"/>
    <n v="0"/>
    <n v="0"/>
    <n v="0"/>
    <n v="0"/>
    <n v="0"/>
    <n v="0"/>
    <n v="0"/>
    <n v="0"/>
    <n v="0"/>
    <n v="0"/>
    <n v="0"/>
    <n v="3"/>
    <n v="2"/>
    <n v="100"/>
    <n v="23"/>
    <n v="349"/>
    <n v="895"/>
    <n v="603"/>
    <n v="74"/>
    <n v="27"/>
    <n v="4315"/>
    <n v="1335"/>
    <n v="0"/>
    <n v="20"/>
    <n v="1089"/>
    <n v="265"/>
    <n v="2752"/>
  </r>
  <r>
    <x v="4"/>
    <x v="17"/>
    <x v="30"/>
    <x v="0"/>
    <n v="119"/>
    <n v="5"/>
    <n v="3"/>
    <n v="0"/>
    <n v="0"/>
    <n v="85"/>
    <n v="2"/>
    <n v="4"/>
    <n v="1"/>
    <n v="9"/>
    <n v="5"/>
    <n v="0"/>
    <n v="0"/>
    <n v="420"/>
    <n v="356"/>
    <n v="10"/>
    <n v="3"/>
    <n v="4"/>
    <n v="1065"/>
    <n v="606"/>
    <n v="23"/>
    <n v="93"/>
    <n v="18"/>
    <n v="751"/>
    <n v="433"/>
    <n v="28"/>
    <n v="57"/>
    <n v="28"/>
    <n v="193"/>
    <n v="84"/>
    <n v="2"/>
    <n v="12"/>
    <n v="5"/>
    <n v="53"/>
    <n v="38"/>
    <n v="1"/>
    <n v="0"/>
    <n v="0"/>
    <n v="0"/>
    <n v="1"/>
    <n v="0"/>
    <n v="0"/>
    <n v="0"/>
    <n v="0"/>
    <n v="0"/>
    <n v="0"/>
    <n v="0"/>
    <n v="0"/>
    <n v="0"/>
    <n v="0"/>
    <n v="0"/>
    <n v="0"/>
    <n v="0"/>
    <n v="0"/>
    <n v="4"/>
    <n v="0"/>
    <n v="110"/>
    <n v="9"/>
    <n v="397"/>
    <n v="884"/>
    <n v="611"/>
    <n v="157"/>
    <n v="51"/>
    <n v="3669"/>
    <n v="1253"/>
    <n v="0"/>
    <n v="46"/>
    <n v="836"/>
    <n v="202"/>
    <n v="2392"/>
  </r>
  <r>
    <x v="4"/>
    <x v="16"/>
    <x v="198"/>
    <x v="0"/>
    <n v="69"/>
    <n v="2"/>
    <n v="1"/>
    <n v="0"/>
    <n v="0"/>
    <n v="42"/>
    <n v="4"/>
    <n v="3"/>
    <n v="4"/>
    <n v="1"/>
    <n v="1"/>
    <n v="0"/>
    <n v="0"/>
    <n v="341"/>
    <n v="281"/>
    <n v="6"/>
    <n v="9"/>
    <n v="3"/>
    <n v="798"/>
    <n v="447"/>
    <n v="12"/>
    <n v="71"/>
    <n v="33"/>
    <n v="621"/>
    <n v="356"/>
    <n v="9"/>
    <n v="78"/>
    <n v="34"/>
    <n v="114"/>
    <n v="32"/>
    <n v="3"/>
    <n v="12"/>
    <n v="22"/>
    <n v="32"/>
    <n v="26"/>
    <n v="0"/>
    <n v="1"/>
    <n v="1"/>
    <n v="0"/>
    <n v="0"/>
    <n v="0"/>
    <n v="0"/>
    <n v="0"/>
    <n v="0"/>
    <n v="0"/>
    <n v="0"/>
    <n v="0"/>
    <n v="0"/>
    <n v="0"/>
    <n v="0"/>
    <n v="0"/>
    <n v="0"/>
    <n v="0"/>
    <n v="0"/>
    <n v="1"/>
    <n v="0"/>
    <n v="55"/>
    <n v="1"/>
    <n v="318"/>
    <n v="655"/>
    <n v="488"/>
    <n v="73"/>
    <n v="30"/>
    <n v="3093"/>
    <n v="940"/>
    <n v="0"/>
    <n v="28"/>
    <n v="692"/>
    <n v="319"/>
    <n v="1899"/>
  </r>
  <r>
    <x v="4"/>
    <x v="18"/>
    <x v="32"/>
    <x v="0"/>
    <n v="36"/>
    <n v="1"/>
    <n v="1"/>
    <n v="0"/>
    <n v="0"/>
    <n v="31"/>
    <n v="0"/>
    <n v="1"/>
    <n v="0"/>
    <n v="0"/>
    <n v="0"/>
    <n v="0"/>
    <n v="0"/>
    <n v="195"/>
    <n v="155"/>
    <n v="7"/>
    <n v="13"/>
    <n v="1"/>
    <n v="476"/>
    <n v="271"/>
    <n v="12"/>
    <n v="51"/>
    <n v="16"/>
    <n v="440"/>
    <n v="242"/>
    <n v="5"/>
    <n v="50"/>
    <n v="47"/>
    <n v="53"/>
    <n v="25"/>
    <n v="0"/>
    <n v="7"/>
    <n v="0"/>
    <n v="17"/>
    <n v="15"/>
    <n v="1"/>
    <n v="0"/>
    <n v="0"/>
    <n v="0"/>
    <n v="0"/>
    <n v="0"/>
    <n v="0"/>
    <n v="0"/>
    <n v="0"/>
    <n v="0"/>
    <n v="0"/>
    <n v="0"/>
    <n v="0"/>
    <n v="0"/>
    <n v="0"/>
    <n v="0"/>
    <n v="0"/>
    <n v="0"/>
    <n v="0"/>
    <n v="1"/>
    <n v="0"/>
    <n v="33"/>
    <n v="0"/>
    <n v="171"/>
    <n v="384"/>
    <n v="324"/>
    <n v="44"/>
    <n v="16"/>
    <n v="2064"/>
    <n v="678"/>
    <n v="0"/>
    <n v="15"/>
    <n v="444"/>
    <n v="256"/>
    <n v="1247"/>
  </r>
  <r>
    <x v="4"/>
    <x v="19"/>
    <x v="33"/>
    <x v="0"/>
    <n v="45"/>
    <n v="1"/>
    <n v="1"/>
    <n v="0"/>
    <n v="0"/>
    <n v="39"/>
    <n v="1"/>
    <n v="1"/>
    <n v="0"/>
    <n v="1"/>
    <n v="1"/>
    <n v="0"/>
    <n v="0"/>
    <n v="335"/>
    <n v="311"/>
    <n v="1"/>
    <n v="4"/>
    <n v="3"/>
    <n v="444"/>
    <n v="309"/>
    <n v="4"/>
    <n v="28"/>
    <n v="21"/>
    <n v="504"/>
    <n v="366"/>
    <n v="1"/>
    <n v="1"/>
    <n v="48"/>
    <n v="41"/>
    <n v="18"/>
    <n v="0"/>
    <n v="4"/>
    <n v="1"/>
    <n v="10"/>
    <n v="9"/>
    <n v="0"/>
    <n v="0"/>
    <n v="0"/>
    <n v="0"/>
    <n v="0"/>
    <n v="0"/>
    <n v="0"/>
    <n v="0"/>
    <n v="0"/>
    <n v="0"/>
    <n v="0"/>
    <n v="0"/>
    <n v="0"/>
    <n v="0"/>
    <n v="0"/>
    <n v="0"/>
    <n v="0"/>
    <n v="0"/>
    <n v="0"/>
    <n v="1"/>
    <n v="0"/>
    <n v="42"/>
    <n v="1"/>
    <n v="322"/>
    <n v="377"/>
    <n v="444"/>
    <n v="35"/>
    <n v="10"/>
    <n v="1758"/>
    <n v="884"/>
    <n v="0"/>
    <n v="3"/>
    <n v="162"/>
    <n v="160"/>
    <n v="1375"/>
  </r>
  <r>
    <x v="4"/>
    <x v="20"/>
    <x v="35"/>
    <x v="0"/>
    <n v="146"/>
    <n v="8"/>
    <n v="7"/>
    <n v="3"/>
    <n v="3"/>
    <n v="96"/>
    <n v="7"/>
    <n v="10"/>
    <n v="1"/>
    <n v="24"/>
    <n v="21"/>
    <n v="0"/>
    <n v="0"/>
    <n v="735"/>
    <n v="558"/>
    <n v="56"/>
    <n v="35"/>
    <n v="3"/>
    <n v="1910"/>
    <n v="994"/>
    <n v="30"/>
    <n v="286"/>
    <n v="14"/>
    <n v="1443"/>
    <n v="646"/>
    <n v="97"/>
    <n v="295"/>
    <n v="33"/>
    <n v="244"/>
    <n v="87"/>
    <n v="5"/>
    <n v="44"/>
    <n v="8"/>
    <n v="139"/>
    <n v="116"/>
    <n v="4"/>
    <n v="3"/>
    <n v="1"/>
    <n v="0"/>
    <n v="0"/>
    <n v="0"/>
    <n v="0"/>
    <n v="0"/>
    <n v="0"/>
    <n v="0"/>
    <n v="0"/>
    <n v="0"/>
    <n v="0"/>
    <n v="0"/>
    <n v="0"/>
    <n v="0"/>
    <n v="0"/>
    <n v="0"/>
    <n v="0"/>
    <n v="7"/>
    <n v="3"/>
    <n v="119"/>
    <n v="23"/>
    <n v="631"/>
    <n v="1499"/>
    <n v="969"/>
    <n v="169"/>
    <n v="129"/>
    <n v="8230"/>
    <n v="2064"/>
    <n v="0"/>
    <n v="180"/>
    <n v="2920"/>
    <n v="378"/>
    <n v="4319"/>
  </r>
  <r>
    <x v="4"/>
    <x v="19"/>
    <x v="199"/>
    <x v="0"/>
    <n v="112"/>
    <n v="4"/>
    <n v="4"/>
    <n v="0"/>
    <n v="0"/>
    <n v="72"/>
    <n v="2"/>
    <n v="12"/>
    <n v="0"/>
    <n v="1"/>
    <n v="0"/>
    <n v="0"/>
    <n v="0"/>
    <n v="517"/>
    <n v="416"/>
    <n v="47"/>
    <n v="14"/>
    <n v="0"/>
    <n v="818"/>
    <n v="478"/>
    <n v="8"/>
    <n v="100"/>
    <n v="0"/>
    <n v="853"/>
    <n v="499"/>
    <n v="21"/>
    <n v="133"/>
    <n v="3"/>
    <n v="94"/>
    <n v="37"/>
    <n v="0"/>
    <n v="14"/>
    <n v="0"/>
    <n v="38"/>
    <n v="35"/>
    <n v="0"/>
    <n v="0"/>
    <n v="0"/>
    <n v="0"/>
    <n v="0"/>
    <n v="0"/>
    <n v="0"/>
    <n v="0"/>
    <n v="0"/>
    <n v="0"/>
    <n v="0"/>
    <n v="0"/>
    <n v="0"/>
    <n v="0"/>
    <n v="0"/>
    <n v="0"/>
    <n v="0"/>
    <n v="0"/>
    <n v="0"/>
    <n v="4"/>
    <n v="0"/>
    <n v="96"/>
    <n v="1"/>
    <n v="447"/>
    <n v="681"/>
    <n v="674"/>
    <n v="75"/>
    <n v="37"/>
    <n v="3637"/>
    <n v="1406"/>
    <n v="0"/>
    <n v="51"/>
    <n v="980"/>
    <n v="10"/>
    <n v="2437"/>
  </r>
  <r>
    <x v="4"/>
    <x v="20"/>
    <x v="36"/>
    <x v="0"/>
    <n v="110"/>
    <n v="0"/>
    <n v="0"/>
    <n v="0"/>
    <n v="0"/>
    <n v="59"/>
    <n v="3"/>
    <n v="6"/>
    <n v="2"/>
    <n v="0"/>
    <n v="0"/>
    <n v="0"/>
    <n v="0"/>
    <n v="453"/>
    <n v="328"/>
    <n v="20"/>
    <n v="21"/>
    <n v="6"/>
    <n v="1728"/>
    <n v="741"/>
    <n v="18"/>
    <n v="193"/>
    <n v="80"/>
    <n v="872"/>
    <n v="377"/>
    <n v="6"/>
    <n v="29"/>
    <n v="165"/>
    <n v="217"/>
    <n v="60"/>
    <n v="3"/>
    <n v="45"/>
    <n v="9"/>
    <n v="26"/>
    <n v="13"/>
    <n v="1"/>
    <n v="1"/>
    <n v="1"/>
    <n v="0"/>
    <n v="0"/>
    <n v="0"/>
    <n v="0"/>
    <n v="0"/>
    <n v="0"/>
    <n v="0"/>
    <n v="0"/>
    <n v="0"/>
    <n v="0"/>
    <n v="0"/>
    <n v="0"/>
    <n v="0"/>
    <n v="0"/>
    <n v="0"/>
    <n v="0"/>
    <n v="0"/>
    <n v="0"/>
    <n v="90"/>
    <n v="0"/>
    <n v="391"/>
    <n v="1349"/>
    <n v="643"/>
    <n v="144"/>
    <n v="22"/>
    <n v="5456"/>
    <n v="1269"/>
    <n v="0"/>
    <n v="32"/>
    <n v="1138"/>
    <n v="697"/>
    <n v="3226"/>
  </r>
  <r>
    <x v="4"/>
    <x v="18"/>
    <x v="200"/>
    <x v="0"/>
    <n v="183"/>
    <n v="3"/>
    <n v="2"/>
    <n v="4"/>
    <n v="3"/>
    <n v="135"/>
    <n v="6"/>
    <n v="3"/>
    <n v="1"/>
    <n v="38"/>
    <n v="21"/>
    <n v="7"/>
    <n v="0"/>
    <n v="970"/>
    <n v="822"/>
    <n v="56"/>
    <n v="7"/>
    <n v="5"/>
    <n v="1989"/>
    <n v="1257"/>
    <n v="86"/>
    <n v="143"/>
    <n v="37"/>
    <n v="1706"/>
    <n v="1094"/>
    <n v="72"/>
    <n v="164"/>
    <n v="41"/>
    <n v="295"/>
    <n v="135"/>
    <n v="5"/>
    <n v="22"/>
    <n v="12"/>
    <n v="102"/>
    <n v="82"/>
    <n v="4"/>
    <n v="1"/>
    <n v="0"/>
    <n v="0"/>
    <n v="0"/>
    <n v="0"/>
    <n v="0"/>
    <n v="0"/>
    <n v="0"/>
    <n v="0"/>
    <n v="0"/>
    <n v="0"/>
    <n v="0"/>
    <n v="0"/>
    <n v="0"/>
    <n v="0"/>
    <n v="0"/>
    <n v="0"/>
    <n v="0"/>
    <n v="3"/>
    <n v="4"/>
    <n v="166"/>
    <n v="29"/>
    <n v="893"/>
    <n v="1663"/>
    <n v="1400"/>
    <n v="244"/>
    <n v="92"/>
    <n v="8906"/>
    <n v="3386"/>
    <n v="0"/>
    <n v="161"/>
    <n v="2134"/>
    <n v="357"/>
    <n v="5887"/>
  </r>
  <r>
    <x v="4"/>
    <x v="15"/>
    <x v="201"/>
    <x v="0"/>
    <n v="50"/>
    <n v="2"/>
    <n v="2"/>
    <n v="0"/>
    <n v="0"/>
    <n v="44"/>
    <n v="1"/>
    <n v="1"/>
    <n v="0"/>
    <n v="9"/>
    <n v="7"/>
    <n v="0"/>
    <n v="0"/>
    <n v="372"/>
    <n v="314"/>
    <n v="10"/>
    <n v="16"/>
    <n v="4"/>
    <n v="512"/>
    <n v="351"/>
    <n v="14"/>
    <n v="43"/>
    <n v="12"/>
    <n v="679"/>
    <n v="470"/>
    <n v="7"/>
    <n v="16"/>
    <n v="76"/>
    <n v="131"/>
    <n v="66"/>
    <n v="3"/>
    <n v="13"/>
    <n v="2"/>
    <n v="29"/>
    <n v="24"/>
    <n v="0"/>
    <n v="0"/>
    <n v="1"/>
    <n v="0"/>
    <n v="0"/>
    <n v="0"/>
    <n v="0"/>
    <n v="0"/>
    <n v="0"/>
    <n v="0"/>
    <n v="0"/>
    <n v="0"/>
    <n v="0"/>
    <n v="0"/>
    <n v="0"/>
    <n v="0"/>
    <n v="0"/>
    <n v="0"/>
    <n v="0"/>
    <n v="2"/>
    <n v="0"/>
    <n v="48"/>
    <n v="9"/>
    <n v="338"/>
    <n v="433"/>
    <n v="570"/>
    <n v="109"/>
    <n v="27"/>
    <n v="3224"/>
    <n v="1409"/>
    <n v="0"/>
    <n v="31"/>
    <n v="472"/>
    <n v="313"/>
    <n v="2298"/>
  </r>
  <r>
    <x v="4"/>
    <x v="17"/>
    <x v="202"/>
    <x v="0"/>
    <n v="45"/>
    <n v="0"/>
    <n v="0"/>
    <n v="0"/>
    <n v="0"/>
    <n v="30"/>
    <n v="2"/>
    <n v="0"/>
    <n v="0"/>
    <n v="2"/>
    <n v="2"/>
    <n v="0"/>
    <n v="0"/>
    <n v="233"/>
    <n v="200"/>
    <n v="8"/>
    <n v="0"/>
    <n v="4"/>
    <n v="562"/>
    <n v="368"/>
    <n v="5"/>
    <n v="41"/>
    <n v="7"/>
    <n v="460"/>
    <n v="297"/>
    <n v="6"/>
    <n v="32"/>
    <n v="30"/>
    <n v="92"/>
    <n v="35"/>
    <n v="0"/>
    <n v="13"/>
    <n v="7"/>
    <n v="19"/>
    <n v="14"/>
    <n v="1"/>
    <n v="0"/>
    <n v="0"/>
    <n v="0"/>
    <n v="0"/>
    <n v="0"/>
    <n v="0"/>
    <n v="0"/>
    <n v="0"/>
    <n v="0"/>
    <n v="0"/>
    <n v="0"/>
    <n v="0"/>
    <n v="0"/>
    <n v="0"/>
    <n v="0"/>
    <n v="0"/>
    <n v="0"/>
    <n v="0"/>
    <n v="0"/>
    <n v="0"/>
    <n v="41"/>
    <n v="2"/>
    <n v="218"/>
    <n v="490"/>
    <n v="381"/>
    <n v="70"/>
    <n v="17"/>
    <n v="2105"/>
    <n v="803"/>
    <n v="0"/>
    <n v="9"/>
    <n v="371"/>
    <n v="154"/>
    <n v="1470"/>
  </r>
  <r>
    <x v="4"/>
    <x v="15"/>
    <x v="203"/>
    <x v="0"/>
    <n v="170"/>
    <n v="7"/>
    <n v="5"/>
    <n v="2"/>
    <n v="1"/>
    <n v="145"/>
    <n v="1"/>
    <n v="8"/>
    <n v="0"/>
    <n v="28"/>
    <n v="17"/>
    <n v="0"/>
    <n v="0"/>
    <n v="1464"/>
    <n v="1356"/>
    <n v="35"/>
    <n v="5"/>
    <n v="4"/>
    <n v="1015"/>
    <n v="721"/>
    <n v="22"/>
    <n v="68"/>
    <n v="14"/>
    <n v="2094"/>
    <n v="1619"/>
    <n v="18"/>
    <n v="33"/>
    <n v="163"/>
    <n v="179"/>
    <n v="101"/>
    <n v="5"/>
    <n v="21"/>
    <n v="3"/>
    <n v="77"/>
    <n v="63"/>
    <n v="2"/>
    <n v="0"/>
    <n v="1"/>
    <n v="0"/>
    <n v="0"/>
    <n v="0"/>
    <n v="0"/>
    <n v="0"/>
    <n v="0"/>
    <n v="0"/>
    <n v="0"/>
    <n v="0"/>
    <n v="0"/>
    <n v="0"/>
    <n v="0"/>
    <n v="0"/>
    <n v="0"/>
    <n v="0"/>
    <n v="0"/>
    <n v="7"/>
    <n v="2"/>
    <n v="159"/>
    <n v="28"/>
    <n v="1407"/>
    <n v="887"/>
    <n v="1857"/>
    <n v="140"/>
    <n v="73"/>
    <n v="6035"/>
    <n v="3590"/>
    <n v="0"/>
    <n v="57"/>
    <n v="731"/>
    <n v="268"/>
    <n v="4828"/>
  </r>
  <r>
    <x v="4"/>
    <x v="16"/>
    <x v="38"/>
    <x v="0"/>
    <n v="64"/>
    <n v="1"/>
    <n v="1"/>
    <n v="0"/>
    <n v="0"/>
    <n v="53"/>
    <n v="1"/>
    <n v="2"/>
    <n v="1"/>
    <n v="2"/>
    <n v="1"/>
    <n v="0"/>
    <n v="0"/>
    <n v="427"/>
    <n v="363"/>
    <n v="13"/>
    <n v="6"/>
    <n v="5"/>
    <n v="772"/>
    <n v="492"/>
    <n v="17"/>
    <n v="58"/>
    <n v="11"/>
    <n v="699"/>
    <n v="421"/>
    <n v="13"/>
    <n v="70"/>
    <n v="30"/>
    <n v="89"/>
    <n v="44"/>
    <n v="1"/>
    <n v="7"/>
    <n v="2"/>
    <n v="37"/>
    <n v="31"/>
    <n v="0"/>
    <n v="0"/>
    <n v="1"/>
    <n v="0"/>
    <n v="0"/>
    <n v="0"/>
    <n v="0"/>
    <n v="0"/>
    <n v="0"/>
    <n v="0"/>
    <n v="0"/>
    <n v="0"/>
    <n v="0"/>
    <n v="0"/>
    <n v="0"/>
    <n v="0"/>
    <n v="0"/>
    <n v="0"/>
    <n v="0"/>
    <n v="1"/>
    <n v="0"/>
    <n v="60"/>
    <n v="2"/>
    <n v="394"/>
    <n v="653"/>
    <n v="566"/>
    <n v="73"/>
    <n v="35"/>
    <n v="2870"/>
    <n v="1067"/>
    <n v="0"/>
    <n v="22"/>
    <n v="423"/>
    <n v="294"/>
    <n v="1975"/>
  </r>
  <r>
    <x v="4"/>
    <x v="15"/>
    <x v="204"/>
    <x v="0"/>
    <n v="108"/>
    <n v="4"/>
    <n v="4"/>
    <n v="2"/>
    <n v="1"/>
    <n v="83"/>
    <n v="3"/>
    <n v="8"/>
    <n v="0"/>
    <n v="11"/>
    <n v="7"/>
    <n v="0"/>
    <n v="0"/>
    <n v="511"/>
    <n v="452"/>
    <n v="21"/>
    <n v="14"/>
    <n v="0"/>
    <n v="881"/>
    <n v="595"/>
    <n v="14"/>
    <n v="93"/>
    <n v="7"/>
    <n v="1076"/>
    <n v="741"/>
    <n v="11"/>
    <n v="134"/>
    <n v="19"/>
    <n v="182"/>
    <n v="108"/>
    <n v="1"/>
    <n v="18"/>
    <n v="1"/>
    <n v="23"/>
    <n v="20"/>
    <n v="0"/>
    <n v="0"/>
    <n v="0"/>
    <n v="0"/>
    <n v="0"/>
    <n v="0"/>
    <n v="0"/>
    <n v="0"/>
    <n v="0"/>
    <n v="0"/>
    <n v="0"/>
    <n v="0"/>
    <n v="0"/>
    <n v="0"/>
    <n v="0"/>
    <n v="0"/>
    <n v="0"/>
    <n v="0"/>
    <n v="0"/>
    <n v="4"/>
    <n v="2"/>
    <n v="95"/>
    <n v="11"/>
    <n v="469"/>
    <n v="744"/>
    <n v="896"/>
    <n v="155"/>
    <n v="23"/>
    <n v="4768"/>
    <n v="2424"/>
    <n v="0"/>
    <n v="38"/>
    <n v="916"/>
    <n v="134"/>
    <n v="3543"/>
  </r>
  <r>
    <x v="4"/>
    <x v="15"/>
    <x v="39"/>
    <x v="0"/>
    <n v="154"/>
    <n v="4"/>
    <n v="2"/>
    <n v="0"/>
    <n v="0"/>
    <n v="123"/>
    <n v="4"/>
    <n v="4"/>
    <n v="2"/>
    <n v="17"/>
    <n v="14"/>
    <n v="0"/>
    <n v="0"/>
    <n v="727"/>
    <n v="644"/>
    <n v="17"/>
    <n v="14"/>
    <n v="8"/>
    <n v="1006"/>
    <n v="628"/>
    <n v="43"/>
    <n v="95"/>
    <n v="29"/>
    <n v="1216"/>
    <n v="796"/>
    <n v="19"/>
    <n v="34"/>
    <n v="136"/>
    <n v="157"/>
    <n v="88"/>
    <n v="4"/>
    <n v="17"/>
    <n v="3"/>
    <n v="52"/>
    <n v="38"/>
    <n v="0"/>
    <n v="1"/>
    <n v="1"/>
    <n v="0"/>
    <n v="0"/>
    <n v="0"/>
    <n v="0"/>
    <n v="0"/>
    <n v="0"/>
    <n v="0"/>
    <n v="0"/>
    <n v="0"/>
    <n v="0"/>
    <n v="0"/>
    <n v="0"/>
    <n v="0"/>
    <n v="0"/>
    <n v="0"/>
    <n v="0"/>
    <n v="4"/>
    <n v="0"/>
    <n v="140"/>
    <n v="16"/>
    <n v="681"/>
    <n v="813"/>
    <n v="1001"/>
    <n v="130"/>
    <n v="50"/>
    <n v="4783"/>
    <n v="2109"/>
    <n v="0"/>
    <n v="39"/>
    <n v="669"/>
    <n v="550"/>
    <n v="3351"/>
  </r>
  <r>
    <x v="4"/>
    <x v="17"/>
    <x v="40"/>
    <x v="0"/>
    <n v="79"/>
    <n v="0"/>
    <n v="0"/>
    <n v="5"/>
    <n v="3"/>
    <n v="54"/>
    <n v="1"/>
    <n v="3"/>
    <n v="1"/>
    <n v="71"/>
    <n v="44"/>
    <n v="3"/>
    <n v="2"/>
    <n v="415"/>
    <n v="324"/>
    <n v="17"/>
    <n v="18"/>
    <n v="4"/>
    <n v="768"/>
    <n v="437"/>
    <n v="9"/>
    <n v="63"/>
    <n v="40"/>
    <n v="541"/>
    <n v="321"/>
    <n v="1"/>
    <n v="24"/>
    <n v="66"/>
    <n v="94"/>
    <n v="30"/>
    <n v="0"/>
    <n v="3"/>
    <n v="14"/>
    <n v="40"/>
    <n v="25"/>
    <n v="0"/>
    <n v="0"/>
    <n v="0"/>
    <n v="0"/>
    <n v="0"/>
    <n v="0"/>
    <n v="0"/>
    <n v="0"/>
    <n v="0"/>
    <n v="0"/>
    <n v="0"/>
    <n v="0"/>
    <n v="0"/>
    <n v="0"/>
    <n v="0"/>
    <n v="0"/>
    <n v="0"/>
    <n v="0"/>
    <n v="0"/>
    <n v="0"/>
    <n v="5"/>
    <n v="71"/>
    <n v="63"/>
    <n v="368"/>
    <n v="622"/>
    <n v="436"/>
    <n v="72"/>
    <n v="37"/>
    <n v="2721"/>
    <n v="973"/>
    <n v="0"/>
    <n v="9"/>
    <n v="55"/>
    <n v="675"/>
    <n v="1868"/>
  </r>
  <r>
    <x v="4"/>
    <x v="15"/>
    <x v="205"/>
    <x v="0"/>
    <n v="149"/>
    <n v="2"/>
    <n v="1"/>
    <n v="3"/>
    <n v="3"/>
    <n v="125"/>
    <n v="2"/>
    <n v="1"/>
    <n v="1"/>
    <n v="72"/>
    <n v="51"/>
    <n v="1"/>
    <n v="0"/>
    <n v="1025"/>
    <n v="942"/>
    <n v="32"/>
    <n v="5"/>
    <n v="4"/>
    <n v="1022"/>
    <n v="713"/>
    <n v="47"/>
    <n v="57"/>
    <n v="16"/>
    <n v="1493"/>
    <n v="1128"/>
    <n v="52"/>
    <n v="48"/>
    <n v="80"/>
    <n v="223"/>
    <n v="134"/>
    <n v="2"/>
    <n v="20"/>
    <n v="1"/>
    <n v="83"/>
    <n v="56"/>
    <n v="4"/>
    <n v="0"/>
    <n v="1"/>
    <n v="0"/>
    <n v="0"/>
    <n v="0"/>
    <n v="0"/>
    <n v="0"/>
    <n v="0"/>
    <n v="0"/>
    <n v="0"/>
    <n v="0"/>
    <n v="0"/>
    <n v="0"/>
    <n v="0"/>
    <n v="0"/>
    <n v="0"/>
    <n v="0"/>
    <n v="0"/>
    <n v="2"/>
    <n v="3"/>
    <n v="142"/>
    <n v="71"/>
    <n v="982"/>
    <n v="878"/>
    <n v="1301"/>
    <n v="190"/>
    <n v="76"/>
    <n v="5651"/>
    <n v="3212"/>
    <n v="0"/>
    <n v="105"/>
    <n v="682"/>
    <n v="321"/>
    <n v="4425"/>
  </r>
  <r>
    <x v="4"/>
    <x v="16"/>
    <x v="206"/>
    <x v="0"/>
    <n v="103"/>
    <n v="2"/>
    <n v="2"/>
    <n v="0"/>
    <n v="0"/>
    <n v="78"/>
    <n v="0"/>
    <n v="6"/>
    <n v="1"/>
    <n v="3"/>
    <n v="3"/>
    <n v="0"/>
    <n v="0"/>
    <n v="812"/>
    <n v="643"/>
    <n v="25"/>
    <n v="23"/>
    <n v="52"/>
    <n v="985"/>
    <n v="592"/>
    <n v="8"/>
    <n v="93"/>
    <n v="23"/>
    <n v="1188"/>
    <n v="720"/>
    <n v="7"/>
    <n v="94"/>
    <n v="99"/>
    <n v="125"/>
    <n v="45"/>
    <n v="0"/>
    <n v="14"/>
    <n v="5"/>
    <n v="37"/>
    <n v="31"/>
    <n v="0"/>
    <n v="0"/>
    <n v="0"/>
    <n v="0"/>
    <n v="0"/>
    <n v="0"/>
    <n v="0"/>
    <n v="0"/>
    <n v="0"/>
    <n v="0"/>
    <n v="0"/>
    <n v="0"/>
    <n v="0"/>
    <n v="0"/>
    <n v="0"/>
    <n v="0"/>
    <n v="0"/>
    <n v="0"/>
    <n v="0"/>
    <n v="2"/>
    <n v="0"/>
    <n v="93"/>
    <n v="3"/>
    <n v="708"/>
    <n v="827"/>
    <n v="962"/>
    <n v="99"/>
    <n v="36"/>
    <n v="4538"/>
    <n v="1685"/>
    <n v="0"/>
    <n v="27"/>
    <n v="745"/>
    <n v="633"/>
    <n v="2958"/>
  </r>
  <r>
    <x v="4"/>
    <x v="20"/>
    <x v="41"/>
    <x v="0"/>
    <n v="168"/>
    <n v="0"/>
    <n v="0"/>
    <n v="3"/>
    <n v="0"/>
    <n v="85"/>
    <n v="1"/>
    <n v="17"/>
    <n v="15"/>
    <n v="110"/>
    <n v="10"/>
    <n v="9"/>
    <n v="3"/>
    <n v="543"/>
    <n v="367"/>
    <n v="17"/>
    <n v="37"/>
    <n v="24"/>
    <n v="2805"/>
    <n v="1026"/>
    <n v="55"/>
    <n v="461"/>
    <n v="229"/>
    <n v="1709"/>
    <n v="570"/>
    <n v="16"/>
    <n v="397"/>
    <n v="128"/>
    <n v="349"/>
    <n v="101"/>
    <n v="3"/>
    <n v="70"/>
    <n v="12"/>
    <n v="48"/>
    <n v="23"/>
    <n v="2"/>
    <n v="1"/>
    <n v="3"/>
    <n v="0"/>
    <n v="0"/>
    <n v="0"/>
    <n v="0"/>
    <n v="0"/>
    <n v="0"/>
    <n v="0"/>
    <n v="0"/>
    <n v="0"/>
    <n v="0"/>
    <n v="0"/>
    <n v="0"/>
    <n v="0"/>
    <n v="0"/>
    <n v="0"/>
    <n v="0"/>
    <n v="0"/>
    <n v="3"/>
    <n v="122"/>
    <n v="94"/>
    <n v="448"/>
    <n v="1902"/>
    <n v="1071"/>
    <n v="231"/>
    <n v="38"/>
    <n v="14417"/>
    <n v="2497"/>
    <n v="0"/>
    <n v="76"/>
    <n v="4451"/>
    <n v="1800"/>
    <n v="7018"/>
  </r>
  <r>
    <x v="4"/>
    <x v="19"/>
    <x v="207"/>
    <x v="0"/>
    <n v="123"/>
    <n v="1"/>
    <n v="0"/>
    <n v="0"/>
    <n v="0"/>
    <n v="89"/>
    <n v="4"/>
    <n v="11"/>
    <n v="1"/>
    <n v="10"/>
    <n v="7"/>
    <n v="0"/>
    <n v="0"/>
    <n v="594"/>
    <n v="507"/>
    <n v="12"/>
    <n v="7"/>
    <n v="22"/>
    <n v="957"/>
    <n v="580"/>
    <n v="17"/>
    <n v="52"/>
    <n v="71"/>
    <n v="906"/>
    <n v="543"/>
    <n v="2"/>
    <n v="5"/>
    <n v="156"/>
    <n v="91"/>
    <n v="31"/>
    <n v="3"/>
    <n v="14"/>
    <n v="8"/>
    <n v="59"/>
    <n v="40"/>
    <n v="3"/>
    <n v="1"/>
    <n v="1"/>
    <n v="0"/>
    <n v="0"/>
    <n v="0"/>
    <n v="0"/>
    <n v="0"/>
    <n v="0"/>
    <n v="0"/>
    <n v="0"/>
    <n v="0"/>
    <n v="0"/>
    <n v="0"/>
    <n v="0"/>
    <n v="0"/>
    <n v="0"/>
    <n v="0"/>
    <n v="0"/>
    <n v="0"/>
    <n v="0"/>
    <n v="103"/>
    <n v="10"/>
    <n v="548"/>
    <n v="782"/>
    <n v="722"/>
    <n v="60"/>
    <n v="49"/>
    <n v="3655"/>
    <n v="1370"/>
    <n v="0"/>
    <n v="49"/>
    <n v="420"/>
    <n v="714"/>
    <n v="2326"/>
  </r>
  <r>
    <x v="4"/>
    <x v="15"/>
    <x v="208"/>
    <x v="0"/>
    <n v="152"/>
    <n v="4"/>
    <n v="3"/>
    <n v="3"/>
    <n v="0"/>
    <n v="126"/>
    <n v="6"/>
    <n v="3"/>
    <n v="1"/>
    <n v="21"/>
    <n v="6"/>
    <n v="0"/>
    <n v="3"/>
    <n v="959"/>
    <n v="850"/>
    <n v="38"/>
    <n v="13"/>
    <n v="8"/>
    <n v="980"/>
    <n v="691"/>
    <n v="47"/>
    <n v="59"/>
    <n v="30"/>
    <n v="1518"/>
    <n v="1157"/>
    <n v="8"/>
    <n v="17"/>
    <n v="153"/>
    <n v="189"/>
    <n v="134"/>
    <n v="0"/>
    <n v="15"/>
    <n v="2"/>
    <n v="59"/>
    <n v="52"/>
    <n v="1"/>
    <n v="0"/>
    <n v="2"/>
    <n v="0"/>
    <n v="0"/>
    <n v="0"/>
    <n v="0"/>
    <n v="0"/>
    <n v="0"/>
    <n v="0"/>
    <n v="0"/>
    <n v="0"/>
    <n v="0"/>
    <n v="0"/>
    <n v="0"/>
    <n v="0"/>
    <n v="0"/>
    <n v="0"/>
    <n v="0"/>
    <n v="4"/>
    <n v="3"/>
    <n v="141"/>
    <n v="18"/>
    <n v="891"/>
    <n v="817"/>
    <n v="1320"/>
    <n v="169"/>
    <n v="56"/>
    <n v="5803"/>
    <n v="3327"/>
    <n v="0"/>
    <n v="43"/>
    <n v="558"/>
    <n v="512"/>
    <n v="4563"/>
  </r>
  <r>
    <x v="5"/>
    <x v="21"/>
    <x v="209"/>
    <x v="0"/>
    <n v="102"/>
    <n v="3"/>
    <n v="3"/>
    <n v="0"/>
    <n v="0"/>
    <n v="54"/>
    <n v="7"/>
    <n v="7"/>
    <n v="2"/>
    <n v="0"/>
    <n v="0"/>
    <n v="0"/>
    <n v="0"/>
    <n v="116"/>
    <n v="72"/>
    <n v="7"/>
    <n v="0"/>
    <n v="4"/>
    <n v="1243"/>
    <n v="633"/>
    <n v="75"/>
    <n v="111"/>
    <n v="22"/>
    <n v="600"/>
    <n v="308"/>
    <n v="30"/>
    <n v="82"/>
    <n v="22"/>
    <n v="259"/>
    <n v="91"/>
    <n v="10"/>
    <n v="43"/>
    <n v="7"/>
    <n v="40"/>
    <n v="33"/>
    <n v="3"/>
    <n v="0"/>
    <n v="0"/>
    <n v="0"/>
    <n v="0"/>
    <n v="0"/>
    <n v="0"/>
    <n v="0"/>
    <n v="0"/>
    <n v="0"/>
    <n v="0"/>
    <n v="0"/>
    <n v="0"/>
    <n v="0"/>
    <n v="0"/>
    <n v="0"/>
    <n v="0"/>
    <n v="0"/>
    <n v="0"/>
    <n v="3"/>
    <n v="0"/>
    <n v="84"/>
    <n v="0"/>
    <n v="101"/>
    <n v="974"/>
    <n v="444"/>
    <n v="186"/>
    <n v="36"/>
    <n v="7796"/>
    <n v="2313"/>
    <n v="0"/>
    <n v="107"/>
    <n v="1888"/>
    <n v="363"/>
    <n v="5004"/>
  </r>
  <r>
    <x v="5"/>
    <x v="39"/>
    <x v="210"/>
    <x v="0"/>
    <n v="102"/>
    <n v="3"/>
    <n v="3"/>
    <n v="0"/>
    <n v="0"/>
    <n v="58"/>
    <n v="6"/>
    <n v="6"/>
    <n v="4"/>
    <n v="2"/>
    <n v="2"/>
    <n v="0"/>
    <n v="0"/>
    <n v="311"/>
    <n v="191"/>
    <n v="25"/>
    <n v="3"/>
    <n v="8"/>
    <n v="1511"/>
    <n v="714"/>
    <n v="109"/>
    <n v="124"/>
    <n v="28"/>
    <n v="629"/>
    <n v="313"/>
    <n v="53"/>
    <n v="59"/>
    <n v="28"/>
    <n v="191"/>
    <n v="76"/>
    <n v="8"/>
    <n v="22"/>
    <n v="1"/>
    <n v="59"/>
    <n v="27"/>
    <n v="5"/>
    <n v="0"/>
    <n v="0"/>
    <n v="0"/>
    <n v="0"/>
    <n v="0"/>
    <n v="0"/>
    <n v="0"/>
    <n v="0"/>
    <n v="0"/>
    <n v="0"/>
    <n v="0"/>
    <n v="0"/>
    <n v="0"/>
    <n v="0"/>
    <n v="0"/>
    <n v="0"/>
    <n v="0"/>
    <n v="0"/>
    <n v="3"/>
    <n v="0"/>
    <n v="84"/>
    <n v="2"/>
    <n v="265"/>
    <n v="1184"/>
    <n v="476"/>
    <n v="148"/>
    <n v="48"/>
    <n v="5655"/>
    <n v="1434"/>
    <n v="0"/>
    <n v="107"/>
    <n v="1823"/>
    <n v="289"/>
    <n v="3118"/>
  </r>
  <r>
    <x v="5"/>
    <x v="40"/>
    <x v="211"/>
    <x v="0"/>
    <n v="226"/>
    <n v="2"/>
    <n v="2"/>
    <n v="0"/>
    <n v="0"/>
    <n v="136"/>
    <n v="23"/>
    <n v="10"/>
    <n v="1"/>
    <n v="23"/>
    <n v="12"/>
    <n v="1"/>
    <n v="0"/>
    <n v="444"/>
    <n v="290"/>
    <n v="65"/>
    <n v="2"/>
    <n v="8"/>
    <n v="2642"/>
    <n v="1286"/>
    <n v="316"/>
    <n v="151"/>
    <n v="29"/>
    <n v="1903"/>
    <n v="957"/>
    <n v="291"/>
    <n v="153"/>
    <n v="70"/>
    <n v="446"/>
    <n v="197"/>
    <n v="22"/>
    <n v="57"/>
    <n v="7"/>
    <n v="52"/>
    <n v="37"/>
    <n v="6"/>
    <n v="1"/>
    <n v="0"/>
    <n v="0"/>
    <n v="0"/>
    <n v="0"/>
    <n v="0"/>
    <n v="0"/>
    <n v="0"/>
    <n v="0"/>
    <n v="0"/>
    <n v="0"/>
    <n v="0"/>
    <n v="0"/>
    <n v="0"/>
    <n v="0"/>
    <n v="0"/>
    <n v="0"/>
    <n v="0"/>
    <n v="2"/>
    <n v="0"/>
    <n v="182"/>
    <n v="21"/>
    <n v="350"/>
    <n v="2018"/>
    <n v="1320"/>
    <n v="339"/>
    <n v="44"/>
    <n v="19075"/>
    <n v="5847"/>
    <n v="0"/>
    <n v="586"/>
    <n v="5086"/>
    <n v="968"/>
    <n v="11481"/>
  </r>
  <r>
    <x v="5"/>
    <x v="41"/>
    <x v="212"/>
    <x v="0"/>
    <n v="166"/>
    <n v="6"/>
    <n v="6"/>
    <n v="1"/>
    <n v="1"/>
    <n v="103"/>
    <n v="5"/>
    <n v="8"/>
    <n v="9"/>
    <n v="27"/>
    <n v="23"/>
    <n v="0"/>
    <n v="0"/>
    <n v="435"/>
    <n v="327"/>
    <n v="16"/>
    <n v="8"/>
    <n v="5"/>
    <n v="1393"/>
    <n v="629"/>
    <n v="39"/>
    <n v="188"/>
    <n v="27"/>
    <n v="836"/>
    <n v="486"/>
    <n v="10"/>
    <n v="80"/>
    <n v="41"/>
    <n v="282"/>
    <n v="92"/>
    <n v="4"/>
    <n v="44"/>
    <n v="13"/>
    <n v="100"/>
    <n v="67"/>
    <n v="5"/>
    <n v="1"/>
    <n v="0"/>
    <n v="0"/>
    <n v="0"/>
    <n v="0"/>
    <n v="0"/>
    <n v="0"/>
    <n v="0"/>
    <n v="0"/>
    <n v="0"/>
    <n v="0"/>
    <n v="0"/>
    <n v="0"/>
    <n v="0"/>
    <n v="0"/>
    <n v="0"/>
    <n v="0"/>
    <n v="0"/>
    <n v="6"/>
    <n v="1"/>
    <n v="139"/>
    <n v="26"/>
    <n v="385"/>
    <n v="1055"/>
    <n v="674"/>
    <n v="199"/>
    <n v="94"/>
    <n v="5961"/>
    <n v="1935"/>
    <n v="0"/>
    <n v="51"/>
    <n v="1357"/>
    <n v="478"/>
    <n v="3742"/>
  </r>
  <r>
    <x v="5"/>
    <x v="39"/>
    <x v="213"/>
    <x v="0"/>
    <n v="173"/>
    <n v="2"/>
    <n v="2"/>
    <n v="0"/>
    <n v="0"/>
    <n v="98"/>
    <n v="17"/>
    <n v="7"/>
    <n v="1"/>
    <n v="5"/>
    <n v="4"/>
    <n v="0"/>
    <n v="0"/>
    <n v="305"/>
    <n v="199"/>
    <n v="24"/>
    <n v="3"/>
    <n v="4"/>
    <n v="1900"/>
    <n v="917"/>
    <n v="183"/>
    <n v="138"/>
    <n v="16"/>
    <n v="833"/>
    <n v="451"/>
    <n v="99"/>
    <n v="26"/>
    <n v="13"/>
    <n v="391"/>
    <n v="155"/>
    <n v="14"/>
    <n v="55"/>
    <n v="3"/>
    <n v="40"/>
    <n v="22"/>
    <n v="4"/>
    <n v="1"/>
    <n v="0"/>
    <n v="0"/>
    <n v="0"/>
    <n v="0"/>
    <n v="0"/>
    <n v="0"/>
    <n v="0"/>
    <n v="0"/>
    <n v="0"/>
    <n v="0"/>
    <n v="0"/>
    <n v="0"/>
    <n v="0"/>
    <n v="0"/>
    <n v="0"/>
    <n v="0"/>
    <n v="0"/>
    <n v="2"/>
    <n v="0"/>
    <n v="138"/>
    <n v="5"/>
    <n v="263"/>
    <n v="1473"/>
    <n v="668"/>
    <n v="291"/>
    <n v="33"/>
    <n v="10280"/>
    <n v="3012"/>
    <n v="0"/>
    <n v="228"/>
    <n v="2894"/>
    <n v="505"/>
    <n v="6129"/>
  </r>
  <r>
    <x v="5"/>
    <x v="21"/>
    <x v="214"/>
    <x v="0"/>
    <n v="224"/>
    <n v="8"/>
    <n v="7"/>
    <n v="6"/>
    <n v="6"/>
    <n v="143"/>
    <n v="4"/>
    <n v="20"/>
    <n v="4"/>
    <n v="45"/>
    <n v="35"/>
    <n v="0"/>
    <n v="1"/>
    <n v="556"/>
    <n v="417"/>
    <n v="15"/>
    <n v="48"/>
    <n v="4"/>
    <n v="2332"/>
    <n v="1208"/>
    <n v="39"/>
    <n v="232"/>
    <n v="87"/>
    <n v="1174"/>
    <n v="661"/>
    <n v="13"/>
    <n v="185"/>
    <n v="38"/>
    <n v="373"/>
    <n v="140"/>
    <n v="2"/>
    <n v="54"/>
    <n v="18"/>
    <n v="120"/>
    <n v="99"/>
    <n v="7"/>
    <n v="1"/>
    <n v="1"/>
    <n v="0"/>
    <n v="0"/>
    <n v="0"/>
    <n v="0"/>
    <n v="0"/>
    <n v="0"/>
    <n v="0"/>
    <n v="0"/>
    <n v="0"/>
    <n v="0"/>
    <n v="1"/>
    <n v="0"/>
    <n v="1"/>
    <n v="0"/>
    <n v="0"/>
    <n v="0"/>
    <n v="8"/>
    <n v="6"/>
    <n v="188"/>
    <n v="41"/>
    <n v="477"/>
    <n v="1848"/>
    <n v="896"/>
    <n v="260"/>
    <n v="108"/>
    <n v="8756"/>
    <n v="2331"/>
    <n v="0"/>
    <n v="48"/>
    <n v="2528"/>
    <n v="419"/>
    <n v="5267"/>
  </r>
  <r>
    <x v="5"/>
    <x v="42"/>
    <x v="215"/>
    <x v="0"/>
    <n v="118"/>
    <n v="4"/>
    <n v="2"/>
    <n v="3"/>
    <n v="1"/>
    <n v="78"/>
    <n v="6"/>
    <n v="7"/>
    <n v="3"/>
    <n v="36"/>
    <n v="27"/>
    <n v="2"/>
    <n v="0"/>
    <n v="364"/>
    <n v="233"/>
    <n v="20"/>
    <n v="10"/>
    <n v="16"/>
    <n v="1682"/>
    <n v="800"/>
    <n v="39"/>
    <n v="138"/>
    <n v="54"/>
    <n v="713"/>
    <n v="378"/>
    <n v="8"/>
    <n v="93"/>
    <n v="34"/>
    <n v="269"/>
    <n v="103"/>
    <n v="0"/>
    <n v="29"/>
    <n v="17"/>
    <n v="69"/>
    <n v="42"/>
    <n v="4"/>
    <n v="0"/>
    <n v="0"/>
    <n v="0"/>
    <n v="0"/>
    <n v="0"/>
    <n v="0"/>
    <n v="0"/>
    <n v="1"/>
    <n v="0"/>
    <n v="0"/>
    <n v="0"/>
    <n v="0"/>
    <n v="0"/>
    <n v="0"/>
    <n v="0"/>
    <n v="0"/>
    <n v="0"/>
    <n v="0"/>
    <n v="4"/>
    <n v="2"/>
    <n v="101"/>
    <n v="34"/>
    <n v="305"/>
    <n v="1377"/>
    <n v="555"/>
    <n v="204"/>
    <n v="64"/>
    <n v="7127"/>
    <n v="1830"/>
    <n v="0"/>
    <n v="28"/>
    <n v="936"/>
    <n v="1590"/>
    <n v="4172"/>
  </r>
  <r>
    <x v="5"/>
    <x v="40"/>
    <x v="216"/>
    <x v="0"/>
    <n v="99"/>
    <n v="3"/>
    <n v="3"/>
    <n v="0"/>
    <n v="0"/>
    <n v="70"/>
    <n v="3"/>
    <n v="8"/>
    <n v="0"/>
    <n v="0"/>
    <n v="0"/>
    <n v="0"/>
    <n v="0"/>
    <n v="266"/>
    <n v="211"/>
    <n v="14"/>
    <n v="8"/>
    <n v="2"/>
    <n v="994"/>
    <n v="530"/>
    <n v="20"/>
    <n v="147"/>
    <n v="7"/>
    <n v="785"/>
    <n v="453"/>
    <n v="9"/>
    <n v="137"/>
    <n v="18"/>
    <n v="210"/>
    <n v="84"/>
    <n v="5"/>
    <n v="37"/>
    <n v="4"/>
    <n v="27"/>
    <n v="21"/>
    <n v="2"/>
    <n v="1"/>
    <n v="0"/>
    <n v="0"/>
    <n v="0"/>
    <n v="0"/>
    <n v="0"/>
    <n v="0"/>
    <n v="0"/>
    <n v="0"/>
    <n v="0"/>
    <n v="0"/>
    <n v="0"/>
    <n v="0"/>
    <n v="0"/>
    <n v="0"/>
    <n v="0"/>
    <n v="0"/>
    <n v="0"/>
    <n v="3"/>
    <n v="0"/>
    <n v="85"/>
    <n v="0"/>
    <n v="239"/>
    <n v="790"/>
    <n v="605"/>
    <n v="144"/>
    <n v="24"/>
    <n v="7190"/>
    <n v="2196"/>
    <n v="0"/>
    <n v="35"/>
    <n v="2160"/>
    <n v="439"/>
    <n v="4238"/>
  </r>
  <r>
    <x v="5"/>
    <x v="41"/>
    <x v="217"/>
    <x v="0"/>
    <n v="146"/>
    <n v="0"/>
    <n v="0"/>
    <n v="0"/>
    <n v="0"/>
    <n v="82"/>
    <n v="4"/>
    <n v="19"/>
    <n v="1"/>
    <n v="2"/>
    <n v="2"/>
    <n v="0"/>
    <n v="0"/>
    <n v="279"/>
    <n v="204"/>
    <n v="13"/>
    <n v="17"/>
    <n v="3"/>
    <n v="1460"/>
    <n v="696"/>
    <n v="49"/>
    <n v="214"/>
    <n v="16"/>
    <n v="692"/>
    <n v="381"/>
    <n v="28"/>
    <n v="91"/>
    <n v="11"/>
    <n v="278"/>
    <n v="122"/>
    <n v="8"/>
    <n v="31"/>
    <n v="8"/>
    <n v="33"/>
    <n v="21"/>
    <n v="1"/>
    <n v="0"/>
    <n v="0"/>
    <n v="0"/>
    <n v="0"/>
    <n v="0"/>
    <n v="0"/>
    <n v="0"/>
    <n v="0"/>
    <n v="0"/>
    <n v="0"/>
    <n v="0"/>
    <n v="0"/>
    <n v="0"/>
    <n v="0"/>
    <n v="0"/>
    <n v="0"/>
    <n v="0"/>
    <n v="0"/>
    <n v="0"/>
    <n v="0"/>
    <n v="116"/>
    <n v="2"/>
    <n v="240"/>
    <n v="1116"/>
    <n v="539"/>
    <n v="211"/>
    <n v="31"/>
    <n v="13637"/>
    <n v="3016"/>
    <n v="0"/>
    <n v="88"/>
    <n v="4538"/>
    <n v="1862"/>
    <n v="6213"/>
  </r>
  <r>
    <x v="5"/>
    <x v="42"/>
    <x v="218"/>
    <x v="0"/>
    <n v="272"/>
    <n v="4"/>
    <n v="0"/>
    <n v="6"/>
    <n v="3"/>
    <n v="171"/>
    <n v="13"/>
    <n v="29"/>
    <n v="8"/>
    <n v="44"/>
    <n v="31"/>
    <n v="1"/>
    <n v="0"/>
    <n v="453"/>
    <n v="264"/>
    <n v="17"/>
    <n v="19"/>
    <n v="11"/>
    <n v="3320"/>
    <n v="1645"/>
    <n v="108"/>
    <n v="303"/>
    <n v="113"/>
    <n v="1442"/>
    <n v="732"/>
    <n v="44"/>
    <n v="147"/>
    <n v="77"/>
    <n v="561"/>
    <n v="242"/>
    <n v="13"/>
    <n v="49"/>
    <n v="38"/>
    <n v="59"/>
    <n v="30"/>
    <n v="2"/>
    <n v="2"/>
    <n v="1"/>
    <n v="0"/>
    <n v="2"/>
    <n v="1"/>
    <n v="0"/>
    <n v="0"/>
    <n v="1"/>
    <n v="0"/>
    <n v="0"/>
    <n v="0"/>
    <n v="0"/>
    <n v="0"/>
    <n v="0"/>
    <n v="0"/>
    <n v="0"/>
    <n v="0"/>
    <n v="0"/>
    <n v="1"/>
    <n v="5"/>
    <n v="215"/>
    <n v="41"/>
    <n v="390"/>
    <n v="2650"/>
    <n v="1108"/>
    <n v="431"/>
    <n v="50"/>
    <n v="19797"/>
    <n v="5831"/>
    <n v="0"/>
    <n v="86"/>
    <n v="4115"/>
    <n v="2293"/>
    <n v="12005"/>
  </r>
  <r>
    <x v="5"/>
    <x v="21"/>
    <x v="219"/>
    <x v="0"/>
    <n v="118"/>
    <n v="8"/>
    <n v="8"/>
    <n v="3"/>
    <n v="3"/>
    <n v="84"/>
    <n v="3"/>
    <n v="10"/>
    <n v="1"/>
    <n v="55"/>
    <n v="46"/>
    <n v="1"/>
    <n v="0"/>
    <n v="365"/>
    <n v="283"/>
    <n v="21"/>
    <n v="1"/>
    <n v="6"/>
    <n v="1720"/>
    <n v="961"/>
    <n v="41"/>
    <n v="216"/>
    <n v="10"/>
    <n v="762"/>
    <n v="380"/>
    <n v="30"/>
    <n v="142"/>
    <n v="14"/>
    <n v="150"/>
    <n v="54"/>
    <n v="4"/>
    <n v="32"/>
    <n v="2"/>
    <n v="62"/>
    <n v="46"/>
    <n v="4"/>
    <n v="0"/>
    <n v="0"/>
    <n v="0"/>
    <n v="0"/>
    <n v="0"/>
    <n v="0"/>
    <n v="0"/>
    <n v="0"/>
    <n v="0"/>
    <n v="0"/>
    <n v="0"/>
    <n v="0"/>
    <n v="0"/>
    <n v="0"/>
    <n v="0"/>
    <n v="0"/>
    <n v="0"/>
    <n v="0"/>
    <n v="8"/>
    <n v="3"/>
    <n v="101"/>
    <n v="53"/>
    <n v="323"/>
    <n v="1388"/>
    <n v="532"/>
    <n v="102"/>
    <n v="54"/>
    <n v="6790"/>
    <n v="1662"/>
    <n v="0"/>
    <n v="59"/>
    <n v="2274"/>
    <n v="353"/>
    <n v="3698"/>
  </r>
  <r>
    <x v="5"/>
    <x v="43"/>
    <x v="220"/>
    <x v="0"/>
    <n v="42"/>
    <n v="2"/>
    <n v="2"/>
    <n v="0"/>
    <n v="0"/>
    <n v="26"/>
    <n v="0"/>
    <n v="4"/>
    <n v="0"/>
    <n v="0"/>
    <n v="0"/>
    <n v="0"/>
    <n v="0"/>
    <n v="185"/>
    <n v="142"/>
    <n v="16"/>
    <n v="3"/>
    <n v="1"/>
    <n v="406"/>
    <n v="189"/>
    <n v="13"/>
    <n v="43"/>
    <n v="4"/>
    <n v="296"/>
    <n v="142"/>
    <n v="4"/>
    <n v="48"/>
    <n v="24"/>
    <n v="88"/>
    <n v="43"/>
    <n v="2"/>
    <n v="9"/>
    <n v="2"/>
    <n v="23"/>
    <n v="19"/>
    <n v="3"/>
    <n v="0"/>
    <n v="0"/>
    <n v="0"/>
    <n v="0"/>
    <n v="0"/>
    <n v="0"/>
    <n v="0"/>
    <n v="0"/>
    <n v="0"/>
    <n v="0"/>
    <n v="0"/>
    <n v="0"/>
    <n v="0"/>
    <n v="0"/>
    <n v="0"/>
    <n v="0"/>
    <n v="0"/>
    <n v="0"/>
    <n v="2"/>
    <n v="0"/>
    <n v="38"/>
    <n v="0"/>
    <n v="161"/>
    <n v="325"/>
    <n v="214"/>
    <n v="72"/>
    <n v="20"/>
    <n v="3203"/>
    <n v="1011"/>
    <n v="0"/>
    <n v="38"/>
    <n v="796"/>
    <n v="277"/>
    <n v="1952"/>
  </r>
  <r>
    <x v="5"/>
    <x v="42"/>
    <x v="221"/>
    <x v="0"/>
    <n v="131"/>
    <n v="6"/>
    <n v="3"/>
    <n v="1"/>
    <n v="0"/>
    <n v="66"/>
    <n v="6"/>
    <n v="8"/>
    <n v="2"/>
    <n v="10"/>
    <n v="7"/>
    <n v="0"/>
    <n v="0"/>
    <n v="318"/>
    <n v="218"/>
    <n v="6"/>
    <n v="25"/>
    <n v="2"/>
    <n v="1622"/>
    <n v="706"/>
    <n v="33"/>
    <n v="179"/>
    <n v="40"/>
    <n v="574"/>
    <n v="297"/>
    <n v="5"/>
    <n v="75"/>
    <n v="12"/>
    <n v="221"/>
    <n v="66"/>
    <n v="1"/>
    <n v="39"/>
    <n v="15"/>
    <n v="89"/>
    <n v="50"/>
    <n v="3"/>
    <n v="2"/>
    <n v="0"/>
    <n v="0"/>
    <n v="0"/>
    <n v="1"/>
    <n v="0"/>
    <n v="0"/>
    <n v="0"/>
    <n v="0"/>
    <n v="0"/>
    <n v="0"/>
    <n v="0"/>
    <n v="0"/>
    <n v="0"/>
    <n v="0"/>
    <n v="0"/>
    <n v="0"/>
    <n v="0"/>
    <n v="4"/>
    <n v="1"/>
    <n v="108"/>
    <n v="10"/>
    <n v="277"/>
    <n v="1277"/>
    <n v="461"/>
    <n v="155"/>
    <n v="80"/>
    <n v="5203"/>
    <n v="1315"/>
    <n v="0"/>
    <n v="14"/>
    <n v="732"/>
    <n v="921"/>
    <n v="3179"/>
  </r>
  <r>
    <x v="5"/>
    <x v="43"/>
    <x v="222"/>
    <x v="0"/>
    <n v="106"/>
    <n v="0"/>
    <n v="0"/>
    <n v="0"/>
    <n v="0"/>
    <n v="61"/>
    <n v="2"/>
    <n v="8"/>
    <n v="3"/>
    <n v="7"/>
    <n v="6"/>
    <n v="0"/>
    <n v="0"/>
    <n v="219"/>
    <n v="152"/>
    <n v="21"/>
    <n v="3"/>
    <n v="3"/>
    <n v="968"/>
    <n v="470"/>
    <n v="31"/>
    <n v="134"/>
    <n v="9"/>
    <n v="598"/>
    <n v="290"/>
    <n v="11"/>
    <n v="85"/>
    <n v="70"/>
    <n v="264"/>
    <n v="100"/>
    <n v="2"/>
    <n v="45"/>
    <n v="5"/>
    <n v="33"/>
    <n v="22"/>
    <n v="1"/>
    <n v="1"/>
    <n v="0"/>
    <n v="0"/>
    <n v="0"/>
    <n v="0"/>
    <n v="0"/>
    <n v="0"/>
    <n v="0"/>
    <n v="0"/>
    <n v="0"/>
    <n v="0"/>
    <n v="0"/>
    <n v="0"/>
    <n v="0"/>
    <n v="0"/>
    <n v="0"/>
    <n v="0"/>
    <n v="0"/>
    <n v="0"/>
    <n v="0"/>
    <n v="88"/>
    <n v="7"/>
    <n v="185"/>
    <n v="750"/>
    <n v="419"/>
    <n v="195"/>
    <n v="31"/>
    <n v="5321"/>
    <n v="1534"/>
    <n v="0"/>
    <n v="54"/>
    <n v="1297"/>
    <n v="517"/>
    <n v="3218"/>
  </r>
  <r>
    <x v="5"/>
    <x v="39"/>
    <x v="223"/>
    <x v="0"/>
    <n v="17"/>
    <n v="0"/>
    <n v="0"/>
    <n v="0"/>
    <n v="0"/>
    <n v="6"/>
    <n v="1"/>
    <n v="2"/>
    <n v="3"/>
    <n v="0"/>
    <n v="0"/>
    <n v="0"/>
    <n v="0"/>
    <n v="12"/>
    <n v="5"/>
    <n v="0"/>
    <n v="1"/>
    <n v="0"/>
    <n v="322"/>
    <n v="62"/>
    <n v="36"/>
    <n v="77"/>
    <n v="9"/>
    <n v="111"/>
    <n v="20"/>
    <n v="8"/>
    <n v="36"/>
    <n v="9"/>
    <n v="31"/>
    <n v="2"/>
    <n v="5"/>
    <n v="9"/>
    <n v="0"/>
    <n v="0"/>
    <n v="0"/>
    <n v="0"/>
    <n v="0"/>
    <n v="0"/>
    <n v="0"/>
    <n v="0"/>
    <n v="0"/>
    <n v="0"/>
    <n v="0"/>
    <n v="0"/>
    <n v="0"/>
    <n v="0"/>
    <n v="0"/>
    <n v="0"/>
    <n v="0"/>
    <n v="0"/>
    <n v="0"/>
    <n v="0"/>
    <n v="0"/>
    <n v="0"/>
    <n v="0"/>
    <n v="0"/>
    <n v="9"/>
    <n v="0"/>
    <n v="10"/>
    <n v="163"/>
    <n v="51"/>
    <n v="11"/>
    <n v="0"/>
    <n v="765"/>
    <n v="55"/>
    <n v="0"/>
    <n v="41"/>
    <n v="336"/>
    <n v="72"/>
    <n v="204"/>
  </r>
  <r>
    <x v="5"/>
    <x v="40"/>
    <x v="224"/>
    <x v="0"/>
    <n v="177"/>
    <n v="3"/>
    <n v="3"/>
    <n v="0"/>
    <n v="0"/>
    <n v="117"/>
    <n v="8"/>
    <n v="8"/>
    <n v="1"/>
    <n v="1"/>
    <n v="1"/>
    <n v="0"/>
    <n v="0"/>
    <n v="540"/>
    <n v="410"/>
    <n v="53"/>
    <n v="9"/>
    <n v="4"/>
    <n v="1739"/>
    <n v="919"/>
    <n v="90"/>
    <n v="201"/>
    <n v="40"/>
    <n v="1265"/>
    <n v="686"/>
    <n v="18"/>
    <n v="203"/>
    <n v="78"/>
    <n v="279"/>
    <n v="103"/>
    <n v="2"/>
    <n v="47"/>
    <n v="10"/>
    <n v="66"/>
    <n v="51"/>
    <n v="11"/>
    <n v="1"/>
    <n v="0"/>
    <n v="0"/>
    <n v="0"/>
    <n v="0"/>
    <n v="0"/>
    <n v="0"/>
    <n v="0"/>
    <n v="0"/>
    <n v="0"/>
    <n v="0"/>
    <n v="0"/>
    <n v="0"/>
    <n v="0"/>
    <n v="0"/>
    <n v="0"/>
    <n v="0"/>
    <n v="0"/>
    <n v="3"/>
    <n v="0"/>
    <n v="150"/>
    <n v="1"/>
    <n v="462"/>
    <n v="1335"/>
    <n v="927"/>
    <n v="208"/>
    <n v="51"/>
    <n v="10522"/>
    <n v="3206"/>
    <n v="0"/>
    <n v="69"/>
    <n v="2352"/>
    <n v="847"/>
    <n v="6640"/>
  </r>
  <r>
    <x v="5"/>
    <x v="40"/>
    <x v="225"/>
    <x v="0"/>
    <n v="85"/>
    <n v="4"/>
    <n v="2"/>
    <n v="0"/>
    <n v="0"/>
    <n v="51"/>
    <n v="3"/>
    <n v="8"/>
    <n v="3"/>
    <n v="0"/>
    <n v="0"/>
    <n v="0"/>
    <n v="0"/>
    <n v="187"/>
    <n v="141"/>
    <n v="3"/>
    <n v="12"/>
    <n v="0"/>
    <n v="878"/>
    <n v="455"/>
    <n v="60"/>
    <n v="107"/>
    <n v="7"/>
    <n v="617"/>
    <n v="289"/>
    <n v="5"/>
    <n v="160"/>
    <n v="41"/>
    <n v="154"/>
    <n v="60"/>
    <n v="2"/>
    <n v="28"/>
    <n v="6"/>
    <n v="31"/>
    <n v="22"/>
    <n v="2"/>
    <n v="2"/>
    <n v="0"/>
    <n v="0"/>
    <n v="0"/>
    <n v="0"/>
    <n v="0"/>
    <n v="0"/>
    <n v="0"/>
    <n v="0"/>
    <n v="0"/>
    <n v="0"/>
    <n v="0"/>
    <n v="0"/>
    <n v="0"/>
    <n v="0"/>
    <n v="0"/>
    <n v="0"/>
    <n v="0"/>
    <n v="3"/>
    <n v="0"/>
    <n v="66"/>
    <n v="0"/>
    <n v="167"/>
    <n v="664"/>
    <n v="393"/>
    <n v="111"/>
    <n v="26"/>
    <n v="6721"/>
    <n v="1717"/>
    <n v="0"/>
    <n v="16"/>
    <n v="2177"/>
    <n v="636"/>
    <n v="3541"/>
  </r>
  <r>
    <x v="5"/>
    <x v="42"/>
    <x v="226"/>
    <x v="0"/>
    <n v="165"/>
    <n v="10"/>
    <n v="6"/>
    <n v="3"/>
    <n v="2"/>
    <n v="107"/>
    <n v="6"/>
    <n v="15"/>
    <n v="1"/>
    <n v="49"/>
    <n v="43"/>
    <n v="0"/>
    <n v="0"/>
    <n v="644"/>
    <n v="490"/>
    <n v="26"/>
    <n v="31"/>
    <n v="3"/>
    <n v="2148"/>
    <n v="1117"/>
    <n v="56"/>
    <n v="216"/>
    <n v="25"/>
    <n v="1051"/>
    <n v="610"/>
    <n v="37"/>
    <n v="126"/>
    <n v="17"/>
    <n v="411"/>
    <n v="150"/>
    <n v="3"/>
    <n v="71"/>
    <n v="6"/>
    <n v="151"/>
    <n v="115"/>
    <n v="13"/>
    <n v="1"/>
    <n v="0"/>
    <n v="0"/>
    <n v="1"/>
    <n v="1"/>
    <n v="0"/>
    <n v="0"/>
    <n v="0"/>
    <n v="0"/>
    <n v="0"/>
    <n v="0"/>
    <n v="0"/>
    <n v="0"/>
    <n v="0"/>
    <n v="0"/>
    <n v="0"/>
    <n v="0"/>
    <n v="0"/>
    <n v="8"/>
    <n v="3"/>
    <n v="132"/>
    <n v="49"/>
    <n v="576"/>
    <n v="1745"/>
    <n v="842"/>
    <n v="299"/>
    <n v="133"/>
    <n v="8366"/>
    <n v="2603"/>
    <n v="0"/>
    <n v="209"/>
    <n v="2224"/>
    <n v="203"/>
    <n v="5295"/>
  </r>
  <r>
    <x v="5"/>
    <x v="21"/>
    <x v="43"/>
    <x v="0"/>
    <n v="179"/>
    <n v="2"/>
    <n v="0"/>
    <n v="0"/>
    <n v="0"/>
    <n v="124"/>
    <n v="8"/>
    <n v="8"/>
    <n v="1"/>
    <n v="2"/>
    <n v="2"/>
    <n v="0"/>
    <n v="0"/>
    <n v="388"/>
    <n v="292"/>
    <n v="22"/>
    <n v="9"/>
    <n v="1"/>
    <n v="1845"/>
    <n v="951"/>
    <n v="103"/>
    <n v="178"/>
    <n v="22"/>
    <n v="990"/>
    <n v="612"/>
    <n v="24"/>
    <n v="122"/>
    <n v="16"/>
    <n v="269"/>
    <n v="103"/>
    <n v="8"/>
    <n v="25"/>
    <n v="7"/>
    <n v="63"/>
    <n v="46"/>
    <n v="5"/>
    <n v="1"/>
    <n v="0"/>
    <n v="0"/>
    <n v="1"/>
    <n v="0"/>
    <n v="0"/>
    <n v="0"/>
    <n v="0"/>
    <n v="0"/>
    <n v="0"/>
    <n v="0"/>
    <n v="0"/>
    <n v="0"/>
    <n v="0"/>
    <n v="0"/>
    <n v="0"/>
    <n v="0"/>
    <n v="0"/>
    <n v="0"/>
    <n v="0"/>
    <n v="157"/>
    <n v="2"/>
    <n v="349"/>
    <n v="1449"/>
    <n v="799"/>
    <n v="213"/>
    <n v="54"/>
    <n v="7118"/>
    <n v="2214"/>
    <n v="0"/>
    <n v="215"/>
    <n v="1738"/>
    <n v="252"/>
    <n v="4522"/>
  </r>
  <r>
    <x v="5"/>
    <x v="44"/>
    <x v="227"/>
    <x v="0"/>
    <n v="63"/>
    <n v="3"/>
    <n v="1"/>
    <n v="2"/>
    <n v="1"/>
    <n v="40"/>
    <n v="3"/>
    <n v="7"/>
    <n v="2"/>
    <n v="60"/>
    <n v="46"/>
    <n v="4"/>
    <n v="0"/>
    <n v="121"/>
    <n v="95"/>
    <n v="8"/>
    <n v="4"/>
    <n v="0"/>
    <n v="742"/>
    <n v="353"/>
    <n v="8"/>
    <n v="127"/>
    <n v="7"/>
    <n v="379"/>
    <n v="161"/>
    <n v="1"/>
    <n v="69"/>
    <n v="25"/>
    <n v="110"/>
    <n v="46"/>
    <n v="0"/>
    <n v="20"/>
    <n v="4"/>
    <n v="41"/>
    <n v="31"/>
    <n v="2"/>
    <n v="0"/>
    <n v="0"/>
    <n v="0"/>
    <n v="1"/>
    <n v="0"/>
    <n v="0"/>
    <n v="0"/>
    <n v="1"/>
    <n v="0"/>
    <n v="0"/>
    <n v="0"/>
    <n v="0"/>
    <n v="2"/>
    <n v="0"/>
    <n v="1"/>
    <n v="0"/>
    <n v="0"/>
    <n v="0"/>
    <n v="2"/>
    <n v="1"/>
    <n v="51"/>
    <n v="52"/>
    <n v="106"/>
    <n v="564"/>
    <n v="268"/>
    <n v="81"/>
    <n v="39"/>
    <n v="4165"/>
    <n v="1174"/>
    <n v="0"/>
    <n v="11"/>
    <n v="1217"/>
    <n v="358"/>
    <n v="2387"/>
  </r>
  <r>
    <x v="5"/>
    <x v="43"/>
    <x v="228"/>
    <x v="0"/>
    <n v="58"/>
    <n v="1"/>
    <n v="0"/>
    <n v="0"/>
    <n v="0"/>
    <n v="33"/>
    <n v="1"/>
    <n v="10"/>
    <n v="2"/>
    <n v="7"/>
    <n v="4"/>
    <n v="0"/>
    <n v="0"/>
    <n v="159"/>
    <n v="112"/>
    <n v="16"/>
    <n v="2"/>
    <n v="0"/>
    <n v="521"/>
    <n v="262"/>
    <n v="16"/>
    <n v="88"/>
    <n v="5"/>
    <n v="329"/>
    <n v="165"/>
    <n v="4"/>
    <n v="59"/>
    <n v="29"/>
    <n v="114"/>
    <n v="45"/>
    <n v="2"/>
    <n v="22"/>
    <n v="1"/>
    <n v="38"/>
    <n v="23"/>
    <n v="3"/>
    <n v="0"/>
    <n v="0"/>
    <n v="0"/>
    <n v="1"/>
    <n v="0"/>
    <n v="0"/>
    <n v="0"/>
    <n v="0"/>
    <n v="0"/>
    <n v="0"/>
    <n v="0"/>
    <n v="0"/>
    <n v="0"/>
    <n v="0"/>
    <n v="0"/>
    <n v="0"/>
    <n v="0"/>
    <n v="0"/>
    <n v="0"/>
    <n v="0"/>
    <n v="42"/>
    <n v="6"/>
    <n v="135"/>
    <n v="385"/>
    <n v="228"/>
    <n v="79"/>
    <n v="34"/>
    <n v="2478"/>
    <n v="869"/>
    <n v="0"/>
    <n v="35"/>
    <n v="572"/>
    <n v="184"/>
    <n v="1555"/>
  </r>
  <r>
    <x v="5"/>
    <x v="39"/>
    <x v="229"/>
    <x v="0"/>
    <n v="143"/>
    <n v="3"/>
    <n v="3"/>
    <n v="1"/>
    <n v="0"/>
    <n v="78"/>
    <n v="13"/>
    <n v="5"/>
    <n v="4"/>
    <n v="6"/>
    <n v="1"/>
    <n v="0"/>
    <n v="1"/>
    <n v="420"/>
    <n v="286"/>
    <n v="26"/>
    <n v="8"/>
    <n v="3"/>
    <n v="1823"/>
    <n v="820"/>
    <n v="150"/>
    <n v="128"/>
    <n v="29"/>
    <n v="792"/>
    <n v="388"/>
    <n v="117"/>
    <n v="36"/>
    <n v="27"/>
    <n v="266"/>
    <n v="86"/>
    <n v="16"/>
    <n v="37"/>
    <n v="7"/>
    <n v="37"/>
    <n v="18"/>
    <n v="2"/>
    <n v="0"/>
    <n v="0"/>
    <n v="0"/>
    <n v="0"/>
    <n v="0"/>
    <n v="0"/>
    <n v="0"/>
    <n v="0"/>
    <n v="0"/>
    <n v="0"/>
    <n v="0"/>
    <n v="0"/>
    <n v="0"/>
    <n v="0"/>
    <n v="0"/>
    <n v="0"/>
    <n v="0"/>
    <n v="0"/>
    <n v="3"/>
    <n v="1"/>
    <n v="118"/>
    <n v="5"/>
    <n v="374"/>
    <n v="1412"/>
    <n v="581"/>
    <n v="183"/>
    <n v="32"/>
    <n v="10298"/>
    <n v="2174"/>
    <n v="0"/>
    <n v="235"/>
    <n v="3161"/>
    <n v="1302"/>
    <n v="5036"/>
  </r>
  <r>
    <x v="5"/>
    <x v="44"/>
    <x v="230"/>
    <x v="0"/>
    <n v="165"/>
    <n v="11"/>
    <n v="6"/>
    <n v="0"/>
    <n v="0"/>
    <n v="75"/>
    <n v="12"/>
    <n v="13"/>
    <n v="7"/>
    <n v="4"/>
    <n v="0"/>
    <n v="0"/>
    <n v="0"/>
    <n v="256"/>
    <n v="157"/>
    <n v="15"/>
    <n v="12"/>
    <n v="2"/>
    <n v="1943"/>
    <n v="554"/>
    <n v="106"/>
    <n v="242"/>
    <n v="33"/>
    <n v="757"/>
    <n v="250"/>
    <n v="15"/>
    <n v="113"/>
    <n v="52"/>
    <n v="354"/>
    <n v="54"/>
    <n v="14"/>
    <n v="57"/>
    <n v="4"/>
    <n v="61"/>
    <n v="23"/>
    <n v="9"/>
    <n v="3"/>
    <n v="0"/>
    <n v="0"/>
    <n v="2"/>
    <n v="1"/>
    <n v="0"/>
    <n v="0"/>
    <n v="0"/>
    <n v="0"/>
    <n v="0"/>
    <n v="0"/>
    <n v="0"/>
    <n v="0"/>
    <n v="0"/>
    <n v="0"/>
    <n v="0"/>
    <n v="0"/>
    <n v="0"/>
    <n v="8"/>
    <n v="0"/>
    <n v="126"/>
    <n v="4"/>
    <n v="224"/>
    <n v="1434"/>
    <n v="557"/>
    <n v="256"/>
    <n v="45"/>
    <n v="9604"/>
    <n v="813"/>
    <n v="0"/>
    <n v="140"/>
    <n v="2541"/>
    <n v="625"/>
    <n v="5858"/>
  </r>
  <r>
    <x v="5"/>
    <x v="42"/>
    <x v="231"/>
    <x v="0"/>
    <n v="32"/>
    <n v="0"/>
    <n v="0"/>
    <n v="0"/>
    <n v="0"/>
    <n v="27"/>
    <n v="0"/>
    <n v="0"/>
    <n v="0"/>
    <n v="0"/>
    <n v="0"/>
    <n v="0"/>
    <n v="0"/>
    <n v="128"/>
    <n v="112"/>
    <n v="1"/>
    <n v="4"/>
    <n v="0"/>
    <n v="256"/>
    <n v="189"/>
    <n v="2"/>
    <n v="18"/>
    <n v="9"/>
    <n v="288"/>
    <n v="191"/>
    <n v="1"/>
    <n v="34"/>
    <n v="23"/>
    <n v="46"/>
    <n v="25"/>
    <n v="0"/>
    <n v="7"/>
    <n v="3"/>
    <n v="10"/>
    <n v="10"/>
    <n v="0"/>
    <n v="0"/>
    <n v="0"/>
    <n v="0"/>
    <n v="0"/>
    <n v="0"/>
    <n v="0"/>
    <n v="0"/>
    <n v="0"/>
    <n v="0"/>
    <n v="0"/>
    <n v="0"/>
    <n v="0"/>
    <n v="0"/>
    <n v="0"/>
    <n v="0"/>
    <n v="0"/>
    <n v="0"/>
    <n v="0"/>
    <n v="0"/>
    <n v="0"/>
    <n v="30"/>
    <n v="0"/>
    <n v="122"/>
    <n v="223"/>
    <n v="225"/>
    <n v="36"/>
    <n v="10"/>
    <n v="1493"/>
    <n v="671"/>
    <n v="0"/>
    <n v="3"/>
    <n v="320"/>
    <n v="114"/>
    <n v="1008"/>
  </r>
  <r>
    <x v="5"/>
    <x v="44"/>
    <x v="232"/>
    <x v="0"/>
    <n v="190"/>
    <n v="7"/>
    <n v="5"/>
    <n v="1"/>
    <n v="0"/>
    <n v="105"/>
    <n v="2"/>
    <n v="18"/>
    <n v="2"/>
    <n v="14"/>
    <n v="11"/>
    <n v="0"/>
    <n v="0"/>
    <n v="319"/>
    <n v="200"/>
    <n v="22"/>
    <n v="5"/>
    <n v="9"/>
    <n v="2342"/>
    <n v="1033"/>
    <n v="21"/>
    <n v="304"/>
    <n v="44"/>
    <n v="792"/>
    <n v="383"/>
    <n v="0"/>
    <n v="123"/>
    <n v="41"/>
    <n v="431"/>
    <n v="156"/>
    <n v="0"/>
    <n v="69"/>
    <n v="6"/>
    <n v="80"/>
    <n v="43"/>
    <n v="10"/>
    <n v="3"/>
    <n v="0"/>
    <n v="0"/>
    <n v="0"/>
    <n v="0"/>
    <n v="0"/>
    <n v="0"/>
    <n v="0"/>
    <n v="0"/>
    <n v="0"/>
    <n v="0"/>
    <n v="0"/>
    <n v="0"/>
    <n v="0"/>
    <n v="0"/>
    <n v="0"/>
    <n v="0"/>
    <n v="0"/>
    <n v="7"/>
    <n v="1"/>
    <n v="160"/>
    <n v="14"/>
    <n v="270"/>
    <n v="1844"/>
    <n v="611"/>
    <n v="324"/>
    <n v="64"/>
    <n v="9695"/>
    <n v="2656"/>
    <n v="0"/>
    <n v="19"/>
    <n v="2347"/>
    <n v="670"/>
    <n v="6136"/>
  </r>
  <r>
    <x v="5"/>
    <x v="43"/>
    <x v="233"/>
    <x v="0"/>
    <n v="215"/>
    <n v="9"/>
    <n v="8"/>
    <n v="1"/>
    <n v="1"/>
    <n v="137"/>
    <n v="5"/>
    <n v="19"/>
    <n v="1"/>
    <n v="15"/>
    <n v="13"/>
    <n v="0"/>
    <n v="0"/>
    <n v="627"/>
    <n v="481"/>
    <n v="59"/>
    <n v="2"/>
    <n v="2"/>
    <n v="2137"/>
    <n v="1053"/>
    <n v="62"/>
    <n v="290"/>
    <n v="21"/>
    <n v="1319"/>
    <n v="799"/>
    <n v="12"/>
    <n v="164"/>
    <n v="61"/>
    <n v="371"/>
    <n v="134"/>
    <n v="8"/>
    <n v="82"/>
    <n v="8"/>
    <n v="130"/>
    <n v="86"/>
    <n v="11"/>
    <n v="2"/>
    <n v="0"/>
    <n v="0"/>
    <n v="0"/>
    <n v="0"/>
    <n v="0"/>
    <n v="0"/>
    <n v="0"/>
    <n v="0"/>
    <n v="0"/>
    <n v="0"/>
    <n v="0"/>
    <n v="0"/>
    <n v="0"/>
    <n v="0"/>
    <n v="0"/>
    <n v="0"/>
    <n v="0"/>
    <n v="9"/>
    <n v="1"/>
    <n v="184"/>
    <n v="15"/>
    <n v="555"/>
    <n v="1670"/>
    <n v="1046"/>
    <n v="251"/>
    <n v="114"/>
    <n v="7586"/>
    <n v="2518"/>
    <n v="0"/>
    <n v="110"/>
    <n v="1796"/>
    <n v="578"/>
    <n v="4704"/>
  </r>
  <r>
    <x v="5"/>
    <x v="44"/>
    <x v="234"/>
    <x v="0"/>
    <n v="53"/>
    <n v="2"/>
    <n v="2"/>
    <n v="0"/>
    <n v="0"/>
    <n v="31"/>
    <n v="0"/>
    <n v="4"/>
    <n v="4"/>
    <n v="0"/>
    <n v="0"/>
    <n v="0"/>
    <n v="0"/>
    <n v="96"/>
    <n v="61"/>
    <n v="13"/>
    <n v="4"/>
    <n v="0"/>
    <n v="617"/>
    <n v="305"/>
    <n v="14"/>
    <n v="93"/>
    <n v="7"/>
    <n v="285"/>
    <n v="119"/>
    <n v="3"/>
    <n v="62"/>
    <n v="17"/>
    <n v="132"/>
    <n v="36"/>
    <n v="0"/>
    <n v="28"/>
    <n v="2"/>
    <n v="24"/>
    <n v="17"/>
    <n v="2"/>
    <n v="0"/>
    <n v="0"/>
    <n v="0"/>
    <n v="0"/>
    <n v="0"/>
    <n v="0"/>
    <n v="0"/>
    <n v="0"/>
    <n v="0"/>
    <n v="0"/>
    <n v="0"/>
    <n v="0"/>
    <n v="0"/>
    <n v="0"/>
    <n v="0"/>
    <n v="0"/>
    <n v="0"/>
    <n v="0"/>
    <n v="2"/>
    <n v="0"/>
    <n v="43"/>
    <n v="0"/>
    <n v="78"/>
    <n v="479"/>
    <n v="199"/>
    <n v="89"/>
    <n v="21"/>
    <n v="2570"/>
    <n v="566"/>
    <n v="0"/>
    <n v="12"/>
    <n v="851"/>
    <n v="211"/>
    <n v="1364"/>
  </r>
  <r>
    <x v="5"/>
    <x v="41"/>
    <x v="235"/>
    <x v="0"/>
    <n v="85"/>
    <n v="0"/>
    <n v="0"/>
    <n v="0"/>
    <n v="0"/>
    <n v="44"/>
    <n v="9"/>
    <n v="3"/>
    <n v="0"/>
    <n v="0"/>
    <n v="0"/>
    <n v="0"/>
    <n v="0"/>
    <n v="175"/>
    <n v="112"/>
    <n v="25"/>
    <n v="0"/>
    <n v="4"/>
    <n v="862"/>
    <n v="398"/>
    <n v="68"/>
    <n v="64"/>
    <n v="5"/>
    <n v="450"/>
    <n v="217"/>
    <n v="73"/>
    <n v="41"/>
    <n v="3"/>
    <n v="193"/>
    <n v="77"/>
    <n v="3"/>
    <n v="24"/>
    <n v="2"/>
    <n v="26"/>
    <n v="11"/>
    <n v="3"/>
    <n v="0"/>
    <n v="0"/>
    <n v="0"/>
    <n v="0"/>
    <n v="0"/>
    <n v="0"/>
    <n v="0"/>
    <n v="0"/>
    <n v="0"/>
    <n v="0"/>
    <n v="0"/>
    <n v="0"/>
    <n v="0"/>
    <n v="0"/>
    <n v="0"/>
    <n v="0"/>
    <n v="0"/>
    <n v="0"/>
    <n v="0"/>
    <n v="0"/>
    <n v="69"/>
    <n v="0"/>
    <n v="139"/>
    <n v="678"/>
    <n v="318"/>
    <n v="154"/>
    <n v="21"/>
    <n v="6311"/>
    <n v="1915"/>
    <n v="0"/>
    <n v="129"/>
    <n v="1784"/>
    <n v="157"/>
    <n v="3920"/>
  </r>
  <r>
    <x v="5"/>
    <x v="41"/>
    <x v="236"/>
    <x v="0"/>
    <n v="174"/>
    <n v="4"/>
    <n v="2"/>
    <n v="0"/>
    <n v="0"/>
    <n v="97"/>
    <n v="12"/>
    <n v="16"/>
    <n v="5"/>
    <n v="7"/>
    <n v="7"/>
    <n v="0"/>
    <n v="0"/>
    <n v="520"/>
    <n v="414"/>
    <n v="24"/>
    <n v="3"/>
    <n v="9"/>
    <n v="1747"/>
    <n v="893"/>
    <n v="102"/>
    <n v="162"/>
    <n v="30"/>
    <n v="1003"/>
    <n v="576"/>
    <n v="47"/>
    <n v="81"/>
    <n v="40"/>
    <n v="346"/>
    <n v="109"/>
    <n v="15"/>
    <n v="51"/>
    <n v="8"/>
    <n v="83"/>
    <n v="49"/>
    <n v="9"/>
    <n v="0"/>
    <n v="2"/>
    <n v="0"/>
    <n v="0"/>
    <n v="0"/>
    <n v="0"/>
    <n v="0"/>
    <n v="0"/>
    <n v="0"/>
    <n v="0"/>
    <n v="0"/>
    <n v="0"/>
    <n v="0"/>
    <n v="0"/>
    <n v="0"/>
    <n v="0"/>
    <n v="0"/>
    <n v="0"/>
    <n v="4"/>
    <n v="0"/>
    <n v="132"/>
    <n v="7"/>
    <n v="472"/>
    <n v="1365"/>
    <n v="804"/>
    <n v="243"/>
    <n v="67"/>
    <n v="7819"/>
    <n v="2414"/>
    <n v="0"/>
    <n v="170"/>
    <n v="1918"/>
    <n v="559"/>
    <n v="4723"/>
  </r>
  <r>
    <x v="5"/>
    <x v="43"/>
    <x v="237"/>
    <x v="0"/>
    <n v="85"/>
    <n v="1"/>
    <n v="0"/>
    <n v="1"/>
    <n v="1"/>
    <n v="57"/>
    <n v="4"/>
    <n v="8"/>
    <n v="2"/>
    <n v="3"/>
    <n v="2"/>
    <n v="0"/>
    <n v="0"/>
    <n v="210"/>
    <n v="156"/>
    <n v="15"/>
    <n v="5"/>
    <n v="2"/>
    <n v="769"/>
    <n v="404"/>
    <n v="36"/>
    <n v="97"/>
    <n v="8"/>
    <n v="441"/>
    <n v="267"/>
    <n v="4"/>
    <n v="70"/>
    <n v="6"/>
    <n v="198"/>
    <n v="100"/>
    <n v="2"/>
    <n v="28"/>
    <n v="2"/>
    <n v="38"/>
    <n v="26"/>
    <n v="2"/>
    <n v="0"/>
    <n v="0"/>
    <n v="0"/>
    <n v="0"/>
    <n v="0"/>
    <n v="0"/>
    <n v="0"/>
    <n v="0"/>
    <n v="0"/>
    <n v="0"/>
    <n v="0"/>
    <n v="0"/>
    <n v="0"/>
    <n v="0"/>
    <n v="0"/>
    <n v="0"/>
    <n v="0"/>
    <n v="0"/>
    <n v="1"/>
    <n v="1"/>
    <n v="68"/>
    <n v="3"/>
    <n v="185"/>
    <n v="603"/>
    <n v="349"/>
    <n v="160"/>
    <n v="35"/>
    <n v="4204"/>
    <n v="1781"/>
    <n v="0"/>
    <n v="41"/>
    <n v="960"/>
    <n v="146"/>
    <n v="2888"/>
  </r>
  <r>
    <x v="5"/>
    <x v="42"/>
    <x v="238"/>
    <x v="0"/>
    <n v="161"/>
    <n v="2"/>
    <n v="2"/>
    <n v="0"/>
    <n v="0"/>
    <n v="122"/>
    <n v="3"/>
    <n v="8"/>
    <n v="3"/>
    <n v="0"/>
    <n v="0"/>
    <n v="0"/>
    <n v="0"/>
    <n v="466"/>
    <n v="376"/>
    <n v="38"/>
    <n v="6"/>
    <n v="4"/>
    <n v="1203"/>
    <n v="734"/>
    <n v="21"/>
    <n v="131"/>
    <n v="17"/>
    <n v="1310"/>
    <n v="834"/>
    <n v="14"/>
    <n v="198"/>
    <n v="71"/>
    <n v="275"/>
    <n v="131"/>
    <n v="4"/>
    <n v="45"/>
    <n v="2"/>
    <n v="37"/>
    <n v="28"/>
    <n v="4"/>
    <n v="0"/>
    <n v="0"/>
    <n v="0"/>
    <n v="0"/>
    <n v="0"/>
    <n v="0"/>
    <n v="0"/>
    <n v="0"/>
    <n v="0"/>
    <n v="0"/>
    <n v="0"/>
    <n v="0"/>
    <n v="0"/>
    <n v="0"/>
    <n v="0"/>
    <n v="0"/>
    <n v="0"/>
    <n v="0"/>
    <n v="2"/>
    <n v="0"/>
    <n v="139"/>
    <n v="0"/>
    <n v="413"/>
    <n v="983"/>
    <n v="997"/>
    <n v="209"/>
    <n v="32"/>
    <n v="8548"/>
    <n v="3444"/>
    <n v="0"/>
    <n v="77"/>
    <n v="1810"/>
    <n v="629"/>
    <n v="5699"/>
  </r>
  <r>
    <x v="5"/>
    <x v="44"/>
    <x v="239"/>
    <x v="0"/>
    <n v="227"/>
    <n v="8"/>
    <n v="5"/>
    <n v="2"/>
    <n v="2"/>
    <n v="132"/>
    <n v="5"/>
    <n v="31"/>
    <n v="2"/>
    <n v="25"/>
    <n v="24"/>
    <n v="0"/>
    <n v="0"/>
    <n v="589"/>
    <n v="413"/>
    <n v="15"/>
    <n v="31"/>
    <n v="4"/>
    <n v="2633"/>
    <n v="1213"/>
    <n v="33"/>
    <n v="394"/>
    <n v="20"/>
    <n v="1166"/>
    <n v="649"/>
    <n v="9"/>
    <n v="186"/>
    <n v="16"/>
    <n v="420"/>
    <n v="148"/>
    <n v="2"/>
    <n v="83"/>
    <n v="13"/>
    <n v="147"/>
    <n v="97"/>
    <n v="12"/>
    <n v="0"/>
    <n v="0"/>
    <n v="0"/>
    <n v="1"/>
    <n v="0"/>
    <n v="0"/>
    <n v="0"/>
    <n v="0"/>
    <n v="0"/>
    <n v="0"/>
    <n v="0"/>
    <n v="0"/>
    <n v="0"/>
    <n v="0"/>
    <n v="0"/>
    <n v="0"/>
    <n v="0"/>
    <n v="0"/>
    <n v="5"/>
    <n v="2"/>
    <n v="179"/>
    <n v="24"/>
    <n v="530"/>
    <n v="2071"/>
    <n v="918"/>
    <n v="291"/>
    <n v="131"/>
    <n v="10290"/>
    <n v="2642"/>
    <n v="0"/>
    <n v="34"/>
    <n v="3308"/>
    <n v="441"/>
    <n v="5877"/>
  </r>
  <r>
    <x v="6"/>
    <x v="25"/>
    <x v="240"/>
    <x v="0"/>
    <n v="96"/>
    <n v="0"/>
    <n v="0"/>
    <n v="1"/>
    <n v="0"/>
    <n v="50"/>
    <n v="6"/>
    <n v="14"/>
    <n v="1"/>
    <n v="1"/>
    <n v="0"/>
    <n v="0"/>
    <n v="0"/>
    <n v="382"/>
    <n v="233"/>
    <n v="43"/>
    <n v="33"/>
    <n v="5"/>
    <n v="1106"/>
    <n v="469"/>
    <n v="36"/>
    <n v="229"/>
    <n v="35"/>
    <n v="992"/>
    <n v="395"/>
    <n v="8"/>
    <n v="311"/>
    <n v="26"/>
    <n v="191"/>
    <n v="82"/>
    <n v="0"/>
    <n v="16"/>
    <n v="29"/>
    <n v="11"/>
    <n v="3"/>
    <n v="1"/>
    <n v="1"/>
    <n v="0"/>
    <n v="0"/>
    <n v="0"/>
    <n v="0"/>
    <n v="0"/>
    <n v="0"/>
    <n v="0"/>
    <n v="1"/>
    <n v="0"/>
    <n v="0"/>
    <n v="0"/>
    <n v="0"/>
    <n v="0"/>
    <n v="0"/>
    <n v="0"/>
    <n v="0"/>
    <n v="0"/>
    <n v="0"/>
    <n v="0"/>
    <n v="73"/>
    <n v="1"/>
    <n v="285"/>
    <n v="758"/>
    <n v="614"/>
    <n v="137"/>
    <n v="9"/>
    <n v="6945"/>
    <n v="2050"/>
    <n v="0"/>
    <n v="32"/>
    <n v="821"/>
    <n v="2007"/>
    <n v="3776"/>
  </r>
  <r>
    <x v="6"/>
    <x v="26"/>
    <x v="241"/>
    <x v="0"/>
    <n v="145"/>
    <n v="3"/>
    <n v="3"/>
    <n v="0"/>
    <n v="0"/>
    <n v="93"/>
    <n v="14"/>
    <n v="13"/>
    <n v="0"/>
    <n v="1"/>
    <n v="1"/>
    <n v="0"/>
    <n v="0"/>
    <n v="522"/>
    <n v="369"/>
    <n v="49"/>
    <n v="28"/>
    <n v="2"/>
    <n v="1258"/>
    <n v="647"/>
    <n v="90"/>
    <n v="170"/>
    <n v="13"/>
    <n v="1066"/>
    <n v="586"/>
    <n v="57"/>
    <n v="173"/>
    <n v="23"/>
    <n v="127"/>
    <n v="45"/>
    <n v="4"/>
    <n v="17"/>
    <n v="22"/>
    <n v="27"/>
    <n v="16"/>
    <n v="2"/>
    <n v="1"/>
    <n v="0"/>
    <n v="0"/>
    <n v="0"/>
    <n v="0"/>
    <n v="0"/>
    <n v="0"/>
    <n v="0"/>
    <n v="0"/>
    <n v="0"/>
    <n v="0"/>
    <n v="0"/>
    <n v="0"/>
    <n v="0"/>
    <n v="0"/>
    <n v="0"/>
    <n v="0"/>
    <n v="0"/>
    <n v="3"/>
    <n v="0"/>
    <n v="115"/>
    <n v="1"/>
    <n v="437"/>
    <n v="947"/>
    <n v="793"/>
    <n v="77"/>
    <n v="22"/>
    <n v="4402"/>
    <n v="1559"/>
    <n v="0"/>
    <n v="96"/>
    <n v="493"/>
    <n v="1013"/>
    <n v="2622"/>
  </r>
  <r>
    <x v="6"/>
    <x v="23"/>
    <x v="242"/>
    <x v="0"/>
    <n v="112"/>
    <n v="0"/>
    <n v="0"/>
    <n v="0"/>
    <n v="0"/>
    <n v="77"/>
    <n v="6"/>
    <n v="4"/>
    <n v="2"/>
    <n v="1"/>
    <n v="1"/>
    <n v="0"/>
    <n v="0"/>
    <n v="394"/>
    <n v="325"/>
    <n v="27"/>
    <n v="1"/>
    <n v="2"/>
    <n v="1079"/>
    <n v="644"/>
    <n v="71"/>
    <n v="91"/>
    <n v="16"/>
    <n v="1042"/>
    <n v="629"/>
    <n v="44"/>
    <n v="129"/>
    <n v="31"/>
    <n v="266"/>
    <n v="146"/>
    <n v="2"/>
    <n v="48"/>
    <n v="8"/>
    <n v="22"/>
    <n v="16"/>
    <n v="4"/>
    <n v="0"/>
    <n v="0"/>
    <n v="0"/>
    <n v="0"/>
    <n v="0"/>
    <n v="0"/>
    <n v="0"/>
    <n v="0"/>
    <n v="0"/>
    <n v="0"/>
    <n v="0"/>
    <n v="0"/>
    <n v="0"/>
    <n v="0"/>
    <n v="0"/>
    <n v="0"/>
    <n v="0"/>
    <n v="0"/>
    <n v="0"/>
    <n v="0"/>
    <n v="99"/>
    <n v="1"/>
    <n v="355"/>
    <n v="867"/>
    <n v="811"/>
    <n v="200"/>
    <n v="17"/>
    <n v="5803"/>
    <n v="2571"/>
    <n v="0"/>
    <n v="106"/>
    <n v="1247"/>
    <n v="234"/>
    <n v="3972"/>
  </r>
  <r>
    <x v="6"/>
    <x v="26"/>
    <x v="243"/>
    <x v="0"/>
    <n v="237"/>
    <n v="5"/>
    <n v="5"/>
    <n v="2"/>
    <n v="1"/>
    <n v="165"/>
    <n v="11"/>
    <n v="13"/>
    <n v="1"/>
    <n v="41"/>
    <n v="37"/>
    <n v="1"/>
    <n v="0"/>
    <n v="565"/>
    <n v="453"/>
    <n v="25"/>
    <n v="17"/>
    <n v="1"/>
    <n v="1876"/>
    <n v="1044"/>
    <n v="93"/>
    <n v="235"/>
    <n v="21"/>
    <n v="1725"/>
    <n v="1112"/>
    <n v="21"/>
    <n v="229"/>
    <n v="21"/>
    <n v="427"/>
    <n v="247"/>
    <n v="1"/>
    <n v="58"/>
    <n v="7"/>
    <n v="89"/>
    <n v="59"/>
    <n v="4"/>
    <n v="2"/>
    <n v="1"/>
    <n v="0"/>
    <n v="0"/>
    <n v="0"/>
    <n v="0"/>
    <n v="0"/>
    <n v="1"/>
    <n v="0"/>
    <n v="0"/>
    <n v="0"/>
    <n v="0"/>
    <n v="1"/>
    <n v="0"/>
    <n v="0"/>
    <n v="0"/>
    <n v="0"/>
    <n v="0"/>
    <n v="5"/>
    <n v="1"/>
    <n v="206"/>
    <n v="39"/>
    <n v="508"/>
    <n v="1460"/>
    <n v="1414"/>
    <n v="347"/>
    <n v="80"/>
    <n v="9202"/>
    <n v="4338"/>
    <n v="0"/>
    <n v="63"/>
    <n v="1878"/>
    <n v="300"/>
    <n v="6590"/>
  </r>
  <r>
    <x v="6"/>
    <x v="22"/>
    <x v="44"/>
    <x v="0"/>
    <n v="149"/>
    <n v="7"/>
    <n v="6"/>
    <n v="0"/>
    <n v="0"/>
    <n v="121"/>
    <n v="4"/>
    <n v="4"/>
    <n v="0"/>
    <n v="35"/>
    <n v="33"/>
    <n v="2"/>
    <n v="0"/>
    <n v="833"/>
    <n v="751"/>
    <n v="35"/>
    <n v="6"/>
    <n v="7"/>
    <n v="1255"/>
    <n v="801"/>
    <n v="31"/>
    <n v="101"/>
    <n v="74"/>
    <n v="1280"/>
    <n v="894"/>
    <n v="24"/>
    <n v="123"/>
    <n v="44"/>
    <n v="213"/>
    <n v="98"/>
    <n v="7"/>
    <n v="31"/>
    <n v="20"/>
    <n v="88"/>
    <n v="84"/>
    <n v="2"/>
    <n v="0"/>
    <n v="0"/>
    <n v="0"/>
    <n v="0"/>
    <n v="0"/>
    <n v="0"/>
    <n v="0"/>
    <n v="0"/>
    <n v="0"/>
    <n v="0"/>
    <n v="0"/>
    <n v="0"/>
    <n v="0"/>
    <n v="0"/>
    <n v="0"/>
    <n v="0"/>
    <n v="0"/>
    <n v="0"/>
    <n v="7"/>
    <n v="0"/>
    <n v="140"/>
    <n v="33"/>
    <n v="778"/>
    <n v="1004"/>
    <n v="1062"/>
    <n v="153"/>
    <n v="86"/>
    <n v="4982"/>
    <n v="2006"/>
    <n v="0"/>
    <n v="57"/>
    <n v="207"/>
    <n v="1335"/>
    <n v="3198"/>
  </r>
  <r>
    <x v="6"/>
    <x v="22"/>
    <x v="244"/>
    <x v="0"/>
    <n v="227"/>
    <n v="17"/>
    <n v="12"/>
    <n v="6"/>
    <n v="5"/>
    <n v="163"/>
    <n v="7"/>
    <n v="10"/>
    <n v="1"/>
    <n v="78"/>
    <n v="63"/>
    <n v="4"/>
    <n v="1"/>
    <n v="1246"/>
    <n v="1093"/>
    <n v="57"/>
    <n v="23"/>
    <n v="0"/>
    <n v="1961"/>
    <n v="1196"/>
    <n v="83"/>
    <n v="198"/>
    <n v="88"/>
    <n v="2139"/>
    <n v="1468"/>
    <n v="60"/>
    <n v="223"/>
    <n v="35"/>
    <n v="257"/>
    <n v="98"/>
    <n v="14"/>
    <n v="30"/>
    <n v="19"/>
    <n v="161"/>
    <n v="126"/>
    <n v="13"/>
    <n v="2"/>
    <n v="2"/>
    <n v="0"/>
    <n v="0"/>
    <n v="0"/>
    <n v="0"/>
    <n v="0"/>
    <n v="0"/>
    <n v="0"/>
    <n v="1"/>
    <n v="0"/>
    <n v="0"/>
    <n v="2"/>
    <n v="0"/>
    <n v="1"/>
    <n v="0"/>
    <n v="0"/>
    <n v="0"/>
    <n v="16"/>
    <n v="5"/>
    <n v="204"/>
    <n v="68"/>
    <n v="1155"/>
    <n v="1529"/>
    <n v="1787"/>
    <n v="185"/>
    <n v="141"/>
    <n v="7381"/>
    <n v="3076"/>
    <n v="0"/>
    <n v="126"/>
    <n v="428"/>
    <n v="1721"/>
    <n v="4789"/>
  </r>
  <r>
    <x v="6"/>
    <x v="26"/>
    <x v="245"/>
    <x v="0"/>
    <n v="49"/>
    <n v="1"/>
    <n v="1"/>
    <n v="0"/>
    <n v="0"/>
    <n v="33"/>
    <n v="5"/>
    <n v="0"/>
    <n v="0"/>
    <n v="0"/>
    <n v="0"/>
    <n v="0"/>
    <n v="0"/>
    <n v="166"/>
    <n v="113"/>
    <n v="28"/>
    <n v="0"/>
    <n v="2"/>
    <n v="426"/>
    <n v="187"/>
    <n v="46"/>
    <n v="38"/>
    <n v="5"/>
    <n v="434"/>
    <n v="218"/>
    <n v="20"/>
    <n v="53"/>
    <n v="20"/>
    <n v="59"/>
    <n v="23"/>
    <n v="5"/>
    <n v="8"/>
    <n v="2"/>
    <n v="18"/>
    <n v="9"/>
    <n v="4"/>
    <n v="0"/>
    <n v="1"/>
    <n v="0"/>
    <n v="0"/>
    <n v="0"/>
    <n v="0"/>
    <n v="0"/>
    <n v="0"/>
    <n v="0"/>
    <n v="0"/>
    <n v="0"/>
    <n v="0"/>
    <n v="0"/>
    <n v="0"/>
    <n v="0"/>
    <n v="0"/>
    <n v="0"/>
    <n v="0"/>
    <n v="1"/>
    <n v="0"/>
    <n v="44"/>
    <n v="0"/>
    <n v="131"/>
    <n v="314"/>
    <n v="328"/>
    <n v="37"/>
    <n v="13"/>
    <n v="1645"/>
    <n v="498"/>
    <n v="0"/>
    <n v="45"/>
    <n v="409"/>
    <n v="93"/>
    <n v="995"/>
  </r>
  <r>
    <x v="6"/>
    <x v="26"/>
    <x v="246"/>
    <x v="0"/>
    <n v="55"/>
    <n v="2"/>
    <n v="2"/>
    <n v="0"/>
    <n v="0"/>
    <n v="25"/>
    <n v="6"/>
    <n v="7"/>
    <n v="1"/>
    <n v="2"/>
    <n v="1"/>
    <n v="0"/>
    <n v="0"/>
    <n v="251"/>
    <n v="184"/>
    <n v="32"/>
    <n v="1"/>
    <n v="0"/>
    <n v="757"/>
    <n v="347"/>
    <n v="68"/>
    <n v="115"/>
    <n v="12"/>
    <n v="758"/>
    <n v="372"/>
    <n v="59"/>
    <n v="145"/>
    <n v="15"/>
    <n v="102"/>
    <n v="32"/>
    <n v="4"/>
    <n v="22"/>
    <n v="2"/>
    <n v="16"/>
    <n v="12"/>
    <n v="2"/>
    <n v="0"/>
    <n v="0"/>
    <n v="0"/>
    <n v="0"/>
    <n v="0"/>
    <n v="0"/>
    <n v="0"/>
    <n v="0"/>
    <n v="0"/>
    <n v="0"/>
    <n v="0"/>
    <n v="0"/>
    <n v="0"/>
    <n v="0"/>
    <n v="0"/>
    <n v="0"/>
    <n v="0"/>
    <n v="0"/>
    <n v="2"/>
    <n v="0"/>
    <n v="40"/>
    <n v="2"/>
    <n v="215"/>
    <n v="533"/>
    <n v="527"/>
    <n v="68"/>
    <n v="14"/>
    <n v="3553"/>
    <n v="1037"/>
    <n v="0"/>
    <n v="211"/>
    <n v="1059"/>
    <n v="148"/>
    <n v="1995"/>
  </r>
  <r>
    <x v="6"/>
    <x v="23"/>
    <x v="247"/>
    <x v="0"/>
    <n v="70"/>
    <n v="1"/>
    <n v="0"/>
    <n v="0"/>
    <n v="0"/>
    <n v="42"/>
    <n v="4"/>
    <n v="4"/>
    <n v="1"/>
    <n v="2"/>
    <n v="1"/>
    <n v="0"/>
    <n v="0"/>
    <n v="232"/>
    <n v="168"/>
    <n v="29"/>
    <n v="5"/>
    <n v="3"/>
    <n v="721"/>
    <n v="289"/>
    <n v="43"/>
    <n v="123"/>
    <n v="22"/>
    <n v="799"/>
    <n v="312"/>
    <n v="11"/>
    <n v="180"/>
    <n v="107"/>
    <n v="148"/>
    <n v="48"/>
    <n v="1"/>
    <n v="44"/>
    <n v="3"/>
    <n v="17"/>
    <n v="12"/>
    <n v="1"/>
    <n v="1"/>
    <n v="0"/>
    <n v="0"/>
    <n v="0"/>
    <n v="0"/>
    <n v="0"/>
    <n v="0"/>
    <n v="0"/>
    <n v="0"/>
    <n v="0"/>
    <n v="0"/>
    <n v="0"/>
    <n v="0"/>
    <n v="0"/>
    <n v="0"/>
    <n v="0"/>
    <n v="0"/>
    <n v="0"/>
    <n v="1"/>
    <n v="0"/>
    <n v="57"/>
    <n v="2"/>
    <n v="194"/>
    <n v="489"/>
    <n v="473"/>
    <n v="90"/>
    <n v="15"/>
    <n v="4472"/>
    <n v="1071"/>
    <n v="0"/>
    <n v="38"/>
    <n v="1497"/>
    <n v="521"/>
    <n v="2232"/>
  </r>
  <r>
    <x v="6"/>
    <x v="25"/>
    <x v="248"/>
    <x v="0"/>
    <n v="83"/>
    <n v="0"/>
    <n v="0"/>
    <n v="0"/>
    <n v="0"/>
    <n v="46"/>
    <n v="1"/>
    <n v="12"/>
    <n v="4"/>
    <n v="1"/>
    <n v="1"/>
    <n v="0"/>
    <n v="0"/>
    <n v="245"/>
    <n v="174"/>
    <n v="4"/>
    <n v="21"/>
    <n v="3"/>
    <n v="746"/>
    <n v="363"/>
    <n v="14"/>
    <n v="121"/>
    <n v="13"/>
    <n v="646"/>
    <n v="256"/>
    <n v="11"/>
    <n v="143"/>
    <n v="38"/>
    <n v="129"/>
    <n v="65"/>
    <n v="5"/>
    <n v="16"/>
    <n v="2"/>
    <n v="11"/>
    <n v="7"/>
    <n v="1"/>
    <n v="0"/>
    <n v="0"/>
    <n v="0"/>
    <n v="0"/>
    <n v="0"/>
    <n v="0"/>
    <n v="0"/>
    <n v="0"/>
    <n v="0"/>
    <n v="0"/>
    <n v="0"/>
    <n v="0"/>
    <n v="0"/>
    <n v="0"/>
    <n v="0"/>
    <n v="0"/>
    <n v="0"/>
    <n v="0"/>
    <n v="0"/>
    <n v="0"/>
    <n v="61"/>
    <n v="1"/>
    <n v="212"/>
    <n v="570"/>
    <n v="430"/>
    <n v="101"/>
    <n v="10"/>
    <n v="4496"/>
    <n v="1312"/>
    <n v="0"/>
    <n v="77"/>
    <n v="1372"/>
    <n v="319"/>
    <n v="2545"/>
  </r>
  <r>
    <x v="6"/>
    <x v="45"/>
    <x v="249"/>
    <x v="0"/>
    <n v="81"/>
    <n v="1"/>
    <n v="1"/>
    <n v="0"/>
    <n v="0"/>
    <n v="57"/>
    <n v="2"/>
    <n v="9"/>
    <n v="1"/>
    <n v="1"/>
    <n v="1"/>
    <n v="0"/>
    <n v="0"/>
    <n v="375"/>
    <n v="288"/>
    <n v="8"/>
    <n v="16"/>
    <n v="2"/>
    <n v="782"/>
    <n v="408"/>
    <n v="10"/>
    <n v="116"/>
    <n v="15"/>
    <n v="751"/>
    <n v="422"/>
    <n v="4"/>
    <n v="115"/>
    <n v="59"/>
    <n v="163"/>
    <n v="72"/>
    <n v="1"/>
    <n v="31"/>
    <n v="3"/>
    <n v="29"/>
    <n v="24"/>
    <n v="0"/>
    <n v="2"/>
    <n v="1"/>
    <n v="0"/>
    <n v="0"/>
    <n v="0"/>
    <n v="0"/>
    <n v="0"/>
    <n v="0"/>
    <n v="0"/>
    <n v="0"/>
    <n v="0"/>
    <n v="0"/>
    <n v="0"/>
    <n v="0"/>
    <n v="0"/>
    <n v="0"/>
    <n v="0"/>
    <n v="0"/>
    <n v="1"/>
    <n v="0"/>
    <n v="67"/>
    <n v="1"/>
    <n v="343"/>
    <n v="616"/>
    <n v="559"/>
    <n v="123"/>
    <n v="26"/>
    <n v="4192"/>
    <n v="1475"/>
    <n v="0"/>
    <n v="8"/>
    <n v="721"/>
    <n v="686"/>
    <n v="2633"/>
  </r>
  <r>
    <x v="6"/>
    <x v="46"/>
    <x v="31"/>
    <x v="0"/>
    <n v="106"/>
    <n v="4"/>
    <n v="3"/>
    <n v="0"/>
    <n v="0"/>
    <n v="72"/>
    <n v="1"/>
    <n v="14"/>
    <n v="5"/>
    <n v="14"/>
    <n v="12"/>
    <n v="1"/>
    <n v="0"/>
    <n v="433"/>
    <n v="308"/>
    <n v="10"/>
    <n v="12"/>
    <n v="49"/>
    <n v="910"/>
    <n v="461"/>
    <n v="8"/>
    <n v="137"/>
    <n v="46"/>
    <n v="954"/>
    <n v="523"/>
    <n v="9"/>
    <n v="88"/>
    <n v="181"/>
    <n v="121"/>
    <n v="54"/>
    <n v="1"/>
    <n v="15"/>
    <n v="13"/>
    <n v="46"/>
    <n v="29"/>
    <n v="4"/>
    <n v="0"/>
    <n v="0"/>
    <n v="0"/>
    <n v="0"/>
    <n v="0"/>
    <n v="0"/>
    <n v="0"/>
    <n v="0"/>
    <n v="0"/>
    <n v="0"/>
    <n v="0"/>
    <n v="0"/>
    <n v="0"/>
    <n v="0"/>
    <n v="0"/>
    <n v="0"/>
    <n v="0"/>
    <n v="0"/>
    <n v="4"/>
    <n v="0"/>
    <n v="80"/>
    <n v="13"/>
    <n v="354"/>
    <n v="690"/>
    <n v="653"/>
    <n v="87"/>
    <n v="40"/>
    <n v="4458"/>
    <n v="1503"/>
    <n v="0"/>
    <n v="22"/>
    <n v="913"/>
    <n v="825"/>
    <n v="2518"/>
  </r>
  <r>
    <x v="6"/>
    <x v="25"/>
    <x v="250"/>
    <x v="0"/>
    <n v="52"/>
    <n v="0"/>
    <n v="0"/>
    <n v="0"/>
    <n v="0"/>
    <n v="32"/>
    <n v="0"/>
    <n v="4"/>
    <n v="1"/>
    <n v="2"/>
    <n v="2"/>
    <n v="0"/>
    <n v="0"/>
    <n v="185"/>
    <n v="143"/>
    <n v="8"/>
    <n v="10"/>
    <n v="3"/>
    <n v="350"/>
    <n v="202"/>
    <n v="2"/>
    <n v="53"/>
    <n v="8"/>
    <n v="401"/>
    <n v="184"/>
    <n v="1"/>
    <n v="61"/>
    <n v="51"/>
    <n v="58"/>
    <n v="28"/>
    <n v="0"/>
    <n v="6"/>
    <n v="9"/>
    <n v="25"/>
    <n v="19"/>
    <n v="1"/>
    <n v="0"/>
    <n v="0"/>
    <n v="0"/>
    <n v="0"/>
    <n v="0"/>
    <n v="0"/>
    <n v="0"/>
    <n v="0"/>
    <n v="0"/>
    <n v="0"/>
    <n v="0"/>
    <n v="0"/>
    <n v="0"/>
    <n v="0"/>
    <n v="0"/>
    <n v="0"/>
    <n v="0"/>
    <n v="0"/>
    <n v="0"/>
    <n v="0"/>
    <n v="43"/>
    <n v="2"/>
    <n v="162"/>
    <n v="276"/>
    <n v="275"/>
    <n v="42"/>
    <n v="24"/>
    <n v="2238"/>
    <n v="675"/>
    <n v="0"/>
    <n v="5"/>
    <n v="435"/>
    <n v="414"/>
    <n v="1295"/>
  </r>
  <r>
    <x v="6"/>
    <x v="45"/>
    <x v="251"/>
    <x v="0"/>
    <n v="25"/>
    <n v="0"/>
    <n v="0"/>
    <n v="0"/>
    <n v="0"/>
    <n v="13"/>
    <n v="0"/>
    <n v="3"/>
    <n v="2"/>
    <n v="0"/>
    <n v="0"/>
    <n v="0"/>
    <n v="0"/>
    <n v="105"/>
    <n v="68"/>
    <n v="9"/>
    <n v="6"/>
    <n v="1"/>
    <n v="239"/>
    <n v="104"/>
    <n v="12"/>
    <n v="44"/>
    <n v="2"/>
    <n v="291"/>
    <n v="96"/>
    <n v="5"/>
    <n v="68"/>
    <n v="47"/>
    <n v="46"/>
    <n v="13"/>
    <n v="3"/>
    <n v="9"/>
    <n v="1"/>
    <n v="11"/>
    <n v="7"/>
    <n v="0"/>
    <n v="0"/>
    <n v="0"/>
    <n v="0"/>
    <n v="0"/>
    <n v="0"/>
    <n v="0"/>
    <n v="0"/>
    <n v="0"/>
    <n v="0"/>
    <n v="0"/>
    <n v="0"/>
    <n v="0"/>
    <n v="0"/>
    <n v="0"/>
    <n v="0"/>
    <n v="0"/>
    <n v="0"/>
    <n v="0"/>
    <n v="0"/>
    <n v="0"/>
    <n v="20"/>
    <n v="0"/>
    <n v="88"/>
    <n v="171"/>
    <n v="160"/>
    <n v="30"/>
    <n v="10"/>
    <n v="1350"/>
    <n v="225"/>
    <n v="0"/>
    <n v="27"/>
    <n v="406"/>
    <n v="279"/>
    <n v="570"/>
  </r>
  <r>
    <x v="6"/>
    <x v="46"/>
    <x v="252"/>
    <x v="0"/>
    <n v="66"/>
    <n v="1"/>
    <n v="1"/>
    <n v="1"/>
    <n v="1"/>
    <n v="41"/>
    <n v="4"/>
    <n v="5"/>
    <n v="0"/>
    <n v="18"/>
    <n v="16"/>
    <n v="0"/>
    <n v="0"/>
    <n v="164"/>
    <n v="119"/>
    <n v="14"/>
    <n v="3"/>
    <n v="6"/>
    <n v="730"/>
    <n v="392"/>
    <n v="15"/>
    <n v="112"/>
    <n v="28"/>
    <n v="612"/>
    <n v="280"/>
    <n v="18"/>
    <n v="105"/>
    <n v="54"/>
    <n v="193"/>
    <n v="93"/>
    <n v="1"/>
    <n v="24"/>
    <n v="6"/>
    <n v="8"/>
    <n v="6"/>
    <n v="0"/>
    <n v="0"/>
    <n v="0"/>
    <n v="0"/>
    <n v="0"/>
    <n v="0"/>
    <n v="0"/>
    <n v="0"/>
    <n v="0"/>
    <n v="0"/>
    <n v="0"/>
    <n v="0"/>
    <n v="0"/>
    <n v="0"/>
    <n v="0"/>
    <n v="0"/>
    <n v="0"/>
    <n v="0"/>
    <n v="0"/>
    <n v="1"/>
    <n v="1"/>
    <n v="55"/>
    <n v="17"/>
    <n v="139"/>
    <n v="554"/>
    <n v="422"/>
    <n v="148"/>
    <n v="8"/>
    <n v="3727"/>
    <n v="1348"/>
    <n v="0"/>
    <n v="40"/>
    <n v="1002"/>
    <n v="275"/>
    <n v="2262"/>
  </r>
  <r>
    <x v="6"/>
    <x v="23"/>
    <x v="253"/>
    <x v="0"/>
    <n v="70"/>
    <n v="8"/>
    <n v="4"/>
    <n v="0"/>
    <n v="0"/>
    <n v="56"/>
    <n v="0"/>
    <n v="2"/>
    <n v="1"/>
    <n v="0"/>
    <n v="0"/>
    <n v="0"/>
    <n v="0"/>
    <n v="472"/>
    <n v="417"/>
    <n v="19"/>
    <n v="11"/>
    <n v="6"/>
    <n v="542"/>
    <n v="329"/>
    <n v="11"/>
    <n v="69"/>
    <n v="14"/>
    <n v="547"/>
    <n v="388"/>
    <n v="23"/>
    <n v="37"/>
    <n v="10"/>
    <n v="72"/>
    <n v="34"/>
    <n v="2"/>
    <n v="12"/>
    <n v="2"/>
    <n v="84"/>
    <n v="49"/>
    <n v="1"/>
    <n v="1"/>
    <n v="0"/>
    <n v="0"/>
    <n v="0"/>
    <n v="0"/>
    <n v="0"/>
    <n v="0"/>
    <n v="0"/>
    <n v="0"/>
    <n v="0"/>
    <n v="0"/>
    <n v="0"/>
    <n v="0"/>
    <n v="0"/>
    <n v="0"/>
    <n v="0"/>
    <n v="0"/>
    <n v="0"/>
    <n v="8"/>
    <n v="0"/>
    <n v="67"/>
    <n v="0"/>
    <n v="434"/>
    <n v="425"/>
    <n v="468"/>
    <n v="54"/>
    <n v="80"/>
    <n v="2053"/>
    <n v="893"/>
    <n v="0"/>
    <n v="53"/>
    <n v="367"/>
    <n v="118"/>
    <n v="1451"/>
  </r>
  <r>
    <x v="6"/>
    <x v="45"/>
    <x v="254"/>
    <x v="0"/>
    <n v="60"/>
    <n v="2"/>
    <n v="0"/>
    <n v="0"/>
    <n v="0"/>
    <n v="31"/>
    <n v="5"/>
    <n v="3"/>
    <n v="1"/>
    <n v="7"/>
    <n v="5"/>
    <n v="0"/>
    <n v="0"/>
    <n v="202"/>
    <n v="149"/>
    <n v="15"/>
    <n v="6"/>
    <n v="0"/>
    <n v="517"/>
    <n v="191"/>
    <n v="67"/>
    <n v="73"/>
    <n v="21"/>
    <n v="447"/>
    <n v="161"/>
    <n v="7"/>
    <n v="128"/>
    <n v="16"/>
    <n v="60"/>
    <n v="14"/>
    <n v="1"/>
    <n v="12"/>
    <n v="5"/>
    <n v="15"/>
    <n v="9"/>
    <n v="1"/>
    <n v="0"/>
    <n v="1"/>
    <n v="0"/>
    <n v="0"/>
    <n v="0"/>
    <n v="0"/>
    <n v="0"/>
    <n v="0"/>
    <n v="0"/>
    <n v="0"/>
    <n v="0"/>
    <n v="0"/>
    <n v="0"/>
    <n v="0"/>
    <n v="0"/>
    <n v="0"/>
    <n v="0"/>
    <n v="0"/>
    <n v="2"/>
    <n v="0"/>
    <n v="48"/>
    <n v="7"/>
    <n v="179"/>
    <n v="335"/>
    <n v="286"/>
    <n v="41"/>
    <n v="12"/>
    <n v="2290"/>
    <n v="502"/>
    <n v="0"/>
    <n v="32"/>
    <n v="873"/>
    <n v="172"/>
    <n v="1135"/>
  </r>
  <r>
    <x v="6"/>
    <x v="23"/>
    <x v="255"/>
    <x v="0"/>
    <n v="122"/>
    <n v="5"/>
    <n v="3"/>
    <n v="1"/>
    <n v="0"/>
    <n v="74"/>
    <n v="2"/>
    <n v="15"/>
    <n v="3"/>
    <n v="3"/>
    <n v="3"/>
    <n v="0"/>
    <n v="0"/>
    <n v="712"/>
    <n v="549"/>
    <n v="49"/>
    <n v="38"/>
    <n v="26"/>
    <n v="1089"/>
    <n v="566"/>
    <n v="27"/>
    <n v="203"/>
    <n v="17"/>
    <n v="1285"/>
    <n v="713"/>
    <n v="22"/>
    <n v="189"/>
    <n v="48"/>
    <n v="154"/>
    <n v="55"/>
    <n v="4"/>
    <n v="30"/>
    <n v="4"/>
    <n v="93"/>
    <n v="59"/>
    <n v="6"/>
    <n v="2"/>
    <n v="1"/>
    <n v="0"/>
    <n v="0"/>
    <n v="0"/>
    <n v="0"/>
    <n v="0"/>
    <n v="0"/>
    <n v="0"/>
    <n v="0"/>
    <n v="0"/>
    <n v="0"/>
    <n v="0"/>
    <n v="0"/>
    <n v="0"/>
    <n v="0"/>
    <n v="0"/>
    <n v="0"/>
    <n v="5"/>
    <n v="1"/>
    <n v="97"/>
    <n v="3"/>
    <n v="588"/>
    <n v="802"/>
    <n v="989"/>
    <n v="105"/>
    <n v="81"/>
    <n v="4817"/>
    <n v="1699"/>
    <n v="0"/>
    <n v="101"/>
    <n v="1293"/>
    <n v="213"/>
    <n v="2988"/>
  </r>
  <r>
    <x v="6"/>
    <x v="23"/>
    <x v="256"/>
    <x v="0"/>
    <n v="102"/>
    <n v="4"/>
    <n v="2"/>
    <n v="0"/>
    <n v="0"/>
    <n v="63"/>
    <n v="2"/>
    <n v="14"/>
    <n v="4"/>
    <n v="0"/>
    <n v="0"/>
    <n v="0"/>
    <n v="0"/>
    <n v="341"/>
    <n v="253"/>
    <n v="9"/>
    <n v="12"/>
    <n v="23"/>
    <n v="905"/>
    <n v="446"/>
    <n v="21"/>
    <n v="141"/>
    <n v="29"/>
    <n v="717"/>
    <n v="362"/>
    <n v="10"/>
    <n v="131"/>
    <n v="45"/>
    <n v="184"/>
    <n v="65"/>
    <n v="6"/>
    <n v="40"/>
    <n v="4"/>
    <n v="36"/>
    <n v="23"/>
    <n v="5"/>
    <n v="2"/>
    <n v="0"/>
    <n v="0"/>
    <n v="0"/>
    <n v="0"/>
    <n v="0"/>
    <n v="0"/>
    <n v="0"/>
    <n v="0"/>
    <n v="0"/>
    <n v="0"/>
    <n v="0"/>
    <n v="0"/>
    <n v="0"/>
    <n v="0"/>
    <n v="0"/>
    <n v="0"/>
    <n v="0"/>
    <n v="4"/>
    <n v="0"/>
    <n v="81"/>
    <n v="0"/>
    <n v="290"/>
    <n v="679"/>
    <n v="514"/>
    <n v="123"/>
    <n v="28"/>
    <n v="3589"/>
    <n v="1283"/>
    <n v="0"/>
    <n v="41"/>
    <n v="881"/>
    <n v="303"/>
    <n v="2212"/>
  </r>
  <r>
    <x v="6"/>
    <x v="25"/>
    <x v="257"/>
    <x v="0"/>
    <n v="104"/>
    <n v="1"/>
    <n v="0"/>
    <n v="0"/>
    <n v="0"/>
    <n v="63"/>
    <n v="2"/>
    <n v="12"/>
    <n v="4"/>
    <n v="1"/>
    <n v="1"/>
    <n v="0"/>
    <n v="0"/>
    <n v="465"/>
    <n v="290"/>
    <n v="26"/>
    <n v="56"/>
    <n v="25"/>
    <n v="1111"/>
    <n v="479"/>
    <n v="76"/>
    <n v="150"/>
    <n v="58"/>
    <n v="994"/>
    <n v="411"/>
    <n v="83"/>
    <n v="145"/>
    <n v="129"/>
    <n v="161"/>
    <n v="35"/>
    <n v="13"/>
    <n v="43"/>
    <n v="4"/>
    <n v="30"/>
    <n v="19"/>
    <n v="1"/>
    <n v="1"/>
    <n v="1"/>
    <n v="0"/>
    <n v="0"/>
    <n v="0"/>
    <n v="0"/>
    <n v="0"/>
    <n v="0"/>
    <n v="0"/>
    <n v="0"/>
    <n v="0"/>
    <n v="0"/>
    <n v="0"/>
    <n v="0"/>
    <n v="0"/>
    <n v="0"/>
    <n v="0"/>
    <n v="0"/>
    <n v="1"/>
    <n v="0"/>
    <n v="84"/>
    <n v="1"/>
    <n v="350"/>
    <n v="778"/>
    <n v="618"/>
    <n v="95"/>
    <n v="24"/>
    <n v="4834"/>
    <n v="1310"/>
    <n v="0"/>
    <n v="375"/>
    <n v="1327"/>
    <n v="417"/>
    <n v="2511"/>
  </r>
  <r>
    <x v="6"/>
    <x v="45"/>
    <x v="258"/>
    <x v="0"/>
    <n v="70"/>
    <n v="4"/>
    <n v="3"/>
    <n v="0"/>
    <n v="0"/>
    <n v="33"/>
    <n v="2"/>
    <n v="14"/>
    <n v="1"/>
    <n v="4"/>
    <n v="2"/>
    <n v="0"/>
    <n v="0"/>
    <n v="311"/>
    <n v="198"/>
    <n v="14"/>
    <n v="31"/>
    <n v="13"/>
    <n v="882"/>
    <n v="358"/>
    <n v="11"/>
    <n v="199"/>
    <n v="30"/>
    <n v="852"/>
    <n v="282"/>
    <n v="5"/>
    <n v="224"/>
    <n v="121"/>
    <n v="105"/>
    <n v="29"/>
    <n v="2"/>
    <n v="16"/>
    <n v="22"/>
    <n v="72"/>
    <n v="44"/>
    <n v="4"/>
    <n v="3"/>
    <n v="2"/>
    <n v="0"/>
    <n v="1"/>
    <n v="0"/>
    <n v="0"/>
    <n v="0"/>
    <n v="0"/>
    <n v="0"/>
    <n v="0"/>
    <n v="0"/>
    <n v="0"/>
    <n v="0"/>
    <n v="0"/>
    <n v="0"/>
    <n v="0"/>
    <n v="0"/>
    <n v="0"/>
    <n v="3"/>
    <n v="0"/>
    <n v="44"/>
    <n v="4"/>
    <n v="249"/>
    <n v="597"/>
    <n v="480"/>
    <n v="64"/>
    <n v="59"/>
    <n v="3442"/>
    <n v="693"/>
    <n v="0"/>
    <n v="16"/>
    <n v="611"/>
    <n v="1069"/>
    <n v="1604"/>
  </r>
  <r>
    <x v="6"/>
    <x v="22"/>
    <x v="259"/>
    <x v="0"/>
    <n v="99"/>
    <n v="9"/>
    <n v="8"/>
    <n v="3"/>
    <n v="3"/>
    <n v="78"/>
    <n v="8"/>
    <n v="1"/>
    <n v="3"/>
    <n v="74"/>
    <n v="67"/>
    <n v="0"/>
    <n v="0"/>
    <n v="593"/>
    <n v="520"/>
    <n v="25"/>
    <n v="0"/>
    <n v="3"/>
    <n v="924"/>
    <n v="590"/>
    <n v="58"/>
    <n v="14"/>
    <n v="80"/>
    <n v="928"/>
    <n v="663"/>
    <n v="45"/>
    <n v="17"/>
    <n v="66"/>
    <n v="190"/>
    <n v="122"/>
    <n v="4"/>
    <n v="1"/>
    <n v="19"/>
    <n v="93"/>
    <n v="82"/>
    <n v="5"/>
    <n v="0"/>
    <n v="0"/>
    <n v="0"/>
    <n v="0"/>
    <n v="0"/>
    <n v="0"/>
    <n v="0"/>
    <n v="0"/>
    <n v="0"/>
    <n v="0"/>
    <n v="0"/>
    <n v="0"/>
    <n v="0"/>
    <n v="0"/>
    <n v="0"/>
    <n v="0"/>
    <n v="0"/>
    <n v="0"/>
    <n v="9"/>
    <n v="3"/>
    <n v="85"/>
    <n v="72"/>
    <n v="556"/>
    <n v="740"/>
    <n v="772"/>
    <n v="159"/>
    <n v="87"/>
    <n v="4433"/>
    <n v="2076"/>
    <n v="0"/>
    <n v="82"/>
    <n v="54"/>
    <n v="1049"/>
    <n v="3076"/>
  </r>
  <r>
    <x v="6"/>
    <x v="46"/>
    <x v="260"/>
    <x v="0"/>
    <n v="71"/>
    <n v="2"/>
    <n v="1"/>
    <n v="0"/>
    <n v="0"/>
    <n v="49"/>
    <n v="5"/>
    <n v="3"/>
    <n v="1"/>
    <n v="0"/>
    <n v="0"/>
    <n v="0"/>
    <n v="0"/>
    <n v="309"/>
    <n v="229"/>
    <n v="16"/>
    <n v="8"/>
    <n v="1"/>
    <n v="983"/>
    <n v="524"/>
    <n v="72"/>
    <n v="87"/>
    <n v="8"/>
    <n v="818"/>
    <n v="373"/>
    <n v="30"/>
    <n v="179"/>
    <n v="13"/>
    <n v="285"/>
    <n v="119"/>
    <n v="15"/>
    <n v="38"/>
    <n v="2"/>
    <n v="20"/>
    <n v="11"/>
    <n v="2"/>
    <n v="0"/>
    <n v="0"/>
    <n v="0"/>
    <n v="0"/>
    <n v="0"/>
    <n v="0"/>
    <n v="0"/>
    <n v="0"/>
    <n v="0"/>
    <n v="0"/>
    <n v="0"/>
    <n v="0"/>
    <n v="0"/>
    <n v="0"/>
    <n v="0"/>
    <n v="0"/>
    <n v="0"/>
    <n v="0"/>
    <n v="2"/>
    <n v="0"/>
    <n v="60"/>
    <n v="0"/>
    <n v="280"/>
    <n v="784"/>
    <n v="575"/>
    <n v="220"/>
    <n v="17"/>
    <n v="4954"/>
    <n v="1472"/>
    <n v="0"/>
    <n v="111"/>
    <n v="1569"/>
    <n v="102"/>
    <n v="2953"/>
  </r>
  <r>
    <x v="6"/>
    <x v="46"/>
    <x v="261"/>
    <x v="0"/>
    <n v="96"/>
    <n v="8"/>
    <n v="7"/>
    <n v="0"/>
    <n v="0"/>
    <n v="54"/>
    <n v="2"/>
    <n v="12"/>
    <n v="0"/>
    <n v="0"/>
    <n v="0"/>
    <n v="0"/>
    <n v="0"/>
    <n v="353"/>
    <n v="269"/>
    <n v="26"/>
    <n v="6"/>
    <n v="7"/>
    <n v="895"/>
    <n v="409"/>
    <n v="26"/>
    <n v="188"/>
    <n v="16"/>
    <n v="908"/>
    <n v="432"/>
    <n v="30"/>
    <n v="184"/>
    <n v="12"/>
    <n v="113"/>
    <n v="45"/>
    <n v="4"/>
    <n v="29"/>
    <n v="2"/>
    <n v="57"/>
    <n v="41"/>
    <n v="5"/>
    <n v="1"/>
    <n v="1"/>
    <n v="0"/>
    <n v="0"/>
    <n v="0"/>
    <n v="0"/>
    <n v="0"/>
    <n v="0"/>
    <n v="0"/>
    <n v="0"/>
    <n v="0"/>
    <n v="0"/>
    <n v="0"/>
    <n v="0"/>
    <n v="0"/>
    <n v="0"/>
    <n v="0"/>
    <n v="0"/>
    <n v="8"/>
    <n v="0"/>
    <n v="78"/>
    <n v="0"/>
    <n v="310"/>
    <n v="617"/>
    <n v="646"/>
    <n v="73"/>
    <n v="45"/>
    <n v="4038"/>
    <n v="1239"/>
    <n v="0"/>
    <n v="59"/>
    <n v="1136"/>
    <n v="291"/>
    <n v="2361"/>
  </r>
  <r>
    <x v="6"/>
    <x v="24"/>
    <x v="262"/>
    <x v="0"/>
    <n v="132"/>
    <n v="2"/>
    <n v="1"/>
    <n v="0"/>
    <n v="0"/>
    <n v="66"/>
    <n v="9"/>
    <n v="20"/>
    <n v="0"/>
    <n v="2"/>
    <n v="1"/>
    <n v="0"/>
    <n v="0"/>
    <n v="376"/>
    <n v="249"/>
    <n v="34"/>
    <n v="6"/>
    <n v="5"/>
    <n v="1623"/>
    <n v="635"/>
    <n v="77"/>
    <n v="307"/>
    <n v="23"/>
    <n v="1126"/>
    <n v="400"/>
    <n v="36"/>
    <n v="239"/>
    <n v="97"/>
    <n v="320"/>
    <n v="80"/>
    <n v="6"/>
    <n v="84"/>
    <n v="15"/>
    <n v="62"/>
    <n v="35"/>
    <n v="4"/>
    <n v="3"/>
    <n v="0"/>
    <n v="0"/>
    <n v="1"/>
    <n v="0"/>
    <n v="0"/>
    <n v="0"/>
    <n v="0"/>
    <n v="0"/>
    <n v="0"/>
    <n v="0"/>
    <n v="0"/>
    <n v="0"/>
    <n v="0"/>
    <n v="0"/>
    <n v="0"/>
    <n v="0"/>
    <n v="0"/>
    <n v="1"/>
    <n v="0"/>
    <n v="96"/>
    <n v="2"/>
    <n v="320"/>
    <n v="1135"/>
    <n v="710"/>
    <n v="186"/>
    <n v="52"/>
    <n v="6338"/>
    <n v="1136"/>
    <n v="0"/>
    <n v="94"/>
    <n v="2564"/>
    <n v="207"/>
    <n v="3104"/>
  </r>
  <r>
    <x v="6"/>
    <x v="46"/>
    <x v="263"/>
    <x v="0"/>
    <n v="166"/>
    <n v="7"/>
    <n v="5"/>
    <n v="0"/>
    <n v="0"/>
    <n v="111"/>
    <n v="4"/>
    <n v="18"/>
    <n v="1"/>
    <n v="2"/>
    <n v="2"/>
    <n v="0"/>
    <n v="0"/>
    <n v="482"/>
    <n v="367"/>
    <n v="8"/>
    <n v="44"/>
    <n v="2"/>
    <n v="2119"/>
    <n v="1010"/>
    <n v="68"/>
    <n v="413"/>
    <n v="11"/>
    <n v="1715"/>
    <n v="881"/>
    <n v="24"/>
    <n v="437"/>
    <n v="22"/>
    <n v="373"/>
    <n v="185"/>
    <n v="4"/>
    <n v="71"/>
    <n v="1"/>
    <n v="76"/>
    <n v="40"/>
    <n v="3"/>
    <n v="11"/>
    <n v="2"/>
    <n v="0"/>
    <n v="1"/>
    <n v="0"/>
    <n v="0"/>
    <n v="0"/>
    <n v="0"/>
    <n v="0"/>
    <n v="0"/>
    <n v="0"/>
    <n v="0"/>
    <n v="0"/>
    <n v="0"/>
    <n v="0"/>
    <n v="0"/>
    <n v="0"/>
    <n v="0"/>
    <n v="5"/>
    <n v="0"/>
    <n v="139"/>
    <n v="2"/>
    <n v="418"/>
    <n v="1545"/>
    <n v="1202"/>
    <n v="275"/>
    <n v="57"/>
    <n v="10287"/>
    <n v="3703"/>
    <n v="0"/>
    <n v="59"/>
    <n v="3181"/>
    <n v="297"/>
    <n v="6315"/>
  </r>
  <r>
    <x v="6"/>
    <x v="25"/>
    <x v="264"/>
    <x v="0"/>
    <n v="197"/>
    <n v="5"/>
    <n v="5"/>
    <n v="3"/>
    <n v="3"/>
    <n v="139"/>
    <n v="9"/>
    <n v="14"/>
    <n v="1"/>
    <n v="41"/>
    <n v="31"/>
    <n v="0"/>
    <n v="0"/>
    <n v="818"/>
    <n v="643"/>
    <n v="59"/>
    <n v="33"/>
    <n v="1"/>
    <n v="1874"/>
    <n v="1049"/>
    <n v="98"/>
    <n v="241"/>
    <n v="2"/>
    <n v="1985"/>
    <n v="1202"/>
    <n v="67"/>
    <n v="324"/>
    <n v="7"/>
    <n v="305"/>
    <n v="157"/>
    <n v="7"/>
    <n v="54"/>
    <n v="0"/>
    <n v="103"/>
    <n v="78"/>
    <n v="5"/>
    <n v="3"/>
    <n v="1"/>
    <n v="0"/>
    <n v="0"/>
    <n v="0"/>
    <n v="0"/>
    <n v="0"/>
    <n v="0"/>
    <n v="0"/>
    <n v="0"/>
    <n v="0"/>
    <n v="0"/>
    <n v="0"/>
    <n v="0"/>
    <n v="0"/>
    <n v="0"/>
    <n v="0"/>
    <n v="0"/>
    <n v="5"/>
    <n v="3"/>
    <n v="170"/>
    <n v="36"/>
    <n v="711"/>
    <n v="1459"/>
    <n v="1544"/>
    <n v="233"/>
    <n v="89"/>
    <n v="9029"/>
    <n v="3578"/>
    <n v="0"/>
    <n v="160"/>
    <n v="2589"/>
    <n v="168"/>
    <n v="5818"/>
  </r>
  <r>
    <x v="6"/>
    <x v="23"/>
    <x v="265"/>
    <x v="0"/>
    <n v="55"/>
    <n v="0"/>
    <n v="0"/>
    <n v="0"/>
    <n v="0"/>
    <n v="45"/>
    <n v="2"/>
    <n v="0"/>
    <n v="0"/>
    <n v="2"/>
    <n v="2"/>
    <n v="0"/>
    <n v="0"/>
    <n v="144"/>
    <n v="130"/>
    <n v="7"/>
    <n v="0"/>
    <n v="0"/>
    <n v="455"/>
    <n v="334"/>
    <n v="26"/>
    <n v="12"/>
    <n v="3"/>
    <n v="458"/>
    <n v="361"/>
    <n v="26"/>
    <n v="15"/>
    <n v="1"/>
    <n v="121"/>
    <n v="82"/>
    <n v="2"/>
    <n v="9"/>
    <n v="2"/>
    <n v="14"/>
    <n v="11"/>
    <n v="2"/>
    <n v="0"/>
    <n v="0"/>
    <n v="0"/>
    <n v="0"/>
    <n v="0"/>
    <n v="0"/>
    <n v="0"/>
    <n v="0"/>
    <n v="0"/>
    <n v="0"/>
    <n v="0"/>
    <n v="0"/>
    <n v="0"/>
    <n v="0"/>
    <n v="0"/>
    <n v="0"/>
    <n v="0"/>
    <n v="0"/>
    <n v="0"/>
    <n v="0"/>
    <n v="52"/>
    <n v="2"/>
    <n v="137"/>
    <n v="398"/>
    <n v="410"/>
    <n v="104"/>
    <n v="12"/>
    <n v="2641"/>
    <n v="1597"/>
    <n v="0"/>
    <n v="87"/>
    <n v="395"/>
    <n v="20"/>
    <n v="2075"/>
  </r>
  <r>
    <x v="6"/>
    <x v="45"/>
    <x v="266"/>
    <x v="0"/>
    <n v="170"/>
    <n v="4"/>
    <n v="0"/>
    <n v="4"/>
    <n v="1"/>
    <n v="85"/>
    <n v="6"/>
    <n v="28"/>
    <n v="5"/>
    <n v="70"/>
    <n v="52"/>
    <n v="4"/>
    <n v="1"/>
    <n v="587"/>
    <n v="350"/>
    <n v="20"/>
    <n v="100"/>
    <n v="28"/>
    <n v="2057"/>
    <n v="790"/>
    <n v="25"/>
    <n v="479"/>
    <n v="129"/>
    <n v="1644"/>
    <n v="598"/>
    <n v="4"/>
    <n v="429"/>
    <n v="169"/>
    <n v="282"/>
    <n v="93"/>
    <n v="0"/>
    <n v="34"/>
    <n v="57"/>
    <n v="102"/>
    <n v="52"/>
    <n v="15"/>
    <n v="10"/>
    <n v="4"/>
    <n v="0"/>
    <n v="0"/>
    <n v="2"/>
    <n v="0"/>
    <n v="0"/>
    <n v="1"/>
    <n v="1"/>
    <n v="0"/>
    <n v="0"/>
    <n v="0"/>
    <n v="3"/>
    <n v="0"/>
    <n v="0"/>
    <n v="0"/>
    <n v="0"/>
    <n v="0"/>
    <n v="1"/>
    <n v="2"/>
    <n v="123"/>
    <n v="61"/>
    <n v="428"/>
    <n v="1337"/>
    <n v="993"/>
    <n v="177"/>
    <n v="70"/>
    <n v="9065"/>
    <n v="1900"/>
    <n v="0"/>
    <n v="19"/>
    <n v="567"/>
    <n v="3757"/>
    <n v="4298"/>
  </r>
  <r>
    <x v="6"/>
    <x v="45"/>
    <x v="267"/>
    <x v="0"/>
    <n v="49"/>
    <n v="2"/>
    <n v="1"/>
    <n v="0"/>
    <n v="0"/>
    <n v="36"/>
    <n v="2"/>
    <n v="4"/>
    <n v="0"/>
    <n v="0"/>
    <n v="0"/>
    <n v="0"/>
    <n v="0"/>
    <n v="156"/>
    <n v="128"/>
    <n v="10"/>
    <n v="4"/>
    <n v="0"/>
    <n v="449"/>
    <n v="226"/>
    <n v="7"/>
    <n v="78"/>
    <n v="10"/>
    <n v="386"/>
    <n v="163"/>
    <n v="7"/>
    <n v="85"/>
    <n v="33"/>
    <n v="64"/>
    <n v="26"/>
    <n v="0"/>
    <n v="12"/>
    <n v="6"/>
    <n v="16"/>
    <n v="12"/>
    <n v="0"/>
    <n v="2"/>
    <n v="0"/>
    <n v="0"/>
    <n v="0"/>
    <n v="1"/>
    <n v="0"/>
    <n v="0"/>
    <n v="0"/>
    <n v="0"/>
    <n v="0"/>
    <n v="0"/>
    <n v="0"/>
    <n v="0"/>
    <n v="1"/>
    <n v="1"/>
    <n v="0"/>
    <n v="0"/>
    <n v="0"/>
    <n v="1"/>
    <n v="0"/>
    <n v="42"/>
    <n v="0"/>
    <n v="139"/>
    <n v="342"/>
    <n v="256"/>
    <n v="45"/>
    <n v="14"/>
    <n v="2310"/>
    <n v="609"/>
    <n v="0"/>
    <n v="35"/>
    <n v="683"/>
    <n v="267"/>
    <n v="1244"/>
  </r>
  <r>
    <x v="6"/>
    <x v="25"/>
    <x v="268"/>
    <x v="0"/>
    <n v="71"/>
    <n v="0"/>
    <n v="0"/>
    <n v="0"/>
    <n v="0"/>
    <n v="34"/>
    <n v="4"/>
    <n v="8"/>
    <n v="0"/>
    <n v="1"/>
    <n v="0"/>
    <n v="0"/>
    <n v="0"/>
    <n v="342"/>
    <n v="217"/>
    <n v="14"/>
    <n v="63"/>
    <n v="11"/>
    <n v="661"/>
    <n v="277"/>
    <n v="12"/>
    <n v="148"/>
    <n v="9"/>
    <n v="737"/>
    <n v="232"/>
    <n v="9"/>
    <n v="268"/>
    <n v="77"/>
    <n v="100"/>
    <n v="35"/>
    <n v="0"/>
    <n v="23"/>
    <n v="6"/>
    <n v="49"/>
    <n v="29"/>
    <n v="0"/>
    <n v="8"/>
    <n v="2"/>
    <n v="0"/>
    <n v="0"/>
    <n v="0"/>
    <n v="0"/>
    <n v="0"/>
    <n v="0"/>
    <n v="0"/>
    <n v="0"/>
    <n v="0"/>
    <n v="0"/>
    <n v="0"/>
    <n v="0"/>
    <n v="0"/>
    <n v="0"/>
    <n v="0"/>
    <n v="0"/>
    <n v="0"/>
    <n v="0"/>
    <n v="56"/>
    <n v="1"/>
    <n v="251"/>
    <n v="465"/>
    <n v="365"/>
    <n v="68"/>
    <n v="37"/>
    <n v="3121"/>
    <n v="724"/>
    <n v="0"/>
    <n v="20"/>
    <n v="746"/>
    <n v="720"/>
    <n v="1497"/>
  </r>
  <r>
    <x v="6"/>
    <x v="24"/>
    <x v="49"/>
    <x v="0"/>
    <n v="136"/>
    <n v="10"/>
    <n v="7"/>
    <n v="9"/>
    <n v="5"/>
    <n v="74"/>
    <n v="1"/>
    <n v="23"/>
    <n v="3"/>
    <n v="103"/>
    <n v="59"/>
    <n v="7"/>
    <n v="0"/>
    <n v="473"/>
    <n v="322"/>
    <n v="19"/>
    <n v="39"/>
    <n v="14"/>
    <n v="1485"/>
    <n v="560"/>
    <n v="31"/>
    <n v="379"/>
    <n v="35"/>
    <n v="1252"/>
    <n v="426"/>
    <n v="9"/>
    <n v="345"/>
    <n v="116"/>
    <n v="146"/>
    <n v="37"/>
    <n v="3"/>
    <n v="44"/>
    <n v="4"/>
    <n v="87"/>
    <n v="31"/>
    <n v="8"/>
    <n v="7"/>
    <n v="0"/>
    <n v="0"/>
    <n v="0"/>
    <n v="1"/>
    <n v="0"/>
    <n v="0"/>
    <n v="0"/>
    <n v="2"/>
    <n v="0"/>
    <n v="0"/>
    <n v="0"/>
    <n v="5"/>
    <n v="0"/>
    <n v="0"/>
    <n v="0"/>
    <n v="0"/>
    <n v="0"/>
    <n v="8"/>
    <n v="7"/>
    <n v="104"/>
    <n v="87"/>
    <n v="388"/>
    <n v="963"/>
    <n v="738"/>
    <n v="82"/>
    <n v="69"/>
    <n v="5690"/>
    <n v="1042"/>
    <n v="0"/>
    <n v="32"/>
    <n v="1679"/>
    <n v="1004"/>
    <n v="2675"/>
  </r>
  <r>
    <x v="6"/>
    <x v="22"/>
    <x v="269"/>
    <x v="0"/>
    <n v="102"/>
    <n v="6"/>
    <n v="5"/>
    <n v="0"/>
    <n v="0"/>
    <n v="88"/>
    <n v="1"/>
    <n v="0"/>
    <n v="5"/>
    <n v="16"/>
    <n v="15"/>
    <n v="0"/>
    <n v="0"/>
    <n v="964"/>
    <n v="849"/>
    <n v="22"/>
    <n v="16"/>
    <n v="37"/>
    <n v="838"/>
    <n v="597"/>
    <n v="16"/>
    <n v="10"/>
    <n v="86"/>
    <n v="1360"/>
    <n v="1048"/>
    <n v="18"/>
    <n v="3"/>
    <n v="132"/>
    <n v="106"/>
    <n v="47"/>
    <n v="0"/>
    <n v="2"/>
    <n v="21"/>
    <n v="85"/>
    <n v="72"/>
    <n v="1"/>
    <n v="1"/>
    <n v="0"/>
    <n v="0"/>
    <n v="1"/>
    <n v="0"/>
    <n v="0"/>
    <n v="0"/>
    <n v="0"/>
    <n v="0"/>
    <n v="0"/>
    <n v="0"/>
    <n v="0"/>
    <n v="0"/>
    <n v="0"/>
    <n v="0"/>
    <n v="0"/>
    <n v="0"/>
    <n v="0"/>
    <n v="5"/>
    <n v="0"/>
    <n v="95"/>
    <n v="15"/>
    <n v="880"/>
    <n v="703"/>
    <n v="1198"/>
    <n v="78"/>
    <n v="81"/>
    <n v="4167"/>
    <n v="2215"/>
    <n v="0"/>
    <n v="45"/>
    <n v="25"/>
    <n v="936"/>
    <n v="3033"/>
  </r>
  <r>
    <x v="6"/>
    <x v="26"/>
    <x v="51"/>
    <x v="0"/>
    <n v="134"/>
    <n v="4"/>
    <n v="4"/>
    <n v="4"/>
    <n v="3"/>
    <n v="81"/>
    <n v="13"/>
    <n v="13"/>
    <n v="0"/>
    <n v="46"/>
    <n v="42"/>
    <n v="0"/>
    <n v="0"/>
    <n v="523"/>
    <n v="418"/>
    <n v="47"/>
    <n v="2"/>
    <n v="0"/>
    <n v="1185"/>
    <n v="528"/>
    <n v="85"/>
    <n v="218"/>
    <n v="3"/>
    <n v="1285"/>
    <n v="693"/>
    <n v="74"/>
    <n v="249"/>
    <n v="20"/>
    <n v="201"/>
    <n v="64"/>
    <n v="9"/>
    <n v="56"/>
    <n v="5"/>
    <n v="52"/>
    <n v="41"/>
    <n v="3"/>
    <n v="0"/>
    <n v="0"/>
    <n v="0"/>
    <n v="0"/>
    <n v="0"/>
    <n v="0"/>
    <n v="0"/>
    <n v="0"/>
    <n v="0"/>
    <n v="0"/>
    <n v="0"/>
    <n v="0"/>
    <n v="0"/>
    <n v="0"/>
    <n v="0"/>
    <n v="0"/>
    <n v="0"/>
    <n v="0"/>
    <n v="4"/>
    <n v="3"/>
    <n v="103"/>
    <n v="46"/>
    <n v="464"/>
    <n v="832"/>
    <n v="907"/>
    <n v="121"/>
    <n v="48"/>
    <n v="5462"/>
    <n v="1595"/>
    <n v="0"/>
    <n v="192"/>
    <n v="1807"/>
    <n v="293"/>
    <n v="2936"/>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B3D3EAF6-96D3-488E-A839-68EC567D6A5E}" name="PivotTable21" cacheId="0" applyNumberFormats="0" applyBorderFormats="0" applyFontFormats="0" applyPatternFormats="0" applyAlignmentFormats="0" applyWidthHeightFormats="1" dataCaption="Values" updatedVersion="7" minRefreshableVersion="3" itemPrintTitles="1" createdVersion="7" indent="0" outline="1" outlineData="1" multipleFieldFilters="0">
  <location ref="D6:Q332" firstHeaderRow="0" firstDataRow="1" firstDataCol="1"/>
  <pivotFields count="167">
    <pivotField axis="axisRow" showAll="0">
      <items count="9">
        <item x="0"/>
        <item x="1"/>
        <item x="2"/>
        <item x="3"/>
        <item x="4"/>
        <item x="5"/>
        <item x="6"/>
        <item m="1" x="7"/>
        <item t="default"/>
      </items>
    </pivotField>
    <pivotField axis="axisRow" showAll="0">
      <items count="49">
        <item x="43"/>
        <item x="5"/>
        <item x="35"/>
        <item x="26"/>
        <item x="22"/>
        <item x="23"/>
        <item x="27"/>
        <item x="17"/>
        <item x="11"/>
        <item x="4"/>
        <item x="39"/>
        <item x="1"/>
        <item x="19"/>
        <item x="25"/>
        <item x="29"/>
        <item x="7"/>
        <item x="33"/>
        <item x="34"/>
        <item x="8"/>
        <item x="9"/>
        <item x="40"/>
        <item x="24"/>
        <item x="28"/>
        <item x="20"/>
        <item x="44"/>
        <item x="18"/>
        <item x="13"/>
        <item x="3"/>
        <item x="14"/>
        <item x="10"/>
        <item x="36"/>
        <item x="38"/>
        <item x="21"/>
        <item x="16"/>
        <item x="31"/>
        <item x="45"/>
        <item x="37"/>
        <item x="30"/>
        <item x="12"/>
        <item x="41"/>
        <item x="42"/>
        <item x="46"/>
        <item x="15"/>
        <item x="32"/>
        <item x="0"/>
        <item x="2"/>
        <item x="6"/>
        <item m="1" x="47"/>
        <item t="default"/>
      </items>
    </pivotField>
    <pivotField axis="axisRow" showAll="0">
      <items count="275">
        <item x="240"/>
        <item x="241"/>
        <item x="242"/>
        <item x="114"/>
        <item x="0"/>
        <item x="150"/>
        <item x="209"/>
        <item x="243"/>
        <item x="210"/>
        <item x="186"/>
        <item x="76"/>
        <item x="77"/>
        <item x="52"/>
        <item x="115"/>
        <item x="151"/>
        <item x="187"/>
        <item x="211"/>
        <item x="53"/>
        <item x="78"/>
        <item x="79"/>
        <item x="54"/>
        <item x="80"/>
        <item x="116"/>
        <item x="212"/>
        <item x="117"/>
        <item x="152"/>
        <item x="213"/>
        <item x="153"/>
        <item x="118"/>
        <item x="55"/>
        <item x="81"/>
        <item x="154"/>
        <item x="188"/>
        <item x="9"/>
        <item x="119"/>
        <item x="120"/>
        <item x="121"/>
        <item x="25"/>
        <item x="11"/>
        <item x="44"/>
        <item x="214"/>
        <item x="56"/>
        <item x="244"/>
        <item x="215"/>
        <item x="82"/>
        <item x="155"/>
        <item x="245"/>
        <item x="189"/>
        <item x="190"/>
        <item x="122"/>
        <item x="83"/>
        <item x="156"/>
        <item x="157"/>
        <item x="84"/>
        <item x="85"/>
        <item x="216"/>
        <item x="26"/>
        <item x="1"/>
        <item x="158"/>
        <item x="246"/>
        <item x="57"/>
        <item x="123"/>
        <item x="159"/>
        <item x="160"/>
        <item x="15"/>
        <item x="247"/>
        <item x="27"/>
        <item x="161"/>
        <item m="1" x="273"/>
        <item x="162"/>
        <item x="163"/>
        <item x="191"/>
        <item x="86"/>
        <item x="192"/>
        <item x="87"/>
        <item m="1" x="272"/>
        <item x="164"/>
        <item x="58"/>
        <item x="193"/>
        <item x="59"/>
        <item x="17"/>
        <item x="60"/>
        <item x="194"/>
        <item x="45"/>
        <item x="248"/>
        <item x="195"/>
        <item x="28"/>
        <item x="61"/>
        <item x="196"/>
        <item x="29"/>
        <item x="165"/>
        <item x="217"/>
        <item x="218"/>
        <item x="197"/>
        <item x="219"/>
        <item x="30"/>
        <item x="62"/>
        <item x="198"/>
        <item x="249"/>
        <item x="166"/>
        <item x="220"/>
        <item x="31"/>
        <item x="124"/>
        <item x="32"/>
        <item x="63"/>
        <item x="250"/>
        <item x="46"/>
        <item x="221"/>
        <item x="222"/>
        <item x="125"/>
        <item x="126"/>
        <item x="223"/>
        <item x="88"/>
        <item x="33"/>
        <item x="64"/>
        <item x="65"/>
        <item x="251"/>
        <item x="127"/>
        <item x="252"/>
        <item x="12"/>
        <item x="35"/>
        <item x="128"/>
        <item x="224"/>
        <item x="225"/>
        <item x="3"/>
        <item x="226"/>
        <item x="66"/>
        <item x="199"/>
        <item x="253"/>
        <item x="13"/>
        <item x="89"/>
        <item x="254"/>
        <item x="4"/>
        <item x="255"/>
        <item x="167"/>
        <item x="10"/>
        <item x="47"/>
        <item x="168"/>
        <item x="256"/>
        <item x="257"/>
        <item x="43"/>
        <item x="258"/>
        <item x="90"/>
        <item x="91"/>
        <item x="18"/>
        <item x="129"/>
        <item x="169"/>
        <item x="67"/>
        <item x="36"/>
        <item x="130"/>
        <item x="227"/>
        <item x="200"/>
        <item x="170"/>
        <item x="171"/>
        <item x="131"/>
        <item x="132"/>
        <item x="259"/>
        <item x="5"/>
        <item x="68"/>
        <item x="133"/>
        <item x="172"/>
        <item x="6"/>
        <item x="201"/>
        <item x="260"/>
        <item x="92"/>
        <item x="134"/>
        <item x="202"/>
        <item x="93"/>
        <item x="7"/>
        <item x="94"/>
        <item x="173"/>
        <item x="135"/>
        <item x="136"/>
        <item x="228"/>
        <item x="203"/>
        <item x="174"/>
        <item x="38"/>
        <item x="261"/>
        <item x="69"/>
        <item x="95"/>
        <item x="175"/>
        <item x="204"/>
        <item x="262"/>
        <item x="96"/>
        <item x="137"/>
        <item x="39"/>
        <item x="97"/>
        <item x="229"/>
        <item x="98"/>
        <item x="70"/>
        <item x="230"/>
        <item x="176"/>
        <item x="40"/>
        <item x="138"/>
        <item x="263"/>
        <item x="231"/>
        <item x="232"/>
        <item x="233"/>
        <item x="99"/>
        <item x="177"/>
        <item x="100"/>
        <item x="14"/>
        <item x="178"/>
        <item x="19"/>
        <item x="234"/>
        <item x="235"/>
        <item x="139"/>
        <item x="264"/>
        <item x="179"/>
        <item x="265"/>
        <item x="48"/>
        <item x="205"/>
        <item x="180"/>
        <item x="101"/>
        <item x="102"/>
        <item x="140"/>
        <item x="266"/>
        <item x="103"/>
        <item x="104"/>
        <item x="267"/>
        <item x="105"/>
        <item x="106"/>
        <item x="268"/>
        <item x="20"/>
        <item x="49"/>
        <item x="50"/>
        <item x="236"/>
        <item x="141"/>
        <item x="107"/>
        <item x="142"/>
        <item x="108"/>
        <item x="206"/>
        <item x="41"/>
        <item x="181"/>
        <item x="269"/>
        <item x="109"/>
        <item x="143"/>
        <item x="144"/>
        <item x="110"/>
        <item x="182"/>
        <item x="71"/>
        <item x="72"/>
        <item x="145"/>
        <item x="237"/>
        <item x="146"/>
        <item x="21"/>
        <item x="111"/>
        <item x="73"/>
        <item x="112"/>
        <item x="207"/>
        <item x="22"/>
        <item x="113"/>
        <item x="8"/>
        <item x="147"/>
        <item x="183"/>
        <item x="74"/>
        <item x="75"/>
        <item x="51"/>
        <item x="208"/>
        <item x="238"/>
        <item x="23"/>
        <item x="148"/>
        <item x="149"/>
        <item x="184"/>
        <item x="185"/>
        <item x="239"/>
        <item x="2"/>
        <item m="1" x="271"/>
        <item x="24"/>
        <item x="34"/>
        <item x="37"/>
        <item x="42"/>
        <item x="16"/>
        <item m="1" x="270"/>
        <item t="default"/>
      </items>
    </pivotField>
    <pivotField numFmtId="14" showAll="0">
      <items count="14">
        <item m="1" x="3"/>
        <item m="1" x="9"/>
        <item m="1" x="8"/>
        <item m="1" x="4"/>
        <item m="1" x="11"/>
        <item m="1" x="5"/>
        <item m="1" x="6"/>
        <item m="1" x="1"/>
        <item m="1" x="7"/>
        <item m="1" x="2"/>
        <item m="1" x="12"/>
        <item m="1" x="10"/>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6">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186"/>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63"/>
    </i>
    <i r="2">
      <x v="70"/>
    </i>
    <i r="2">
      <x v="202"/>
    </i>
    <i r="2">
      <x v="212"/>
    </i>
    <i r="2">
      <x v="25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65"/>
    </i>
    <i r="1">
      <x v="32"/>
    </i>
    <i r="2">
      <x v="6"/>
    </i>
    <i r="2">
      <x v="40"/>
    </i>
    <i r="2">
      <x v="94"/>
    </i>
    <i r="2">
      <x v="140"/>
    </i>
    <i r="1">
      <x v="39"/>
    </i>
    <i r="2">
      <x v="23"/>
    </i>
    <i r="2">
      <x v="91"/>
    </i>
    <i r="2">
      <x v="205"/>
    </i>
    <i r="2">
      <x v="226"/>
    </i>
    <i r="1">
      <x v="40"/>
    </i>
    <i r="2">
      <x v="43"/>
    </i>
    <i r="2">
      <x v="92"/>
    </i>
    <i r="2">
      <x v="107"/>
    </i>
    <i r="2">
      <x v="125"/>
    </i>
    <i r="2">
      <x v="195"/>
    </i>
    <i r="2">
      <x v="259"/>
    </i>
    <i>
      <x v="6"/>
    </i>
    <i r="1">
      <x v="3"/>
    </i>
    <i r="2">
      <x v="1"/>
    </i>
    <i r="2">
      <x v="7"/>
    </i>
    <i r="2">
      <x v="46"/>
    </i>
    <i r="2">
      <x v="59"/>
    </i>
    <i r="2">
      <x v="257"/>
    </i>
    <i r="1">
      <x v="4"/>
    </i>
    <i r="2">
      <x v="39"/>
    </i>
    <i r="2">
      <x v="42"/>
    </i>
    <i r="2">
      <x v="106"/>
    </i>
    <i r="2">
      <x v="156"/>
    </i>
    <i r="2">
      <x v="234"/>
    </i>
    <i r="1">
      <x v="5"/>
    </i>
    <i r="2">
      <x v="2"/>
    </i>
    <i r="2">
      <x v="65"/>
    </i>
    <i r="2">
      <x v="83"/>
    </i>
    <i r="2">
      <x v="128"/>
    </i>
    <i r="2">
      <x v="133"/>
    </i>
    <i r="2">
      <x v="138"/>
    </i>
    <i r="2">
      <x v="209"/>
    </i>
    <i r="2">
      <x v="225"/>
    </i>
    <i r="1">
      <x v="13"/>
    </i>
    <i r="2">
      <x/>
    </i>
    <i r="2">
      <x v="84"/>
    </i>
    <i r="2">
      <x v="105"/>
    </i>
    <i r="2">
      <x v="139"/>
    </i>
    <i r="2">
      <x v="207"/>
    </i>
    <i r="2">
      <x v="210"/>
    </i>
    <i r="2">
      <x v="222"/>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TotalPop" fld="129" baseField="0" baseItem="0"/>
    <dataField name="Sum of Second" fld="157" baseField="0" baseItem="0"/>
    <dataField name="Sum of Second%" fld="158" baseField="2" baseItem="57" numFmtId="9"/>
    <dataField name="Sum of Vaccinated" fld="131" baseField="0" baseItem="0"/>
    <dataField name="Sum of Vaccinated%" fld="132" baseField="1" baseItem="9" numFmtId="9"/>
    <dataField name="Sum of contra" fld="135" baseField="0" baseItem="0"/>
    <dataField name="Sum of contra%" fld="136" baseField="2" baseItem="20" numFmtId="9"/>
    <dataField name="Sum of Declined" fld="139" baseField="0" baseItem="0"/>
    <dataField name="Sum of Declined%" fld="140" baseField="2" baseItem="20" numFmtId="9"/>
    <dataField name="Sum of Invited" fld="143" baseField="0" baseItem="0"/>
    <dataField name="Sum of Invited%" fld="144" baseField="2" baseItem="20" numFmtId="9"/>
    <dataField name="Sum of nocontact" fld="146" baseField="0" baseItem="0"/>
    <dataField name="Sum of nocontact%" fld="147" baseField="2" baseItem="14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4C9834AA-7856-4CD6-A400-50E048D9A2C2}" name="PivotTable1"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9" firstHeaderRow="0" firstDataRow="1" firstDataCol="1"/>
  <pivotFields count="167">
    <pivotField axis="axisRow" showAll="0">
      <items count="9">
        <item x="0"/>
        <item x="1"/>
        <item x="2"/>
        <item x="3"/>
        <item x="4"/>
        <item x="5"/>
        <item x="6"/>
        <item m="1" x="7"/>
        <item t="default"/>
      </items>
    </pivotField>
    <pivotField axis="axisRow" showAll="0">
      <items count="49">
        <item x="43"/>
        <item x="5"/>
        <item x="35"/>
        <item x="26"/>
        <item x="22"/>
        <item x="23"/>
        <item x="27"/>
        <item x="17"/>
        <item x="11"/>
        <item x="4"/>
        <item x="39"/>
        <item x="1"/>
        <item x="19"/>
        <item x="25"/>
        <item x="29"/>
        <item x="7"/>
        <item x="33"/>
        <item x="34"/>
        <item x="8"/>
        <item x="9"/>
        <item x="40"/>
        <item x="24"/>
        <item x="28"/>
        <item x="20"/>
        <item x="44"/>
        <item x="18"/>
        <item x="13"/>
        <item x="3"/>
        <item x="14"/>
        <item x="10"/>
        <item x="36"/>
        <item x="38"/>
        <item x="21"/>
        <item x="16"/>
        <item x="31"/>
        <item x="45"/>
        <item x="37"/>
        <item x="30"/>
        <item x="12"/>
        <item x="41"/>
        <item x="42"/>
        <item x="46"/>
        <item x="15"/>
        <item x="32"/>
        <item x="0"/>
        <item x="2"/>
        <item x="6"/>
        <item m="1" x="47"/>
        <item t="default"/>
      </items>
    </pivotField>
    <pivotField axis="axisRow" showAll="0">
      <items count="275">
        <item x="240"/>
        <item x="241"/>
        <item x="242"/>
        <item x="114"/>
        <item x="0"/>
        <item x="150"/>
        <item x="209"/>
        <item x="243"/>
        <item x="210"/>
        <item x="186"/>
        <item x="76"/>
        <item x="77"/>
        <item x="52"/>
        <item x="115"/>
        <item x="151"/>
        <item x="187"/>
        <item x="211"/>
        <item x="53"/>
        <item x="78"/>
        <item x="79"/>
        <item x="54"/>
        <item x="80"/>
        <item x="116"/>
        <item x="212"/>
        <item x="117"/>
        <item x="152"/>
        <item x="213"/>
        <item x="153"/>
        <item x="118"/>
        <item x="55"/>
        <item x="81"/>
        <item x="154"/>
        <item x="188"/>
        <item x="9"/>
        <item x="119"/>
        <item x="120"/>
        <item x="121"/>
        <item x="25"/>
        <item x="11"/>
        <item x="44"/>
        <item x="214"/>
        <item x="56"/>
        <item x="244"/>
        <item x="215"/>
        <item x="82"/>
        <item x="155"/>
        <item x="245"/>
        <item x="189"/>
        <item x="190"/>
        <item x="122"/>
        <item x="83"/>
        <item x="156"/>
        <item x="157"/>
        <item x="84"/>
        <item x="85"/>
        <item x="216"/>
        <item x="26"/>
        <item x="1"/>
        <item x="158"/>
        <item x="246"/>
        <item x="57"/>
        <item x="123"/>
        <item x="159"/>
        <item x="160"/>
        <item x="15"/>
        <item x="247"/>
        <item x="27"/>
        <item x="161"/>
        <item m="1" x="273"/>
        <item x="162"/>
        <item x="163"/>
        <item x="191"/>
        <item x="86"/>
        <item x="192"/>
        <item x="87"/>
        <item m="1" x="272"/>
        <item x="164"/>
        <item x="58"/>
        <item x="193"/>
        <item x="59"/>
        <item x="17"/>
        <item x="60"/>
        <item x="194"/>
        <item x="45"/>
        <item x="248"/>
        <item x="195"/>
        <item x="28"/>
        <item x="61"/>
        <item x="196"/>
        <item x="29"/>
        <item x="165"/>
        <item x="217"/>
        <item x="218"/>
        <item x="197"/>
        <item x="219"/>
        <item x="30"/>
        <item x="62"/>
        <item x="198"/>
        <item x="249"/>
        <item x="166"/>
        <item x="220"/>
        <item x="31"/>
        <item x="124"/>
        <item x="32"/>
        <item x="63"/>
        <item x="250"/>
        <item x="46"/>
        <item x="221"/>
        <item x="222"/>
        <item x="125"/>
        <item x="126"/>
        <item x="223"/>
        <item x="88"/>
        <item x="33"/>
        <item x="64"/>
        <item x="65"/>
        <item x="251"/>
        <item x="127"/>
        <item x="252"/>
        <item x="12"/>
        <item x="35"/>
        <item x="128"/>
        <item x="224"/>
        <item x="225"/>
        <item x="3"/>
        <item x="226"/>
        <item x="66"/>
        <item x="199"/>
        <item x="253"/>
        <item x="13"/>
        <item x="89"/>
        <item x="254"/>
        <item x="4"/>
        <item x="255"/>
        <item x="167"/>
        <item x="10"/>
        <item x="47"/>
        <item x="168"/>
        <item x="256"/>
        <item x="257"/>
        <item x="43"/>
        <item x="258"/>
        <item x="90"/>
        <item x="91"/>
        <item x="18"/>
        <item x="129"/>
        <item x="169"/>
        <item x="67"/>
        <item x="36"/>
        <item x="130"/>
        <item x="227"/>
        <item x="200"/>
        <item x="170"/>
        <item x="171"/>
        <item x="131"/>
        <item x="132"/>
        <item x="259"/>
        <item x="5"/>
        <item x="68"/>
        <item x="133"/>
        <item x="172"/>
        <item x="6"/>
        <item x="201"/>
        <item x="260"/>
        <item x="92"/>
        <item x="134"/>
        <item x="202"/>
        <item x="93"/>
        <item x="7"/>
        <item x="94"/>
        <item x="173"/>
        <item x="135"/>
        <item x="136"/>
        <item x="228"/>
        <item x="203"/>
        <item x="174"/>
        <item x="38"/>
        <item x="261"/>
        <item x="69"/>
        <item x="95"/>
        <item x="175"/>
        <item x="204"/>
        <item x="262"/>
        <item x="96"/>
        <item x="137"/>
        <item x="39"/>
        <item x="97"/>
        <item x="229"/>
        <item x="98"/>
        <item x="70"/>
        <item x="230"/>
        <item x="176"/>
        <item x="40"/>
        <item x="138"/>
        <item x="263"/>
        <item x="231"/>
        <item x="232"/>
        <item x="233"/>
        <item x="99"/>
        <item x="177"/>
        <item x="100"/>
        <item x="14"/>
        <item x="178"/>
        <item x="19"/>
        <item x="234"/>
        <item x="235"/>
        <item x="139"/>
        <item x="264"/>
        <item x="179"/>
        <item x="265"/>
        <item x="48"/>
        <item x="205"/>
        <item x="180"/>
        <item x="101"/>
        <item x="102"/>
        <item x="140"/>
        <item x="266"/>
        <item x="103"/>
        <item x="104"/>
        <item x="267"/>
        <item x="105"/>
        <item x="106"/>
        <item x="268"/>
        <item x="20"/>
        <item x="49"/>
        <item x="50"/>
        <item x="236"/>
        <item x="141"/>
        <item x="107"/>
        <item x="142"/>
        <item x="108"/>
        <item x="206"/>
        <item x="41"/>
        <item x="181"/>
        <item x="269"/>
        <item x="109"/>
        <item x="143"/>
        <item x="144"/>
        <item x="110"/>
        <item x="182"/>
        <item x="71"/>
        <item x="72"/>
        <item x="145"/>
        <item x="237"/>
        <item x="146"/>
        <item x="21"/>
        <item x="111"/>
        <item x="73"/>
        <item x="112"/>
        <item x="207"/>
        <item x="22"/>
        <item x="113"/>
        <item x="8"/>
        <item x="147"/>
        <item x="183"/>
        <item x="74"/>
        <item x="75"/>
        <item x="51"/>
        <item x="208"/>
        <item x="238"/>
        <item x="23"/>
        <item x="148"/>
        <item x="149"/>
        <item x="184"/>
        <item x="185"/>
        <item x="239"/>
        <item x="2"/>
        <item m="1" x="271"/>
        <item x="24"/>
        <item x="34"/>
        <item x="37"/>
        <item x="42"/>
        <item x="16"/>
        <item m="1" x="270"/>
        <item t="default"/>
      </items>
    </pivotField>
    <pivotField numFmtId="14" showAll="0">
      <items count="14">
        <item m="1" x="3"/>
        <item m="1" x="9"/>
        <item m="1" x="8"/>
        <item m="1" x="4"/>
        <item m="1" x="11"/>
        <item m="1" x="5"/>
        <item m="1" x="6"/>
        <item m="1" x="1"/>
        <item m="1" x="7"/>
        <item m="1" x="2"/>
        <item m="1" x="12"/>
        <item m="1" x="10"/>
        <item x="0"/>
        <item t="default"/>
      </items>
    </pivotField>
    <pivotField dataField="1"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6">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186"/>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63"/>
    </i>
    <i r="2">
      <x v="70"/>
    </i>
    <i r="2">
      <x v="202"/>
    </i>
    <i r="2">
      <x v="212"/>
    </i>
    <i r="2">
      <x v="25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65"/>
    </i>
    <i r="1">
      <x v="32"/>
    </i>
    <i r="2">
      <x v="6"/>
    </i>
    <i r="2">
      <x v="40"/>
    </i>
    <i r="2">
      <x v="94"/>
    </i>
    <i r="2">
      <x v="140"/>
    </i>
    <i r="1">
      <x v="39"/>
    </i>
    <i r="2">
      <x v="23"/>
    </i>
    <i r="2">
      <x v="91"/>
    </i>
    <i r="2">
      <x v="205"/>
    </i>
    <i r="2">
      <x v="226"/>
    </i>
    <i r="1">
      <x v="40"/>
    </i>
    <i r="2">
      <x v="43"/>
    </i>
    <i r="2">
      <x v="92"/>
    </i>
    <i r="2">
      <x v="107"/>
    </i>
    <i r="2">
      <x v="125"/>
    </i>
    <i r="2">
      <x v="195"/>
    </i>
    <i r="2">
      <x v="259"/>
    </i>
    <i>
      <x v="6"/>
    </i>
    <i r="1">
      <x v="3"/>
    </i>
    <i r="2">
      <x v="1"/>
    </i>
    <i r="2">
      <x v="7"/>
    </i>
    <i r="2">
      <x v="46"/>
    </i>
    <i r="2">
      <x v="59"/>
    </i>
    <i r="2">
      <x v="257"/>
    </i>
    <i r="1">
      <x v="4"/>
    </i>
    <i r="2">
      <x v="39"/>
    </i>
    <i r="2">
      <x v="42"/>
    </i>
    <i r="2">
      <x v="106"/>
    </i>
    <i r="2">
      <x v="156"/>
    </i>
    <i r="2">
      <x v="234"/>
    </i>
    <i r="1">
      <x v="5"/>
    </i>
    <i r="2">
      <x v="2"/>
    </i>
    <i r="2">
      <x v="65"/>
    </i>
    <i r="2">
      <x v="83"/>
    </i>
    <i r="2">
      <x v="128"/>
    </i>
    <i r="2">
      <x v="133"/>
    </i>
    <i r="2">
      <x v="138"/>
    </i>
    <i r="2">
      <x v="209"/>
    </i>
    <i r="2">
      <x v="225"/>
    </i>
    <i r="1">
      <x v="13"/>
    </i>
    <i r="2">
      <x/>
    </i>
    <i r="2">
      <x v="84"/>
    </i>
    <i r="2">
      <x v="105"/>
    </i>
    <i r="2">
      <x v="139"/>
    </i>
    <i r="2">
      <x v="207"/>
    </i>
    <i r="2">
      <x v="210"/>
    </i>
    <i r="2">
      <x v="222"/>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1 Adults aged 12 yrs or over who are immunosuppressed" fld="4" baseField="0" baseItem="0"/>
    <dataField name="Sum of 01f Second Vaccination" fld="60" baseField="2" baseItem="41"/>
    <dataField name="Sum of 01f%" fld="148" baseField="2" baseItem="104" numFmtId="9"/>
    <dataField name="Sum of 01a Vaccinated (Booster)" fld="9" baseField="0" baseItem="0"/>
    <dataField name="Sum of 01a%" fld="74" baseField="2" baseItem="29" numFmtId="9"/>
    <dataField name="Sum of 01b Contraindicated (inc allergies, exclu vaccinated)" fld="50" baseField="0" baseItem="0"/>
    <dataField name="Sum of 01b%" fld="75" baseField="2" baseItem="29" numFmtId="9"/>
    <dataField name="Sum of 01c Declined (excl vaccinated or contraindicated)" fld="10" baseField="0" baseItem="0"/>
    <dataField name="Sum of 01c%" fld="76" baseField="2" baseItem="29" numFmtId="9"/>
    <dataField name="Sum of 01d Invited no outcome (excl vac, contr, decl)" fld="11" baseField="0" baseItem="0"/>
    <dataField name="Sum of 01d%" fld="77" baseField="2" baseItem="29" numFmtId="9"/>
    <dataField name="Sum of 01e No contact coded [CALL]" fld="12" baseField="0" baseItem="0"/>
    <dataField name="Sum of 01e%" fld="78" baseField="2" baseItem="2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7AA279DE-56DC-4D0D-9EC6-FABF157742A4}" name="PivotTable1"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9" firstHeaderRow="0" firstDataRow="1" firstDataCol="1"/>
  <pivotFields count="167">
    <pivotField axis="axisRow" showAll="0">
      <items count="9">
        <item x="0"/>
        <item x="1"/>
        <item x="2"/>
        <item x="3"/>
        <item x="4"/>
        <item x="5"/>
        <item x="6"/>
        <item m="1" x="7"/>
        <item t="default"/>
      </items>
    </pivotField>
    <pivotField axis="axisRow" showAll="0">
      <items count="49">
        <item x="43"/>
        <item x="5"/>
        <item x="35"/>
        <item x="26"/>
        <item x="22"/>
        <item x="23"/>
        <item x="27"/>
        <item x="17"/>
        <item x="11"/>
        <item x="4"/>
        <item x="39"/>
        <item x="1"/>
        <item x="19"/>
        <item x="25"/>
        <item x="29"/>
        <item x="7"/>
        <item x="33"/>
        <item x="34"/>
        <item x="8"/>
        <item x="9"/>
        <item x="40"/>
        <item x="24"/>
        <item x="28"/>
        <item x="20"/>
        <item x="44"/>
        <item x="18"/>
        <item x="13"/>
        <item x="3"/>
        <item x="14"/>
        <item x="10"/>
        <item x="36"/>
        <item x="38"/>
        <item x="21"/>
        <item x="16"/>
        <item x="31"/>
        <item x="45"/>
        <item x="37"/>
        <item x="30"/>
        <item x="12"/>
        <item x="41"/>
        <item x="42"/>
        <item x="46"/>
        <item x="15"/>
        <item x="32"/>
        <item x="0"/>
        <item x="2"/>
        <item x="6"/>
        <item m="1" x="47"/>
        <item t="default"/>
      </items>
    </pivotField>
    <pivotField axis="axisRow" showAll="0">
      <items count="275">
        <item x="240"/>
        <item x="241"/>
        <item x="242"/>
        <item x="114"/>
        <item x="0"/>
        <item x="150"/>
        <item x="209"/>
        <item x="243"/>
        <item x="210"/>
        <item x="186"/>
        <item x="76"/>
        <item x="77"/>
        <item x="52"/>
        <item x="115"/>
        <item x="151"/>
        <item x="187"/>
        <item x="211"/>
        <item x="53"/>
        <item x="78"/>
        <item x="79"/>
        <item x="54"/>
        <item x="80"/>
        <item x="116"/>
        <item x="212"/>
        <item x="117"/>
        <item x="152"/>
        <item x="213"/>
        <item x="153"/>
        <item x="118"/>
        <item x="55"/>
        <item x="81"/>
        <item x="154"/>
        <item x="188"/>
        <item x="9"/>
        <item x="119"/>
        <item x="120"/>
        <item x="121"/>
        <item x="25"/>
        <item x="11"/>
        <item x="44"/>
        <item x="214"/>
        <item x="56"/>
        <item x="244"/>
        <item x="215"/>
        <item x="82"/>
        <item x="155"/>
        <item x="245"/>
        <item x="189"/>
        <item x="190"/>
        <item x="122"/>
        <item x="83"/>
        <item x="156"/>
        <item x="157"/>
        <item x="84"/>
        <item x="85"/>
        <item x="216"/>
        <item x="26"/>
        <item x="1"/>
        <item x="158"/>
        <item x="246"/>
        <item x="57"/>
        <item x="123"/>
        <item x="159"/>
        <item x="160"/>
        <item x="15"/>
        <item x="247"/>
        <item x="27"/>
        <item x="161"/>
        <item m="1" x="273"/>
        <item x="162"/>
        <item x="163"/>
        <item x="191"/>
        <item x="86"/>
        <item x="192"/>
        <item x="87"/>
        <item m="1" x="272"/>
        <item x="164"/>
        <item x="58"/>
        <item x="193"/>
        <item x="59"/>
        <item x="17"/>
        <item x="60"/>
        <item x="194"/>
        <item x="45"/>
        <item x="248"/>
        <item x="195"/>
        <item x="28"/>
        <item x="61"/>
        <item x="196"/>
        <item x="29"/>
        <item x="165"/>
        <item x="217"/>
        <item x="218"/>
        <item x="197"/>
        <item x="219"/>
        <item x="30"/>
        <item x="62"/>
        <item x="198"/>
        <item x="249"/>
        <item x="166"/>
        <item x="220"/>
        <item x="31"/>
        <item x="124"/>
        <item x="32"/>
        <item x="63"/>
        <item x="250"/>
        <item x="46"/>
        <item x="221"/>
        <item x="222"/>
        <item x="125"/>
        <item x="126"/>
        <item x="223"/>
        <item x="88"/>
        <item x="33"/>
        <item x="64"/>
        <item x="65"/>
        <item x="251"/>
        <item x="127"/>
        <item x="252"/>
        <item x="12"/>
        <item x="35"/>
        <item x="128"/>
        <item x="224"/>
        <item x="225"/>
        <item x="3"/>
        <item x="226"/>
        <item x="66"/>
        <item x="199"/>
        <item x="253"/>
        <item x="13"/>
        <item x="89"/>
        <item x="254"/>
        <item x="4"/>
        <item x="255"/>
        <item x="167"/>
        <item x="10"/>
        <item x="47"/>
        <item x="168"/>
        <item x="256"/>
        <item x="257"/>
        <item x="43"/>
        <item x="258"/>
        <item x="90"/>
        <item x="91"/>
        <item x="18"/>
        <item x="129"/>
        <item x="169"/>
        <item x="67"/>
        <item x="36"/>
        <item x="130"/>
        <item x="227"/>
        <item x="200"/>
        <item x="170"/>
        <item x="171"/>
        <item x="131"/>
        <item x="132"/>
        <item x="259"/>
        <item x="5"/>
        <item x="68"/>
        <item x="133"/>
        <item x="172"/>
        <item x="6"/>
        <item x="201"/>
        <item x="260"/>
        <item x="92"/>
        <item x="134"/>
        <item x="202"/>
        <item x="93"/>
        <item x="7"/>
        <item x="94"/>
        <item x="173"/>
        <item x="135"/>
        <item x="136"/>
        <item x="228"/>
        <item x="203"/>
        <item x="174"/>
        <item x="38"/>
        <item x="261"/>
        <item x="69"/>
        <item x="95"/>
        <item x="175"/>
        <item x="204"/>
        <item x="262"/>
        <item x="96"/>
        <item x="137"/>
        <item x="39"/>
        <item x="97"/>
        <item x="229"/>
        <item x="98"/>
        <item x="70"/>
        <item x="230"/>
        <item x="176"/>
        <item x="40"/>
        <item x="138"/>
        <item x="263"/>
        <item x="231"/>
        <item x="232"/>
        <item x="233"/>
        <item x="99"/>
        <item x="177"/>
        <item x="100"/>
        <item x="14"/>
        <item x="178"/>
        <item x="19"/>
        <item x="234"/>
        <item x="235"/>
        <item x="139"/>
        <item x="264"/>
        <item x="179"/>
        <item x="265"/>
        <item x="48"/>
        <item x="205"/>
        <item x="180"/>
        <item x="101"/>
        <item x="102"/>
        <item x="140"/>
        <item x="266"/>
        <item x="103"/>
        <item x="104"/>
        <item x="267"/>
        <item x="105"/>
        <item x="106"/>
        <item x="268"/>
        <item x="20"/>
        <item x="49"/>
        <item x="50"/>
        <item x="236"/>
        <item x="141"/>
        <item x="107"/>
        <item x="142"/>
        <item x="108"/>
        <item x="206"/>
        <item x="41"/>
        <item x="181"/>
        <item x="269"/>
        <item x="109"/>
        <item x="143"/>
        <item x="144"/>
        <item x="110"/>
        <item x="182"/>
        <item x="71"/>
        <item x="72"/>
        <item x="145"/>
        <item x="237"/>
        <item x="146"/>
        <item x="21"/>
        <item x="111"/>
        <item x="73"/>
        <item x="112"/>
        <item x="207"/>
        <item x="22"/>
        <item x="113"/>
        <item x="8"/>
        <item x="147"/>
        <item x="183"/>
        <item x="74"/>
        <item x="75"/>
        <item x="51"/>
        <item x="208"/>
        <item x="238"/>
        <item x="23"/>
        <item x="148"/>
        <item x="149"/>
        <item x="184"/>
        <item x="185"/>
        <item x="239"/>
        <item x="2"/>
        <item m="1" x="271"/>
        <item x="24"/>
        <item x="34"/>
        <item x="37"/>
        <item x="42"/>
        <item x="16"/>
        <item m="1" x="270"/>
        <item t="default"/>
      </items>
    </pivotField>
    <pivotField numFmtId="14" showAll="0">
      <items count="14">
        <item m="1" x="3"/>
        <item m="1" x="9"/>
        <item m="1" x="8"/>
        <item m="1" x="4"/>
        <item m="1" x="11"/>
        <item m="1" x="5"/>
        <item m="1" x="6"/>
        <item m="1" x="1"/>
        <item m="1" x="7"/>
        <item m="1" x="2"/>
        <item m="1" x="12"/>
        <item m="1" x="10"/>
        <item x="0"/>
        <item t="default"/>
      </items>
    </pivotField>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6">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186"/>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63"/>
    </i>
    <i r="2">
      <x v="70"/>
    </i>
    <i r="2">
      <x v="202"/>
    </i>
    <i r="2">
      <x v="212"/>
    </i>
    <i r="2">
      <x v="25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65"/>
    </i>
    <i r="1">
      <x v="32"/>
    </i>
    <i r="2">
      <x v="6"/>
    </i>
    <i r="2">
      <x v="40"/>
    </i>
    <i r="2">
      <x v="94"/>
    </i>
    <i r="2">
      <x v="140"/>
    </i>
    <i r="1">
      <x v="39"/>
    </i>
    <i r="2">
      <x v="23"/>
    </i>
    <i r="2">
      <x v="91"/>
    </i>
    <i r="2">
      <x v="205"/>
    </i>
    <i r="2">
      <x v="226"/>
    </i>
    <i r="1">
      <x v="40"/>
    </i>
    <i r="2">
      <x v="43"/>
    </i>
    <i r="2">
      <x v="92"/>
    </i>
    <i r="2">
      <x v="107"/>
    </i>
    <i r="2">
      <x v="125"/>
    </i>
    <i r="2">
      <x v="195"/>
    </i>
    <i r="2">
      <x v="259"/>
    </i>
    <i>
      <x v="6"/>
    </i>
    <i r="1">
      <x v="3"/>
    </i>
    <i r="2">
      <x v="1"/>
    </i>
    <i r="2">
      <x v="7"/>
    </i>
    <i r="2">
      <x v="46"/>
    </i>
    <i r="2">
      <x v="59"/>
    </i>
    <i r="2">
      <x v="257"/>
    </i>
    <i r="1">
      <x v="4"/>
    </i>
    <i r="2">
      <x v="39"/>
    </i>
    <i r="2">
      <x v="42"/>
    </i>
    <i r="2">
      <x v="106"/>
    </i>
    <i r="2">
      <x v="156"/>
    </i>
    <i r="2">
      <x v="234"/>
    </i>
    <i r="1">
      <x v="5"/>
    </i>
    <i r="2">
      <x v="2"/>
    </i>
    <i r="2">
      <x v="65"/>
    </i>
    <i r="2">
      <x v="83"/>
    </i>
    <i r="2">
      <x v="128"/>
    </i>
    <i r="2">
      <x v="133"/>
    </i>
    <i r="2">
      <x v="138"/>
    </i>
    <i r="2">
      <x v="209"/>
    </i>
    <i r="2">
      <x v="225"/>
    </i>
    <i r="1">
      <x v="13"/>
    </i>
    <i r="2">
      <x/>
    </i>
    <i r="2">
      <x v="84"/>
    </i>
    <i r="2">
      <x v="105"/>
    </i>
    <i r="2">
      <x v="139"/>
    </i>
    <i r="2">
      <x v="207"/>
    </i>
    <i r="2">
      <x v="210"/>
    </i>
    <i r="2">
      <x v="222"/>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1.1 Housebound immunosuppressed patients" fld="5" baseField="0" baseItem="0"/>
    <dataField name="Sum of 01.1f Second Vaccination" fld="58" baseField="0" baseItem="0"/>
    <dataField name="Sum of 01.1f%" fld="149" baseField="2" baseItem="29" numFmtId="9"/>
    <dataField name="Sum of 01.1a Vaccinated (Booster)" fld="6" baseField="0" baseItem="0"/>
    <dataField name="Sum of 01.1a%" fld="79" baseField="2" baseItem="29" numFmtId="9"/>
    <dataField name="Sum of 01.1b Contraindicated (inc allergies, exclu vaccinated)" fld="42" baseField="0" baseItem="0"/>
    <dataField name="Sum of 01.1b%" fld="80" baseField="2" baseItem="252" numFmtId="9"/>
    <dataField name="Sum of 01.1c Declined (excl vaccinated or contraindicated)" fld="43" baseField="0" baseItem="0"/>
    <dataField name="Sum of 01.1c%" fld="81" baseField="2" baseItem="252" numFmtId="9"/>
    <dataField name="Sum of 01.1d Invited no outcome (excl vac, contr, decl)" fld="44" baseField="0" baseItem="0"/>
    <dataField name="Sum of 01.1d%" fld="82" baseField="2" baseItem="252" numFmtId="9"/>
    <dataField name="Sum of 01.1e No contact coded [CALL]" fld="45" baseField="0" baseItem="0"/>
    <dataField name="Sum of 01.1e%" fld="83" baseField="2" baseItem="252"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2167DDD3-6F1E-4F1E-9B6D-82C403084193}" name="PivotTable1"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9" firstHeaderRow="0" firstDataRow="1" firstDataCol="1"/>
  <pivotFields count="167">
    <pivotField axis="axisRow" showAll="0">
      <items count="9">
        <item x="0"/>
        <item x="1"/>
        <item x="2"/>
        <item x="3"/>
        <item x="4"/>
        <item x="5"/>
        <item x="6"/>
        <item m="1" x="7"/>
        <item t="default"/>
      </items>
    </pivotField>
    <pivotField axis="axisRow" showAll="0">
      <items count="49">
        <item x="43"/>
        <item x="5"/>
        <item x="35"/>
        <item x="26"/>
        <item x="22"/>
        <item x="23"/>
        <item x="27"/>
        <item x="17"/>
        <item x="11"/>
        <item x="4"/>
        <item x="39"/>
        <item x="1"/>
        <item x="19"/>
        <item x="25"/>
        <item x="29"/>
        <item x="7"/>
        <item x="33"/>
        <item x="34"/>
        <item x="8"/>
        <item x="9"/>
        <item x="40"/>
        <item x="24"/>
        <item x="28"/>
        <item x="20"/>
        <item x="44"/>
        <item x="18"/>
        <item x="13"/>
        <item x="3"/>
        <item x="14"/>
        <item x="10"/>
        <item x="36"/>
        <item x="38"/>
        <item x="21"/>
        <item x="16"/>
        <item x="31"/>
        <item x="45"/>
        <item x="37"/>
        <item x="30"/>
        <item x="12"/>
        <item x="41"/>
        <item x="42"/>
        <item x="46"/>
        <item x="15"/>
        <item x="32"/>
        <item x="0"/>
        <item x="2"/>
        <item x="6"/>
        <item m="1" x="47"/>
        <item t="default"/>
      </items>
    </pivotField>
    <pivotField axis="axisRow" showAll="0">
      <items count="275">
        <item x="240"/>
        <item x="241"/>
        <item x="242"/>
        <item x="114"/>
        <item x="0"/>
        <item x="150"/>
        <item x="209"/>
        <item x="243"/>
        <item x="210"/>
        <item x="186"/>
        <item x="76"/>
        <item x="77"/>
        <item x="52"/>
        <item x="115"/>
        <item x="151"/>
        <item x="187"/>
        <item x="211"/>
        <item x="53"/>
        <item x="78"/>
        <item x="79"/>
        <item x="54"/>
        <item x="80"/>
        <item x="116"/>
        <item x="212"/>
        <item x="117"/>
        <item x="152"/>
        <item x="213"/>
        <item x="153"/>
        <item x="118"/>
        <item x="55"/>
        <item x="81"/>
        <item x="154"/>
        <item x="188"/>
        <item x="9"/>
        <item x="119"/>
        <item x="120"/>
        <item x="121"/>
        <item x="25"/>
        <item x="11"/>
        <item x="44"/>
        <item x="214"/>
        <item x="56"/>
        <item x="244"/>
        <item x="215"/>
        <item x="82"/>
        <item x="155"/>
        <item x="245"/>
        <item x="189"/>
        <item x="190"/>
        <item x="122"/>
        <item x="83"/>
        <item x="156"/>
        <item x="157"/>
        <item x="84"/>
        <item x="85"/>
        <item x="216"/>
        <item x="26"/>
        <item x="1"/>
        <item x="158"/>
        <item x="246"/>
        <item x="57"/>
        <item x="123"/>
        <item x="159"/>
        <item x="160"/>
        <item x="15"/>
        <item x="247"/>
        <item x="27"/>
        <item x="161"/>
        <item m="1" x="273"/>
        <item x="162"/>
        <item x="163"/>
        <item x="191"/>
        <item x="86"/>
        <item x="192"/>
        <item x="87"/>
        <item m="1" x="272"/>
        <item x="164"/>
        <item x="58"/>
        <item x="193"/>
        <item x="59"/>
        <item x="17"/>
        <item x="60"/>
        <item x="194"/>
        <item x="45"/>
        <item x="248"/>
        <item x="195"/>
        <item x="28"/>
        <item x="61"/>
        <item x="196"/>
        <item x="29"/>
        <item x="165"/>
        <item x="217"/>
        <item x="218"/>
        <item x="197"/>
        <item x="219"/>
        <item x="30"/>
        <item x="62"/>
        <item x="198"/>
        <item x="249"/>
        <item x="166"/>
        <item x="220"/>
        <item x="31"/>
        <item x="124"/>
        <item x="32"/>
        <item x="63"/>
        <item x="250"/>
        <item x="46"/>
        <item x="221"/>
        <item x="222"/>
        <item x="125"/>
        <item x="126"/>
        <item x="223"/>
        <item x="88"/>
        <item x="33"/>
        <item x="64"/>
        <item x="65"/>
        <item x="251"/>
        <item x="127"/>
        <item x="252"/>
        <item x="12"/>
        <item x="35"/>
        <item x="128"/>
        <item x="224"/>
        <item x="225"/>
        <item x="3"/>
        <item x="226"/>
        <item x="66"/>
        <item x="199"/>
        <item x="253"/>
        <item x="13"/>
        <item x="89"/>
        <item x="254"/>
        <item x="4"/>
        <item x="255"/>
        <item x="167"/>
        <item x="10"/>
        <item x="47"/>
        <item x="168"/>
        <item x="256"/>
        <item x="257"/>
        <item x="43"/>
        <item x="258"/>
        <item x="90"/>
        <item x="91"/>
        <item x="18"/>
        <item x="129"/>
        <item x="169"/>
        <item x="67"/>
        <item x="36"/>
        <item x="130"/>
        <item x="227"/>
        <item x="200"/>
        <item x="170"/>
        <item x="171"/>
        <item x="131"/>
        <item x="132"/>
        <item x="259"/>
        <item x="5"/>
        <item x="68"/>
        <item x="133"/>
        <item x="172"/>
        <item x="6"/>
        <item x="201"/>
        <item x="260"/>
        <item x="92"/>
        <item x="134"/>
        <item x="202"/>
        <item x="93"/>
        <item x="7"/>
        <item x="94"/>
        <item x="173"/>
        <item x="135"/>
        <item x="136"/>
        <item x="228"/>
        <item x="203"/>
        <item x="174"/>
        <item x="38"/>
        <item x="261"/>
        <item x="69"/>
        <item x="95"/>
        <item x="175"/>
        <item x="204"/>
        <item x="262"/>
        <item x="96"/>
        <item x="137"/>
        <item x="39"/>
        <item x="97"/>
        <item x="229"/>
        <item x="98"/>
        <item x="70"/>
        <item x="230"/>
        <item x="176"/>
        <item x="40"/>
        <item x="138"/>
        <item x="263"/>
        <item x="231"/>
        <item x="232"/>
        <item x="233"/>
        <item x="99"/>
        <item x="177"/>
        <item x="100"/>
        <item x="14"/>
        <item x="178"/>
        <item x="19"/>
        <item x="234"/>
        <item x="235"/>
        <item x="139"/>
        <item x="264"/>
        <item x="179"/>
        <item x="265"/>
        <item x="48"/>
        <item x="205"/>
        <item x="180"/>
        <item x="101"/>
        <item x="102"/>
        <item x="140"/>
        <item x="266"/>
        <item x="103"/>
        <item x="104"/>
        <item x="267"/>
        <item x="105"/>
        <item x="106"/>
        <item x="268"/>
        <item x="20"/>
        <item x="49"/>
        <item x="50"/>
        <item x="236"/>
        <item x="141"/>
        <item x="107"/>
        <item x="142"/>
        <item x="108"/>
        <item x="206"/>
        <item x="41"/>
        <item x="181"/>
        <item x="269"/>
        <item x="109"/>
        <item x="143"/>
        <item x="144"/>
        <item x="110"/>
        <item x="182"/>
        <item x="71"/>
        <item x="72"/>
        <item x="145"/>
        <item x="237"/>
        <item x="146"/>
        <item x="21"/>
        <item x="111"/>
        <item x="73"/>
        <item x="112"/>
        <item x="207"/>
        <item x="22"/>
        <item x="113"/>
        <item x="8"/>
        <item x="147"/>
        <item x="183"/>
        <item x="74"/>
        <item x="75"/>
        <item x="51"/>
        <item x="208"/>
        <item x="238"/>
        <item x="23"/>
        <item x="148"/>
        <item x="149"/>
        <item x="184"/>
        <item x="185"/>
        <item x="239"/>
        <item x="2"/>
        <item m="1" x="271"/>
        <item x="24"/>
        <item x="34"/>
        <item x="37"/>
        <item x="42"/>
        <item x="16"/>
        <item m="1" x="270"/>
        <item t="default"/>
      </items>
    </pivotField>
    <pivotField numFmtId="14" showAll="0">
      <items count="14">
        <item m="1" x="3"/>
        <item m="1" x="9"/>
        <item m="1" x="8"/>
        <item m="1" x="4"/>
        <item m="1" x="11"/>
        <item m="1" x="5"/>
        <item m="1" x="6"/>
        <item m="1" x="1"/>
        <item m="1" x="7"/>
        <item m="1" x="2"/>
        <item m="1" x="12"/>
        <item m="1" x="10"/>
        <item x="0"/>
        <item t="default"/>
      </items>
    </pivotField>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6">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186"/>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63"/>
    </i>
    <i r="2">
      <x v="70"/>
    </i>
    <i r="2">
      <x v="202"/>
    </i>
    <i r="2">
      <x v="212"/>
    </i>
    <i r="2">
      <x v="25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65"/>
    </i>
    <i r="1">
      <x v="32"/>
    </i>
    <i r="2">
      <x v="6"/>
    </i>
    <i r="2">
      <x v="40"/>
    </i>
    <i r="2">
      <x v="94"/>
    </i>
    <i r="2">
      <x v="140"/>
    </i>
    <i r="1">
      <x v="39"/>
    </i>
    <i r="2">
      <x v="23"/>
    </i>
    <i r="2">
      <x v="91"/>
    </i>
    <i r="2">
      <x v="205"/>
    </i>
    <i r="2">
      <x v="226"/>
    </i>
    <i r="1">
      <x v="40"/>
    </i>
    <i r="2">
      <x v="43"/>
    </i>
    <i r="2">
      <x v="92"/>
    </i>
    <i r="2">
      <x v="107"/>
    </i>
    <i r="2">
      <x v="125"/>
    </i>
    <i r="2">
      <x v="195"/>
    </i>
    <i r="2">
      <x v="259"/>
    </i>
    <i>
      <x v="6"/>
    </i>
    <i r="1">
      <x v="3"/>
    </i>
    <i r="2">
      <x v="1"/>
    </i>
    <i r="2">
      <x v="7"/>
    </i>
    <i r="2">
      <x v="46"/>
    </i>
    <i r="2">
      <x v="59"/>
    </i>
    <i r="2">
      <x v="257"/>
    </i>
    <i r="1">
      <x v="4"/>
    </i>
    <i r="2">
      <x v="39"/>
    </i>
    <i r="2">
      <x v="42"/>
    </i>
    <i r="2">
      <x v="106"/>
    </i>
    <i r="2">
      <x v="156"/>
    </i>
    <i r="2">
      <x v="234"/>
    </i>
    <i r="1">
      <x v="5"/>
    </i>
    <i r="2">
      <x v="2"/>
    </i>
    <i r="2">
      <x v="65"/>
    </i>
    <i r="2">
      <x v="83"/>
    </i>
    <i r="2">
      <x v="128"/>
    </i>
    <i r="2">
      <x v="133"/>
    </i>
    <i r="2">
      <x v="138"/>
    </i>
    <i r="2">
      <x v="209"/>
    </i>
    <i r="2">
      <x v="225"/>
    </i>
    <i r="1">
      <x v="13"/>
    </i>
    <i r="2">
      <x/>
    </i>
    <i r="2">
      <x v="84"/>
    </i>
    <i r="2">
      <x v="105"/>
    </i>
    <i r="2">
      <x v="139"/>
    </i>
    <i r="2">
      <x v="207"/>
    </i>
    <i r="2">
      <x v="210"/>
    </i>
    <i r="2">
      <x v="222"/>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1.2 Residential/Care home immunosuppressed patients" fld="7" baseField="0" baseItem="0"/>
    <dataField name="Sum of 01.2f Second Vaccination" fld="59" baseField="0" baseItem="0"/>
    <dataField name="Sum of 01.2f%" fld="150" baseField="0" baseItem="0" numFmtId="9"/>
    <dataField name="Sum of 01.2a Vaccinated (Booster)" fld="8" baseField="0" baseItem="0"/>
    <dataField name="Sum of 01.2a%" fld="84" baseField="0" baseItem="0" numFmtId="9"/>
    <dataField name="Sum of 01.2b Contraindicated (inc allergies, exclu vaccinated)" fld="46" baseField="0" baseItem="0"/>
    <dataField name="Sum of 01.2b%" fld="85" baseField="0" baseItem="0" numFmtId="9"/>
    <dataField name="Sum of 01.2c Declined (excl vaccinated or contraindicated)" fld="47" baseField="0" baseItem="0"/>
    <dataField name="Sum of 01.2c%" fld="86" baseField="0" baseItem="0" numFmtId="9"/>
    <dataField name="Sum of 01.2d Invited no outcome (excl vac, contr, decl)" fld="48" baseField="0" baseItem="0"/>
    <dataField name="Sum of 01.2d%" fld="87" baseField="0" baseItem="0" numFmtId="9"/>
    <dataField name="Sum of 01.2e No contact coded [CALL]" fld="49" baseField="0" baseItem="0"/>
    <dataField name="Sum of 01.2e%" fld="88" baseField="0" baseItem="0"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AC3357E5-6B65-45BE-AD80-28D2AC7429B7}" name="PivotTable1"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9" firstHeaderRow="0" firstDataRow="1" firstDataCol="1"/>
  <pivotFields count="167">
    <pivotField axis="axisRow" showAll="0">
      <items count="9">
        <item x="0"/>
        <item x="1"/>
        <item x="2"/>
        <item x="3"/>
        <item x="4"/>
        <item x="5"/>
        <item x="6"/>
        <item m="1" x="7"/>
        <item t="default"/>
      </items>
    </pivotField>
    <pivotField axis="axisRow" showAll="0">
      <items count="49">
        <item x="43"/>
        <item x="5"/>
        <item x="35"/>
        <item x="26"/>
        <item x="22"/>
        <item x="23"/>
        <item x="27"/>
        <item x="17"/>
        <item x="11"/>
        <item x="4"/>
        <item x="39"/>
        <item x="1"/>
        <item x="19"/>
        <item x="25"/>
        <item x="29"/>
        <item x="7"/>
        <item x="33"/>
        <item x="34"/>
        <item x="8"/>
        <item x="9"/>
        <item x="40"/>
        <item x="24"/>
        <item x="28"/>
        <item x="20"/>
        <item x="44"/>
        <item x="18"/>
        <item x="13"/>
        <item x="3"/>
        <item x="14"/>
        <item x="10"/>
        <item x="36"/>
        <item x="38"/>
        <item x="21"/>
        <item x="16"/>
        <item x="31"/>
        <item x="45"/>
        <item x="37"/>
        <item x="30"/>
        <item x="12"/>
        <item x="41"/>
        <item x="42"/>
        <item x="46"/>
        <item x="15"/>
        <item x="32"/>
        <item x="0"/>
        <item x="2"/>
        <item x="6"/>
        <item m="1" x="47"/>
        <item t="default"/>
      </items>
    </pivotField>
    <pivotField axis="axisRow" showAll="0">
      <items count="275">
        <item x="240"/>
        <item x="241"/>
        <item x="242"/>
        <item x="114"/>
        <item x="0"/>
        <item x="150"/>
        <item x="209"/>
        <item x="243"/>
        <item x="210"/>
        <item x="186"/>
        <item x="76"/>
        <item x="77"/>
        <item x="52"/>
        <item x="115"/>
        <item x="151"/>
        <item x="187"/>
        <item x="211"/>
        <item x="53"/>
        <item x="78"/>
        <item x="79"/>
        <item x="54"/>
        <item x="80"/>
        <item x="116"/>
        <item x="212"/>
        <item x="117"/>
        <item x="152"/>
        <item x="213"/>
        <item x="153"/>
        <item x="118"/>
        <item x="55"/>
        <item x="81"/>
        <item x="154"/>
        <item x="188"/>
        <item x="9"/>
        <item x="119"/>
        <item x="120"/>
        <item x="121"/>
        <item x="25"/>
        <item x="11"/>
        <item x="44"/>
        <item x="214"/>
        <item x="56"/>
        <item x="244"/>
        <item x="215"/>
        <item x="82"/>
        <item x="155"/>
        <item x="245"/>
        <item x="189"/>
        <item x="190"/>
        <item x="122"/>
        <item x="83"/>
        <item x="156"/>
        <item x="157"/>
        <item x="84"/>
        <item x="85"/>
        <item x="216"/>
        <item x="26"/>
        <item x="1"/>
        <item x="158"/>
        <item x="246"/>
        <item x="57"/>
        <item x="123"/>
        <item x="159"/>
        <item x="160"/>
        <item x="15"/>
        <item x="247"/>
        <item x="27"/>
        <item x="161"/>
        <item m="1" x="273"/>
        <item x="162"/>
        <item x="163"/>
        <item x="191"/>
        <item x="86"/>
        <item x="192"/>
        <item x="87"/>
        <item m="1" x="272"/>
        <item x="164"/>
        <item x="58"/>
        <item x="193"/>
        <item x="59"/>
        <item x="17"/>
        <item x="60"/>
        <item x="194"/>
        <item x="45"/>
        <item x="248"/>
        <item x="195"/>
        <item x="28"/>
        <item x="61"/>
        <item x="196"/>
        <item x="29"/>
        <item x="165"/>
        <item x="217"/>
        <item x="218"/>
        <item x="197"/>
        <item x="219"/>
        <item x="30"/>
        <item x="62"/>
        <item x="198"/>
        <item x="249"/>
        <item x="166"/>
        <item x="220"/>
        <item x="31"/>
        <item x="124"/>
        <item x="32"/>
        <item x="63"/>
        <item x="250"/>
        <item x="46"/>
        <item x="221"/>
        <item x="222"/>
        <item x="125"/>
        <item x="126"/>
        <item x="223"/>
        <item x="88"/>
        <item x="33"/>
        <item x="64"/>
        <item x="65"/>
        <item x="251"/>
        <item x="127"/>
        <item x="252"/>
        <item x="12"/>
        <item x="35"/>
        <item x="128"/>
        <item x="224"/>
        <item x="225"/>
        <item x="3"/>
        <item x="226"/>
        <item x="66"/>
        <item x="199"/>
        <item x="253"/>
        <item x="13"/>
        <item x="89"/>
        <item x="254"/>
        <item x="4"/>
        <item x="255"/>
        <item x="167"/>
        <item x="10"/>
        <item x="47"/>
        <item x="168"/>
        <item x="256"/>
        <item x="257"/>
        <item x="43"/>
        <item x="258"/>
        <item x="90"/>
        <item x="91"/>
        <item x="18"/>
        <item x="129"/>
        <item x="169"/>
        <item x="67"/>
        <item x="36"/>
        <item x="130"/>
        <item x="227"/>
        <item x="200"/>
        <item x="170"/>
        <item x="171"/>
        <item x="131"/>
        <item x="132"/>
        <item x="259"/>
        <item x="5"/>
        <item x="68"/>
        <item x="133"/>
        <item x="172"/>
        <item x="6"/>
        <item x="201"/>
        <item x="260"/>
        <item x="92"/>
        <item x="134"/>
        <item x="202"/>
        <item x="93"/>
        <item x="7"/>
        <item x="94"/>
        <item x="173"/>
        <item x="135"/>
        <item x="136"/>
        <item x="228"/>
        <item x="203"/>
        <item x="174"/>
        <item x="38"/>
        <item x="261"/>
        <item x="69"/>
        <item x="95"/>
        <item x="175"/>
        <item x="204"/>
        <item x="262"/>
        <item x="96"/>
        <item x="137"/>
        <item x="39"/>
        <item x="97"/>
        <item x="229"/>
        <item x="98"/>
        <item x="70"/>
        <item x="230"/>
        <item x="176"/>
        <item x="40"/>
        <item x="138"/>
        <item x="263"/>
        <item x="231"/>
        <item x="232"/>
        <item x="233"/>
        <item x="99"/>
        <item x="177"/>
        <item x="100"/>
        <item x="14"/>
        <item x="178"/>
        <item x="19"/>
        <item x="234"/>
        <item x="235"/>
        <item x="139"/>
        <item x="264"/>
        <item x="179"/>
        <item x="265"/>
        <item x="48"/>
        <item x="205"/>
        <item x="180"/>
        <item x="101"/>
        <item x="102"/>
        <item x="140"/>
        <item x="266"/>
        <item x="103"/>
        <item x="104"/>
        <item x="267"/>
        <item x="105"/>
        <item x="106"/>
        <item x="268"/>
        <item x="20"/>
        <item x="49"/>
        <item x="50"/>
        <item x="236"/>
        <item x="141"/>
        <item x="107"/>
        <item x="142"/>
        <item x="108"/>
        <item x="206"/>
        <item x="41"/>
        <item x="181"/>
        <item x="269"/>
        <item x="109"/>
        <item x="143"/>
        <item x="144"/>
        <item x="110"/>
        <item x="182"/>
        <item x="71"/>
        <item x="72"/>
        <item x="145"/>
        <item x="237"/>
        <item x="146"/>
        <item x="21"/>
        <item x="111"/>
        <item x="73"/>
        <item x="112"/>
        <item x="207"/>
        <item x="22"/>
        <item x="113"/>
        <item x="8"/>
        <item x="147"/>
        <item x="183"/>
        <item x="74"/>
        <item x="75"/>
        <item x="51"/>
        <item x="208"/>
        <item x="238"/>
        <item x="23"/>
        <item x="148"/>
        <item x="149"/>
        <item x="184"/>
        <item x="185"/>
        <item x="239"/>
        <item x="2"/>
        <item m="1" x="271"/>
        <item x="24"/>
        <item x="34"/>
        <item x="37"/>
        <item x="42"/>
        <item x="16"/>
        <item m="1" x="270"/>
        <item t="default"/>
      </items>
    </pivotField>
    <pivotField numFmtId="14" showAll="0">
      <items count="14">
        <item m="1" x="3"/>
        <item m="1" x="9"/>
        <item m="1" x="8"/>
        <item m="1" x="4"/>
        <item m="1" x="11"/>
        <item m="1" x="5"/>
        <item m="1" x="6"/>
        <item m="1" x="1"/>
        <item m="1" x="7"/>
        <item m="1" x="2"/>
        <item m="1" x="12"/>
        <item m="1" x="10"/>
        <item x="0"/>
        <item t="default"/>
      </items>
    </pivotField>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6">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186"/>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63"/>
    </i>
    <i r="2">
      <x v="70"/>
    </i>
    <i r="2">
      <x v="202"/>
    </i>
    <i r="2">
      <x v="212"/>
    </i>
    <i r="2">
      <x v="25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65"/>
    </i>
    <i r="1">
      <x v="32"/>
    </i>
    <i r="2">
      <x v="6"/>
    </i>
    <i r="2">
      <x v="40"/>
    </i>
    <i r="2">
      <x v="94"/>
    </i>
    <i r="2">
      <x v="140"/>
    </i>
    <i r="1">
      <x v="39"/>
    </i>
    <i r="2">
      <x v="23"/>
    </i>
    <i r="2">
      <x v="91"/>
    </i>
    <i r="2">
      <x v="205"/>
    </i>
    <i r="2">
      <x v="226"/>
    </i>
    <i r="1">
      <x v="40"/>
    </i>
    <i r="2">
      <x v="43"/>
    </i>
    <i r="2">
      <x v="92"/>
    </i>
    <i r="2">
      <x v="107"/>
    </i>
    <i r="2">
      <x v="125"/>
    </i>
    <i r="2">
      <x v="195"/>
    </i>
    <i r="2">
      <x v="259"/>
    </i>
    <i>
      <x v="6"/>
    </i>
    <i r="1">
      <x v="3"/>
    </i>
    <i r="2">
      <x v="1"/>
    </i>
    <i r="2">
      <x v="7"/>
    </i>
    <i r="2">
      <x v="46"/>
    </i>
    <i r="2">
      <x v="59"/>
    </i>
    <i r="2">
      <x v="257"/>
    </i>
    <i r="1">
      <x v="4"/>
    </i>
    <i r="2">
      <x v="39"/>
    </i>
    <i r="2">
      <x v="42"/>
    </i>
    <i r="2">
      <x v="106"/>
    </i>
    <i r="2">
      <x v="156"/>
    </i>
    <i r="2">
      <x v="234"/>
    </i>
    <i r="1">
      <x v="5"/>
    </i>
    <i r="2">
      <x v="2"/>
    </i>
    <i r="2">
      <x v="65"/>
    </i>
    <i r="2">
      <x v="83"/>
    </i>
    <i r="2">
      <x v="128"/>
    </i>
    <i r="2">
      <x v="133"/>
    </i>
    <i r="2">
      <x v="138"/>
    </i>
    <i r="2">
      <x v="209"/>
    </i>
    <i r="2">
      <x v="225"/>
    </i>
    <i r="1">
      <x v="13"/>
    </i>
    <i r="2">
      <x/>
    </i>
    <i r="2">
      <x v="84"/>
    </i>
    <i r="2">
      <x v="105"/>
    </i>
    <i r="2">
      <x v="139"/>
    </i>
    <i r="2">
      <x v="207"/>
    </i>
    <i r="2">
      <x v="210"/>
    </i>
    <i r="2">
      <x v="222"/>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2 Older adults residing in a care home (exc immunosuppressed)" fld="13" baseField="0" baseItem="0"/>
    <dataField name="Sum of 02f Second Vaccination" fld="61" baseField="0" baseItem="0"/>
    <dataField name="Sum of 02f%" fld="151" baseField="2" baseItem="29" numFmtId="9"/>
    <dataField name="Sum of 02a Vaccinated (Booster)" fld="14" baseField="0" baseItem="0"/>
    <dataField name="Sum of 02a%" fld="89" baseField="1" baseItem="9" numFmtId="9"/>
    <dataField name="Sum of 02b Contraindicated (inc allergies, exclu vaccinated)" fld="51" baseField="0" baseItem="0"/>
    <dataField name="Sum of 02b%" fld="90" baseField="1" baseItem="9" numFmtId="9"/>
    <dataField name="Sum of 02c Declined (excl vaccinated or contraindicated)" fld="15" baseField="0" baseItem="0"/>
    <dataField name="Sum of 02c%" fld="91" baseField="1" baseItem="9" numFmtId="9"/>
    <dataField name="Sum of 02d Invited no outcome (excl vac, contr, decl)" fld="52" baseField="0" baseItem="0"/>
    <dataField name="Sum of 02d%" fld="92" baseField="1" baseItem="9" numFmtId="9"/>
    <dataField name="Sum of 02e No contact coded [CALL]" fld="16" baseField="0" baseItem="0"/>
    <dataField name="Sum of 02e%" fld="93" baseField="1" baseItem="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E4D60E1A-A56C-4280-8A6E-2E1C7E9C5B50}" name="PivotTable1"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9" firstHeaderRow="0" firstDataRow="1" firstDataCol="1"/>
  <pivotFields count="167">
    <pivotField axis="axisRow" showAll="0">
      <items count="9">
        <item x="0"/>
        <item x="1"/>
        <item x="2"/>
        <item x="3"/>
        <item x="4"/>
        <item x="5"/>
        <item x="6"/>
        <item m="1" x="7"/>
        <item t="default"/>
      </items>
    </pivotField>
    <pivotField axis="axisRow" showAll="0">
      <items count="49">
        <item x="43"/>
        <item x="5"/>
        <item x="35"/>
        <item x="26"/>
        <item x="22"/>
        <item x="23"/>
        <item x="27"/>
        <item x="17"/>
        <item x="11"/>
        <item x="4"/>
        <item x="39"/>
        <item x="1"/>
        <item x="19"/>
        <item x="25"/>
        <item x="29"/>
        <item x="7"/>
        <item x="33"/>
        <item x="34"/>
        <item x="8"/>
        <item x="9"/>
        <item x="40"/>
        <item x="24"/>
        <item x="28"/>
        <item x="20"/>
        <item x="44"/>
        <item x="18"/>
        <item x="13"/>
        <item x="3"/>
        <item x="14"/>
        <item x="10"/>
        <item x="36"/>
        <item x="38"/>
        <item x="21"/>
        <item x="16"/>
        <item x="31"/>
        <item x="45"/>
        <item x="37"/>
        <item x="30"/>
        <item x="12"/>
        <item x="41"/>
        <item x="42"/>
        <item x="46"/>
        <item x="15"/>
        <item x="32"/>
        <item x="0"/>
        <item x="2"/>
        <item x="6"/>
        <item m="1" x="47"/>
        <item t="default"/>
      </items>
    </pivotField>
    <pivotField axis="axisRow" showAll="0">
      <items count="275">
        <item x="240"/>
        <item x="241"/>
        <item x="242"/>
        <item x="114"/>
        <item x="0"/>
        <item x="150"/>
        <item x="209"/>
        <item x="243"/>
        <item x="210"/>
        <item x="186"/>
        <item x="76"/>
        <item x="77"/>
        <item x="52"/>
        <item x="115"/>
        <item x="151"/>
        <item x="187"/>
        <item x="211"/>
        <item x="53"/>
        <item x="78"/>
        <item x="79"/>
        <item x="54"/>
        <item x="80"/>
        <item x="116"/>
        <item x="212"/>
        <item x="117"/>
        <item x="152"/>
        <item x="213"/>
        <item x="153"/>
        <item x="118"/>
        <item x="55"/>
        <item x="81"/>
        <item x="154"/>
        <item x="188"/>
        <item x="9"/>
        <item x="119"/>
        <item x="120"/>
        <item x="121"/>
        <item x="25"/>
        <item x="11"/>
        <item x="44"/>
        <item x="214"/>
        <item x="56"/>
        <item x="244"/>
        <item x="215"/>
        <item x="82"/>
        <item x="155"/>
        <item x="245"/>
        <item x="189"/>
        <item x="190"/>
        <item x="122"/>
        <item x="83"/>
        <item x="156"/>
        <item x="157"/>
        <item x="84"/>
        <item x="85"/>
        <item x="216"/>
        <item x="26"/>
        <item x="1"/>
        <item x="158"/>
        <item x="246"/>
        <item x="57"/>
        <item x="123"/>
        <item x="159"/>
        <item x="160"/>
        <item x="15"/>
        <item x="247"/>
        <item x="27"/>
        <item x="161"/>
        <item m="1" x="273"/>
        <item x="162"/>
        <item x="163"/>
        <item x="191"/>
        <item x="86"/>
        <item x="192"/>
        <item x="87"/>
        <item m="1" x="272"/>
        <item x="164"/>
        <item x="58"/>
        <item x="193"/>
        <item x="59"/>
        <item x="17"/>
        <item x="60"/>
        <item x="194"/>
        <item x="45"/>
        <item x="248"/>
        <item x="195"/>
        <item x="28"/>
        <item x="61"/>
        <item x="196"/>
        <item x="29"/>
        <item x="165"/>
        <item x="217"/>
        <item x="218"/>
        <item x="197"/>
        <item x="219"/>
        <item x="30"/>
        <item x="62"/>
        <item x="198"/>
        <item x="249"/>
        <item x="166"/>
        <item x="220"/>
        <item x="31"/>
        <item x="124"/>
        <item x="32"/>
        <item x="63"/>
        <item x="250"/>
        <item x="46"/>
        <item x="221"/>
        <item x="222"/>
        <item x="125"/>
        <item x="126"/>
        <item x="223"/>
        <item x="88"/>
        <item x="33"/>
        <item x="64"/>
        <item x="65"/>
        <item x="251"/>
        <item x="127"/>
        <item x="252"/>
        <item x="12"/>
        <item x="35"/>
        <item x="128"/>
        <item x="224"/>
        <item x="225"/>
        <item x="3"/>
        <item x="226"/>
        <item x="66"/>
        <item x="199"/>
        <item x="253"/>
        <item x="13"/>
        <item x="89"/>
        <item x="254"/>
        <item x="4"/>
        <item x="255"/>
        <item x="167"/>
        <item x="10"/>
        <item x="47"/>
        <item x="168"/>
        <item x="256"/>
        <item x="257"/>
        <item x="43"/>
        <item x="258"/>
        <item x="90"/>
        <item x="91"/>
        <item x="18"/>
        <item x="129"/>
        <item x="169"/>
        <item x="67"/>
        <item x="36"/>
        <item x="130"/>
        <item x="227"/>
        <item x="200"/>
        <item x="170"/>
        <item x="171"/>
        <item x="131"/>
        <item x="132"/>
        <item x="259"/>
        <item x="5"/>
        <item x="68"/>
        <item x="133"/>
        <item x="172"/>
        <item x="6"/>
        <item x="201"/>
        <item x="260"/>
        <item x="92"/>
        <item x="134"/>
        <item x="202"/>
        <item x="93"/>
        <item x="7"/>
        <item x="94"/>
        <item x="173"/>
        <item x="135"/>
        <item x="136"/>
        <item x="228"/>
        <item x="203"/>
        <item x="174"/>
        <item x="38"/>
        <item x="261"/>
        <item x="69"/>
        <item x="95"/>
        <item x="175"/>
        <item x="204"/>
        <item x="262"/>
        <item x="96"/>
        <item x="137"/>
        <item x="39"/>
        <item x="97"/>
        <item x="229"/>
        <item x="98"/>
        <item x="70"/>
        <item x="230"/>
        <item x="176"/>
        <item x="40"/>
        <item x="138"/>
        <item x="263"/>
        <item x="231"/>
        <item x="232"/>
        <item x="233"/>
        <item x="99"/>
        <item x="177"/>
        <item x="100"/>
        <item x="14"/>
        <item x="178"/>
        <item x="19"/>
        <item x="234"/>
        <item x="235"/>
        <item x="139"/>
        <item x="264"/>
        <item x="179"/>
        <item x="265"/>
        <item x="48"/>
        <item x="205"/>
        <item x="180"/>
        <item x="101"/>
        <item x="102"/>
        <item x="140"/>
        <item x="266"/>
        <item x="103"/>
        <item x="104"/>
        <item x="267"/>
        <item x="105"/>
        <item x="106"/>
        <item x="268"/>
        <item x="20"/>
        <item x="49"/>
        <item x="50"/>
        <item x="236"/>
        <item x="141"/>
        <item x="107"/>
        <item x="142"/>
        <item x="108"/>
        <item x="206"/>
        <item x="41"/>
        <item x="181"/>
        <item x="269"/>
        <item x="109"/>
        <item x="143"/>
        <item x="144"/>
        <item x="110"/>
        <item x="182"/>
        <item x="71"/>
        <item x="72"/>
        <item x="145"/>
        <item x="237"/>
        <item x="146"/>
        <item x="21"/>
        <item x="111"/>
        <item x="73"/>
        <item x="112"/>
        <item x="207"/>
        <item x="22"/>
        <item x="113"/>
        <item x="8"/>
        <item x="147"/>
        <item x="183"/>
        <item x="74"/>
        <item x="75"/>
        <item x="51"/>
        <item x="208"/>
        <item x="238"/>
        <item x="23"/>
        <item x="148"/>
        <item x="149"/>
        <item x="184"/>
        <item x="185"/>
        <item x="239"/>
        <item x="2"/>
        <item m="1" x="271"/>
        <item x="24"/>
        <item x="34"/>
        <item x="37"/>
        <item x="42"/>
        <item x="16"/>
        <item m="1" x="270"/>
        <item t="default"/>
      </items>
    </pivotField>
    <pivotField numFmtId="14" showAll="0">
      <items count="14">
        <item m="1" x="3"/>
        <item m="1" x="9"/>
        <item m="1" x="8"/>
        <item m="1" x="4"/>
        <item m="1" x="11"/>
        <item m="1" x="5"/>
        <item m="1" x="6"/>
        <item m="1" x="1"/>
        <item m="1" x="7"/>
        <item m="1" x="2"/>
        <item m="1" x="12"/>
        <item m="1" x="10"/>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6">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186"/>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63"/>
    </i>
    <i r="2">
      <x v="70"/>
    </i>
    <i r="2">
      <x v="202"/>
    </i>
    <i r="2">
      <x v="212"/>
    </i>
    <i r="2">
      <x v="25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65"/>
    </i>
    <i r="1">
      <x v="32"/>
    </i>
    <i r="2">
      <x v="6"/>
    </i>
    <i r="2">
      <x v="40"/>
    </i>
    <i r="2">
      <x v="94"/>
    </i>
    <i r="2">
      <x v="140"/>
    </i>
    <i r="1">
      <x v="39"/>
    </i>
    <i r="2">
      <x v="23"/>
    </i>
    <i r="2">
      <x v="91"/>
    </i>
    <i r="2">
      <x v="205"/>
    </i>
    <i r="2">
      <x v="226"/>
    </i>
    <i r="1">
      <x v="40"/>
    </i>
    <i r="2">
      <x v="43"/>
    </i>
    <i r="2">
      <x v="92"/>
    </i>
    <i r="2">
      <x v="107"/>
    </i>
    <i r="2">
      <x v="125"/>
    </i>
    <i r="2">
      <x v="195"/>
    </i>
    <i r="2">
      <x v="259"/>
    </i>
    <i>
      <x v="6"/>
    </i>
    <i r="1">
      <x v="3"/>
    </i>
    <i r="2">
      <x v="1"/>
    </i>
    <i r="2">
      <x v="7"/>
    </i>
    <i r="2">
      <x v="46"/>
    </i>
    <i r="2">
      <x v="59"/>
    </i>
    <i r="2">
      <x v="257"/>
    </i>
    <i r="1">
      <x v="4"/>
    </i>
    <i r="2">
      <x v="39"/>
    </i>
    <i r="2">
      <x v="42"/>
    </i>
    <i r="2">
      <x v="106"/>
    </i>
    <i r="2">
      <x v="156"/>
    </i>
    <i r="2">
      <x v="234"/>
    </i>
    <i r="1">
      <x v="5"/>
    </i>
    <i r="2">
      <x v="2"/>
    </i>
    <i r="2">
      <x v="65"/>
    </i>
    <i r="2">
      <x v="83"/>
    </i>
    <i r="2">
      <x v="128"/>
    </i>
    <i r="2">
      <x v="133"/>
    </i>
    <i r="2">
      <x v="138"/>
    </i>
    <i r="2">
      <x v="209"/>
    </i>
    <i r="2">
      <x v="225"/>
    </i>
    <i r="1">
      <x v="13"/>
    </i>
    <i r="2">
      <x/>
    </i>
    <i r="2">
      <x v="84"/>
    </i>
    <i r="2">
      <x v="105"/>
    </i>
    <i r="2">
      <x v="139"/>
    </i>
    <i r="2">
      <x v="207"/>
    </i>
    <i r="2">
      <x v="210"/>
    </i>
    <i r="2">
      <x v="222"/>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3 Adults aged 70 yrs or over" fld="17" baseField="0" baseItem="0"/>
    <dataField name="Sum of 03f Second Vaccination" fld="62" baseField="0" baseItem="0"/>
    <dataField name="Sum of 03f%" fld="152" baseField="2" baseItem="161" numFmtId="9"/>
    <dataField name="Sum of 03a Vaccinated (Booster)" fld="18" baseField="0" baseItem="0"/>
    <dataField name="Sum of 03a%" fld="94" baseField="1" baseItem="9" numFmtId="9"/>
    <dataField name="Sum of 03b Contraindicated (inc allergies, exclu vaccinated)" fld="53" baseField="0" baseItem="0"/>
    <dataField name="Sum of 03b%" fld="95" baseField="1" baseItem="9" numFmtId="9"/>
    <dataField name="Sum of 03c Declined (excl vaccinated or contraindicated)" fld="19" baseField="0" baseItem="0"/>
    <dataField name="Sum of 03c%" fld="96" baseField="1" baseItem="9" numFmtId="9"/>
    <dataField name="Sum of 03d Invited no outcome (excl vac, contr, decl)" fld="20" baseField="0" baseItem="0"/>
    <dataField name="Sum of 03d%" fld="97" baseField="1" baseItem="9" numFmtId="9"/>
    <dataField name="Sum of 03e No contact coded [CALL]" fld="21" baseField="0" baseItem="0"/>
    <dataField name="Sum of 03e%" fld="98" baseField="1" baseItem="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xmlns:mc="http://schemas.openxmlformats.org/markup-compatibility/2006" xmlns:xr="http://schemas.microsoft.com/office/spreadsheetml/2014/revision" mc:Ignorable="xr" xr:uid="{F380C767-F1C5-43DB-B169-96DFDBC57585}" name="PivotTable1"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9" firstHeaderRow="0" firstDataRow="1" firstDataCol="1"/>
  <pivotFields count="167">
    <pivotField axis="axisRow" showAll="0">
      <items count="9">
        <item x="0"/>
        <item x="1"/>
        <item x="2"/>
        <item x="3"/>
        <item x="4"/>
        <item x="5"/>
        <item x="6"/>
        <item m="1" x="7"/>
        <item t="default"/>
      </items>
    </pivotField>
    <pivotField axis="axisRow" showAll="0">
      <items count="49">
        <item x="43"/>
        <item x="5"/>
        <item x="35"/>
        <item x="26"/>
        <item x="22"/>
        <item x="23"/>
        <item x="27"/>
        <item x="17"/>
        <item x="11"/>
        <item x="4"/>
        <item x="39"/>
        <item x="1"/>
        <item x="19"/>
        <item x="25"/>
        <item x="29"/>
        <item x="7"/>
        <item x="33"/>
        <item x="34"/>
        <item x="8"/>
        <item x="9"/>
        <item x="40"/>
        <item x="24"/>
        <item x="28"/>
        <item x="20"/>
        <item x="44"/>
        <item x="18"/>
        <item x="13"/>
        <item x="3"/>
        <item x="14"/>
        <item x="10"/>
        <item x="36"/>
        <item x="38"/>
        <item x="21"/>
        <item x="16"/>
        <item x="31"/>
        <item x="45"/>
        <item x="37"/>
        <item x="30"/>
        <item x="12"/>
        <item x="41"/>
        <item x="42"/>
        <item x="46"/>
        <item x="15"/>
        <item x="32"/>
        <item x="0"/>
        <item x="2"/>
        <item x="6"/>
        <item m="1" x="47"/>
        <item t="default"/>
      </items>
    </pivotField>
    <pivotField axis="axisRow" showAll="0">
      <items count="275">
        <item x="240"/>
        <item x="241"/>
        <item x="242"/>
        <item x="114"/>
        <item x="0"/>
        <item x="150"/>
        <item x="209"/>
        <item x="243"/>
        <item x="210"/>
        <item x="186"/>
        <item x="76"/>
        <item x="77"/>
        <item x="52"/>
        <item x="115"/>
        <item x="151"/>
        <item x="187"/>
        <item x="211"/>
        <item x="53"/>
        <item x="78"/>
        <item x="79"/>
        <item x="54"/>
        <item x="80"/>
        <item x="116"/>
        <item x="212"/>
        <item x="117"/>
        <item x="152"/>
        <item x="213"/>
        <item x="153"/>
        <item x="118"/>
        <item x="55"/>
        <item x="81"/>
        <item x="154"/>
        <item x="188"/>
        <item x="9"/>
        <item x="119"/>
        <item x="120"/>
        <item x="121"/>
        <item x="25"/>
        <item x="11"/>
        <item x="44"/>
        <item x="214"/>
        <item x="56"/>
        <item x="244"/>
        <item x="215"/>
        <item x="82"/>
        <item x="155"/>
        <item x="245"/>
        <item x="189"/>
        <item x="190"/>
        <item x="122"/>
        <item x="83"/>
        <item x="156"/>
        <item x="157"/>
        <item x="84"/>
        <item x="85"/>
        <item x="216"/>
        <item x="26"/>
        <item x="1"/>
        <item x="158"/>
        <item x="246"/>
        <item x="57"/>
        <item x="123"/>
        <item x="159"/>
        <item x="160"/>
        <item x="15"/>
        <item x="247"/>
        <item x="27"/>
        <item x="161"/>
        <item m="1" x="273"/>
        <item x="162"/>
        <item x="163"/>
        <item x="191"/>
        <item x="86"/>
        <item x="192"/>
        <item x="87"/>
        <item m="1" x="272"/>
        <item x="164"/>
        <item x="58"/>
        <item x="193"/>
        <item x="59"/>
        <item x="17"/>
        <item x="60"/>
        <item x="194"/>
        <item x="45"/>
        <item x="248"/>
        <item x="195"/>
        <item x="28"/>
        <item x="61"/>
        <item x="196"/>
        <item x="29"/>
        <item x="165"/>
        <item x="217"/>
        <item x="218"/>
        <item x="197"/>
        <item x="219"/>
        <item x="30"/>
        <item x="62"/>
        <item x="198"/>
        <item x="249"/>
        <item x="166"/>
        <item x="220"/>
        <item x="31"/>
        <item x="124"/>
        <item x="32"/>
        <item x="63"/>
        <item x="250"/>
        <item x="46"/>
        <item x="221"/>
        <item x="222"/>
        <item x="125"/>
        <item x="126"/>
        <item x="223"/>
        <item x="88"/>
        <item x="33"/>
        <item x="64"/>
        <item x="65"/>
        <item x="251"/>
        <item x="127"/>
        <item x="252"/>
        <item x="12"/>
        <item x="35"/>
        <item x="128"/>
        <item x="224"/>
        <item x="225"/>
        <item x="3"/>
        <item x="226"/>
        <item x="66"/>
        <item x="199"/>
        <item x="253"/>
        <item x="13"/>
        <item x="89"/>
        <item x="254"/>
        <item x="4"/>
        <item x="255"/>
        <item x="167"/>
        <item x="10"/>
        <item x="47"/>
        <item x="168"/>
        <item x="256"/>
        <item x="257"/>
        <item x="43"/>
        <item x="258"/>
        <item x="90"/>
        <item x="91"/>
        <item x="18"/>
        <item x="129"/>
        <item x="169"/>
        <item x="67"/>
        <item x="36"/>
        <item x="130"/>
        <item x="227"/>
        <item x="200"/>
        <item x="170"/>
        <item x="171"/>
        <item x="131"/>
        <item x="132"/>
        <item x="259"/>
        <item x="5"/>
        <item x="68"/>
        <item x="133"/>
        <item x="172"/>
        <item x="6"/>
        <item x="201"/>
        <item x="260"/>
        <item x="92"/>
        <item x="134"/>
        <item x="202"/>
        <item x="93"/>
        <item x="7"/>
        <item x="94"/>
        <item x="173"/>
        <item x="135"/>
        <item x="136"/>
        <item x="228"/>
        <item x="203"/>
        <item x="174"/>
        <item x="38"/>
        <item x="261"/>
        <item x="69"/>
        <item x="95"/>
        <item x="175"/>
        <item x="204"/>
        <item x="262"/>
        <item x="96"/>
        <item x="137"/>
        <item x="39"/>
        <item x="97"/>
        <item x="229"/>
        <item x="98"/>
        <item x="70"/>
        <item x="230"/>
        <item x="176"/>
        <item x="40"/>
        <item x="138"/>
        <item x="263"/>
        <item x="231"/>
        <item x="232"/>
        <item x="233"/>
        <item x="99"/>
        <item x="177"/>
        <item x="100"/>
        <item x="14"/>
        <item x="178"/>
        <item x="19"/>
        <item x="234"/>
        <item x="235"/>
        <item x="139"/>
        <item x="264"/>
        <item x="179"/>
        <item x="265"/>
        <item x="48"/>
        <item x="205"/>
        <item x="180"/>
        <item x="101"/>
        <item x="102"/>
        <item x="140"/>
        <item x="266"/>
        <item x="103"/>
        <item x="104"/>
        <item x="267"/>
        <item x="105"/>
        <item x="106"/>
        <item x="268"/>
        <item x="20"/>
        <item x="49"/>
        <item x="50"/>
        <item x="236"/>
        <item x="141"/>
        <item x="107"/>
        <item x="142"/>
        <item x="108"/>
        <item x="206"/>
        <item x="41"/>
        <item x="181"/>
        <item x="269"/>
        <item x="109"/>
        <item x="143"/>
        <item x="144"/>
        <item x="110"/>
        <item x="182"/>
        <item x="71"/>
        <item x="72"/>
        <item x="145"/>
        <item x="237"/>
        <item x="146"/>
        <item x="21"/>
        <item x="111"/>
        <item x="73"/>
        <item x="112"/>
        <item x="207"/>
        <item x="22"/>
        <item x="113"/>
        <item x="8"/>
        <item x="147"/>
        <item x="183"/>
        <item x="74"/>
        <item x="75"/>
        <item x="51"/>
        <item x="208"/>
        <item x="238"/>
        <item x="23"/>
        <item x="148"/>
        <item x="149"/>
        <item x="184"/>
        <item x="185"/>
        <item x="239"/>
        <item x="2"/>
        <item m="1" x="271"/>
        <item x="24"/>
        <item x="34"/>
        <item x="37"/>
        <item x="42"/>
        <item x="16"/>
        <item m="1" x="270"/>
        <item t="default"/>
      </items>
    </pivotField>
    <pivotField numFmtId="14" showAll="0">
      <items count="14">
        <item m="1" x="3"/>
        <item m="1" x="9"/>
        <item m="1" x="8"/>
        <item m="1" x="4"/>
        <item m="1" x="11"/>
        <item m="1" x="5"/>
        <item m="1" x="6"/>
        <item m="1" x="1"/>
        <item m="1" x="7"/>
        <item m="1" x="2"/>
        <item m="1" x="12"/>
        <item m="1" x="10"/>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6">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186"/>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63"/>
    </i>
    <i r="2">
      <x v="70"/>
    </i>
    <i r="2">
      <x v="202"/>
    </i>
    <i r="2">
      <x v="212"/>
    </i>
    <i r="2">
      <x v="25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65"/>
    </i>
    <i r="1">
      <x v="32"/>
    </i>
    <i r="2">
      <x v="6"/>
    </i>
    <i r="2">
      <x v="40"/>
    </i>
    <i r="2">
      <x v="94"/>
    </i>
    <i r="2">
      <x v="140"/>
    </i>
    <i r="1">
      <x v="39"/>
    </i>
    <i r="2">
      <x v="23"/>
    </i>
    <i r="2">
      <x v="91"/>
    </i>
    <i r="2">
      <x v="205"/>
    </i>
    <i r="2">
      <x v="226"/>
    </i>
    <i r="1">
      <x v="40"/>
    </i>
    <i r="2">
      <x v="43"/>
    </i>
    <i r="2">
      <x v="92"/>
    </i>
    <i r="2">
      <x v="107"/>
    </i>
    <i r="2">
      <x v="125"/>
    </i>
    <i r="2">
      <x v="195"/>
    </i>
    <i r="2">
      <x v="259"/>
    </i>
    <i>
      <x v="6"/>
    </i>
    <i r="1">
      <x v="3"/>
    </i>
    <i r="2">
      <x v="1"/>
    </i>
    <i r="2">
      <x v="7"/>
    </i>
    <i r="2">
      <x v="46"/>
    </i>
    <i r="2">
      <x v="59"/>
    </i>
    <i r="2">
      <x v="257"/>
    </i>
    <i r="1">
      <x v="4"/>
    </i>
    <i r="2">
      <x v="39"/>
    </i>
    <i r="2">
      <x v="42"/>
    </i>
    <i r="2">
      <x v="106"/>
    </i>
    <i r="2">
      <x v="156"/>
    </i>
    <i r="2">
      <x v="234"/>
    </i>
    <i r="1">
      <x v="5"/>
    </i>
    <i r="2">
      <x v="2"/>
    </i>
    <i r="2">
      <x v="65"/>
    </i>
    <i r="2">
      <x v="83"/>
    </i>
    <i r="2">
      <x v="128"/>
    </i>
    <i r="2">
      <x v="133"/>
    </i>
    <i r="2">
      <x v="138"/>
    </i>
    <i r="2">
      <x v="209"/>
    </i>
    <i r="2">
      <x v="225"/>
    </i>
    <i r="1">
      <x v="13"/>
    </i>
    <i r="2">
      <x/>
    </i>
    <i r="2">
      <x v="84"/>
    </i>
    <i r="2">
      <x v="105"/>
    </i>
    <i r="2">
      <x v="139"/>
    </i>
    <i r="2">
      <x v="207"/>
    </i>
    <i r="2">
      <x v="210"/>
    </i>
    <i r="2">
      <x v="222"/>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4 Adults aged 16 - 69 Clinically Extremely Vulnerable" fld="22" baseField="0" baseItem="0"/>
    <dataField name="Sum of 04f Second Vaccination" fld="63" baseField="0" baseItem="0"/>
    <dataField name="Sum of 04f%" fld="153" baseField="2" baseItem="252" numFmtId="9"/>
    <dataField name="Sum of 04a Vaccinated (Booster)" fld="23" baseField="0" baseItem="0"/>
    <dataField name="Sum of 04a%" fld="99" baseField="2" baseItem="41" numFmtId="9"/>
    <dataField name="Sum of 04b Contraindicated (inc allergies, exclu vaccinated)" fld="54" baseField="0" baseItem="0"/>
    <dataField name="Sum of 04b%" fld="100" baseField="2" baseItem="41" numFmtId="9"/>
    <dataField name="Sum of 04c Declined (excl vaccinated or contraindicated)" fld="24" baseField="0" baseItem="0"/>
    <dataField name="Sum of 04c%" fld="101" baseField="2" baseItem="41" numFmtId="9"/>
    <dataField name="Sum of 04d Invited no outcome (excl vac, contr, decl)" fld="25" baseField="0" baseItem="0"/>
    <dataField name="Sum of 04d%" fld="102" baseField="2" baseItem="41" numFmtId="9"/>
    <dataField name="Sum of 04e No contact coded [CALL]" fld="26" baseField="0" baseItem="0"/>
    <dataField name="Sum of 04e%" fld="103" baseField="2" baseItem="41"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8.xml><?xml version="1.0" encoding="utf-8"?>
<pivotTableDefinition xmlns="http://schemas.openxmlformats.org/spreadsheetml/2006/main" xmlns:mc="http://schemas.openxmlformats.org/markup-compatibility/2006" xmlns:xr="http://schemas.microsoft.com/office/spreadsheetml/2014/revision" mc:Ignorable="xr" xr:uid="{457A4E33-7E6E-4CFC-A7F2-B44741F125B6}" name="PivotTable1"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9" firstHeaderRow="0" firstDataRow="1" firstDataCol="1"/>
  <pivotFields count="167">
    <pivotField axis="axisRow" showAll="0">
      <items count="9">
        <item x="0"/>
        <item x="1"/>
        <item x="2"/>
        <item x="3"/>
        <item x="4"/>
        <item x="5"/>
        <item x="6"/>
        <item m="1" x="7"/>
        <item t="default"/>
      </items>
    </pivotField>
    <pivotField axis="axisRow" showAll="0">
      <items count="49">
        <item x="43"/>
        <item x="5"/>
        <item x="35"/>
        <item x="26"/>
        <item x="22"/>
        <item x="23"/>
        <item x="27"/>
        <item x="17"/>
        <item x="11"/>
        <item x="4"/>
        <item x="39"/>
        <item x="1"/>
        <item x="19"/>
        <item x="25"/>
        <item x="29"/>
        <item x="7"/>
        <item x="33"/>
        <item x="34"/>
        <item x="8"/>
        <item x="9"/>
        <item x="40"/>
        <item x="24"/>
        <item x="28"/>
        <item x="20"/>
        <item x="44"/>
        <item x="18"/>
        <item x="13"/>
        <item x="3"/>
        <item x="14"/>
        <item x="10"/>
        <item x="36"/>
        <item x="38"/>
        <item x="21"/>
        <item x="16"/>
        <item x="31"/>
        <item x="45"/>
        <item x="37"/>
        <item x="30"/>
        <item x="12"/>
        <item x="41"/>
        <item x="42"/>
        <item x="46"/>
        <item x="15"/>
        <item x="32"/>
        <item x="0"/>
        <item x="2"/>
        <item x="6"/>
        <item m="1" x="47"/>
        <item t="default"/>
      </items>
    </pivotField>
    <pivotField axis="axisRow" showAll="0">
      <items count="275">
        <item x="240"/>
        <item x="241"/>
        <item x="242"/>
        <item x="114"/>
        <item x="0"/>
        <item x="150"/>
        <item x="209"/>
        <item x="243"/>
        <item x="210"/>
        <item x="186"/>
        <item x="76"/>
        <item x="77"/>
        <item x="52"/>
        <item x="115"/>
        <item x="151"/>
        <item x="187"/>
        <item x="211"/>
        <item x="53"/>
        <item x="78"/>
        <item x="79"/>
        <item x="54"/>
        <item x="80"/>
        <item x="116"/>
        <item x="212"/>
        <item x="117"/>
        <item x="152"/>
        <item x="213"/>
        <item x="153"/>
        <item x="118"/>
        <item x="55"/>
        <item x="81"/>
        <item x="154"/>
        <item x="188"/>
        <item x="9"/>
        <item x="119"/>
        <item x="120"/>
        <item x="121"/>
        <item x="25"/>
        <item x="11"/>
        <item x="44"/>
        <item x="214"/>
        <item x="56"/>
        <item x="244"/>
        <item x="215"/>
        <item x="82"/>
        <item x="155"/>
        <item x="245"/>
        <item x="189"/>
        <item x="190"/>
        <item x="122"/>
        <item x="83"/>
        <item x="156"/>
        <item x="157"/>
        <item x="84"/>
        <item x="85"/>
        <item x="216"/>
        <item x="26"/>
        <item x="1"/>
        <item x="158"/>
        <item x="246"/>
        <item x="57"/>
        <item x="123"/>
        <item x="159"/>
        <item x="160"/>
        <item x="15"/>
        <item x="247"/>
        <item x="27"/>
        <item x="161"/>
        <item m="1" x="273"/>
        <item x="162"/>
        <item x="163"/>
        <item x="191"/>
        <item x="86"/>
        <item x="192"/>
        <item x="87"/>
        <item m="1" x="272"/>
        <item x="164"/>
        <item x="58"/>
        <item x="193"/>
        <item x="59"/>
        <item x="17"/>
        <item x="60"/>
        <item x="194"/>
        <item x="45"/>
        <item x="248"/>
        <item x="195"/>
        <item x="28"/>
        <item x="61"/>
        <item x="196"/>
        <item x="29"/>
        <item x="165"/>
        <item x="217"/>
        <item x="218"/>
        <item x="197"/>
        <item x="219"/>
        <item x="30"/>
        <item x="62"/>
        <item x="198"/>
        <item x="249"/>
        <item x="166"/>
        <item x="220"/>
        <item x="31"/>
        <item x="124"/>
        <item x="32"/>
        <item x="63"/>
        <item x="250"/>
        <item x="46"/>
        <item x="221"/>
        <item x="222"/>
        <item x="125"/>
        <item x="126"/>
        <item x="223"/>
        <item x="88"/>
        <item x="33"/>
        <item x="64"/>
        <item x="65"/>
        <item x="251"/>
        <item x="127"/>
        <item x="252"/>
        <item x="12"/>
        <item x="35"/>
        <item x="128"/>
        <item x="224"/>
        <item x="225"/>
        <item x="3"/>
        <item x="226"/>
        <item x="66"/>
        <item x="199"/>
        <item x="253"/>
        <item x="13"/>
        <item x="89"/>
        <item x="254"/>
        <item x="4"/>
        <item x="255"/>
        <item x="167"/>
        <item x="10"/>
        <item x="47"/>
        <item x="168"/>
        <item x="256"/>
        <item x="257"/>
        <item x="43"/>
        <item x="258"/>
        <item x="90"/>
        <item x="91"/>
        <item x="18"/>
        <item x="129"/>
        <item x="169"/>
        <item x="67"/>
        <item x="36"/>
        <item x="130"/>
        <item x="227"/>
        <item x="200"/>
        <item x="170"/>
        <item x="171"/>
        <item x="131"/>
        <item x="132"/>
        <item x="259"/>
        <item x="5"/>
        <item x="68"/>
        <item x="133"/>
        <item x="172"/>
        <item x="6"/>
        <item x="201"/>
        <item x="260"/>
        <item x="92"/>
        <item x="134"/>
        <item x="202"/>
        <item x="93"/>
        <item x="7"/>
        <item x="94"/>
        <item x="173"/>
        <item x="135"/>
        <item x="136"/>
        <item x="228"/>
        <item x="203"/>
        <item x="174"/>
        <item x="38"/>
        <item x="261"/>
        <item x="69"/>
        <item x="95"/>
        <item x="175"/>
        <item x="204"/>
        <item x="262"/>
        <item x="96"/>
        <item x="137"/>
        <item x="39"/>
        <item x="97"/>
        <item x="229"/>
        <item x="98"/>
        <item x="70"/>
        <item x="230"/>
        <item x="176"/>
        <item x="40"/>
        <item x="138"/>
        <item x="263"/>
        <item x="231"/>
        <item x="232"/>
        <item x="233"/>
        <item x="99"/>
        <item x="177"/>
        <item x="100"/>
        <item x="14"/>
        <item x="178"/>
        <item x="19"/>
        <item x="234"/>
        <item x="235"/>
        <item x="139"/>
        <item x="264"/>
        <item x="179"/>
        <item x="265"/>
        <item x="48"/>
        <item x="205"/>
        <item x="180"/>
        <item x="101"/>
        <item x="102"/>
        <item x="140"/>
        <item x="266"/>
        <item x="103"/>
        <item x="104"/>
        <item x="267"/>
        <item x="105"/>
        <item x="106"/>
        <item x="268"/>
        <item x="20"/>
        <item x="49"/>
        <item x="50"/>
        <item x="236"/>
        <item x="141"/>
        <item x="107"/>
        <item x="142"/>
        <item x="108"/>
        <item x="206"/>
        <item x="41"/>
        <item x="181"/>
        <item x="269"/>
        <item x="109"/>
        <item x="143"/>
        <item x="144"/>
        <item x="110"/>
        <item x="182"/>
        <item x="71"/>
        <item x="72"/>
        <item x="145"/>
        <item x="237"/>
        <item x="146"/>
        <item x="21"/>
        <item x="111"/>
        <item x="73"/>
        <item x="112"/>
        <item x="207"/>
        <item x="22"/>
        <item x="113"/>
        <item x="8"/>
        <item x="147"/>
        <item x="183"/>
        <item x="74"/>
        <item x="75"/>
        <item x="51"/>
        <item x="208"/>
        <item x="238"/>
        <item x="23"/>
        <item x="148"/>
        <item x="149"/>
        <item x="184"/>
        <item x="185"/>
        <item x="239"/>
        <item x="2"/>
        <item m="1" x="271"/>
        <item x="24"/>
        <item x="34"/>
        <item x="37"/>
        <item x="42"/>
        <item x="16"/>
        <item m="1" x="270"/>
        <item t="default"/>
      </items>
    </pivotField>
    <pivotField numFmtId="14" showAll="0">
      <items count="14">
        <item m="1" x="3"/>
        <item m="1" x="9"/>
        <item m="1" x="8"/>
        <item m="1" x="4"/>
        <item m="1" x="11"/>
        <item m="1" x="5"/>
        <item m="1" x="6"/>
        <item m="1" x="1"/>
        <item m="1" x="7"/>
        <item m="1" x="2"/>
        <item m="1" x="12"/>
        <item m="1" x="10"/>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6">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186"/>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63"/>
    </i>
    <i r="2">
      <x v="70"/>
    </i>
    <i r="2">
      <x v="202"/>
    </i>
    <i r="2">
      <x v="212"/>
    </i>
    <i r="2">
      <x v="25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65"/>
    </i>
    <i r="1">
      <x v="32"/>
    </i>
    <i r="2">
      <x v="6"/>
    </i>
    <i r="2">
      <x v="40"/>
    </i>
    <i r="2">
      <x v="94"/>
    </i>
    <i r="2">
      <x v="140"/>
    </i>
    <i r="1">
      <x v="39"/>
    </i>
    <i r="2">
      <x v="23"/>
    </i>
    <i r="2">
      <x v="91"/>
    </i>
    <i r="2">
      <x v="205"/>
    </i>
    <i r="2">
      <x v="226"/>
    </i>
    <i r="1">
      <x v="40"/>
    </i>
    <i r="2">
      <x v="43"/>
    </i>
    <i r="2">
      <x v="92"/>
    </i>
    <i r="2">
      <x v="107"/>
    </i>
    <i r="2">
      <x v="125"/>
    </i>
    <i r="2">
      <x v="195"/>
    </i>
    <i r="2">
      <x v="259"/>
    </i>
    <i>
      <x v="6"/>
    </i>
    <i r="1">
      <x v="3"/>
    </i>
    <i r="2">
      <x v="1"/>
    </i>
    <i r="2">
      <x v="7"/>
    </i>
    <i r="2">
      <x v="46"/>
    </i>
    <i r="2">
      <x v="59"/>
    </i>
    <i r="2">
      <x v="257"/>
    </i>
    <i r="1">
      <x v="4"/>
    </i>
    <i r="2">
      <x v="39"/>
    </i>
    <i r="2">
      <x v="42"/>
    </i>
    <i r="2">
      <x v="106"/>
    </i>
    <i r="2">
      <x v="156"/>
    </i>
    <i r="2">
      <x v="234"/>
    </i>
    <i r="1">
      <x v="5"/>
    </i>
    <i r="2">
      <x v="2"/>
    </i>
    <i r="2">
      <x v="65"/>
    </i>
    <i r="2">
      <x v="83"/>
    </i>
    <i r="2">
      <x v="128"/>
    </i>
    <i r="2">
      <x v="133"/>
    </i>
    <i r="2">
      <x v="138"/>
    </i>
    <i r="2">
      <x v="209"/>
    </i>
    <i r="2">
      <x v="225"/>
    </i>
    <i r="1">
      <x v="13"/>
    </i>
    <i r="2">
      <x/>
    </i>
    <i r="2">
      <x v="84"/>
    </i>
    <i r="2">
      <x v="105"/>
    </i>
    <i r="2">
      <x v="139"/>
    </i>
    <i r="2">
      <x v="207"/>
    </i>
    <i r="2">
      <x v="210"/>
    </i>
    <i r="2">
      <x v="222"/>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5 Adults aged 50 to 69 yrs" fld="27" baseField="0" baseItem="0"/>
    <dataField name="Sum of 05f Second Vaccination" fld="64" baseField="0" baseItem="0"/>
    <dataField name="Sum of 05f%" fld="154" baseField="2" baseItem="20" numFmtId="9"/>
    <dataField name="Sum of 05a Vaccinated (Booster)" fld="28" baseField="0" baseItem="0"/>
    <dataField name="Sum of 05a%" fld="104" baseField="2" baseItem="29" numFmtId="9"/>
    <dataField name="Sum of 05b Contraindicated (inc allergies, exclu vaccinated)" fld="55" baseField="0" baseItem="0"/>
    <dataField name="Sum of 05b%" fld="105" baseField="2" baseItem="29" numFmtId="9"/>
    <dataField name="Sum of 05c Declined (excl vaccinated or contraindicated)" fld="29" baseField="0" baseItem="0"/>
    <dataField name="Sum of 05c%" fld="106" baseField="2" baseItem="29" numFmtId="9"/>
    <dataField name="Sum of 05d Invited no outcome (excl vac, contr, decl)" fld="30" baseField="0" baseItem="0"/>
    <dataField name="Sum of 05d%" fld="107" baseField="2" baseItem="29" numFmtId="9"/>
    <dataField name="Sum of 05e No contact coded [CALL]" fld="31" baseField="0" baseItem="0"/>
    <dataField name="Sum of 05e%" fld="108" baseField="2" baseItem="2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9.xml><?xml version="1.0" encoding="utf-8"?>
<pivotTableDefinition xmlns="http://schemas.openxmlformats.org/spreadsheetml/2006/main" xmlns:mc="http://schemas.openxmlformats.org/markup-compatibility/2006" xmlns:xr="http://schemas.microsoft.com/office/spreadsheetml/2014/revision" mc:Ignorable="xr" xr:uid="{A90B6B56-DA9E-45EC-BF7C-DFDC988382C9}" name="PivotTable1"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9" firstHeaderRow="0" firstDataRow="1" firstDataCol="1"/>
  <pivotFields count="167">
    <pivotField axis="axisRow" showAll="0">
      <items count="9">
        <item x="0"/>
        <item x="1"/>
        <item x="2"/>
        <item x="3"/>
        <item x="4"/>
        <item x="5"/>
        <item x="6"/>
        <item m="1" x="7"/>
        <item t="default"/>
      </items>
    </pivotField>
    <pivotField axis="axisRow" showAll="0">
      <items count="49">
        <item x="43"/>
        <item x="5"/>
        <item x="35"/>
        <item x="26"/>
        <item x="22"/>
        <item x="23"/>
        <item x="27"/>
        <item x="17"/>
        <item x="11"/>
        <item x="4"/>
        <item x="39"/>
        <item x="1"/>
        <item x="19"/>
        <item x="25"/>
        <item x="29"/>
        <item x="7"/>
        <item x="33"/>
        <item x="34"/>
        <item x="8"/>
        <item x="9"/>
        <item x="40"/>
        <item x="24"/>
        <item x="28"/>
        <item x="20"/>
        <item x="44"/>
        <item x="18"/>
        <item x="13"/>
        <item x="3"/>
        <item x="14"/>
        <item x="10"/>
        <item x="36"/>
        <item x="38"/>
        <item x="21"/>
        <item x="16"/>
        <item x="31"/>
        <item x="45"/>
        <item x="37"/>
        <item x="30"/>
        <item x="12"/>
        <item x="41"/>
        <item x="42"/>
        <item x="46"/>
        <item x="15"/>
        <item x="32"/>
        <item x="0"/>
        <item x="2"/>
        <item x="6"/>
        <item m="1" x="47"/>
        <item t="default"/>
      </items>
    </pivotField>
    <pivotField axis="axisRow" showAll="0">
      <items count="275">
        <item x="240"/>
        <item x="241"/>
        <item x="242"/>
        <item x="114"/>
        <item x="0"/>
        <item x="150"/>
        <item x="209"/>
        <item x="243"/>
        <item x="210"/>
        <item x="186"/>
        <item x="76"/>
        <item x="77"/>
        <item x="52"/>
        <item x="115"/>
        <item x="151"/>
        <item x="187"/>
        <item x="211"/>
        <item x="53"/>
        <item x="78"/>
        <item x="79"/>
        <item x="54"/>
        <item x="80"/>
        <item x="116"/>
        <item x="212"/>
        <item x="117"/>
        <item x="152"/>
        <item x="213"/>
        <item x="153"/>
        <item x="118"/>
        <item x="55"/>
        <item x="81"/>
        <item x="154"/>
        <item x="188"/>
        <item x="9"/>
        <item x="119"/>
        <item x="120"/>
        <item x="121"/>
        <item x="25"/>
        <item x="11"/>
        <item x="44"/>
        <item x="214"/>
        <item x="56"/>
        <item x="244"/>
        <item x="215"/>
        <item x="82"/>
        <item x="155"/>
        <item x="245"/>
        <item x="189"/>
        <item x="190"/>
        <item x="122"/>
        <item x="83"/>
        <item x="156"/>
        <item x="157"/>
        <item x="84"/>
        <item x="85"/>
        <item x="216"/>
        <item x="26"/>
        <item x="1"/>
        <item x="158"/>
        <item x="246"/>
        <item x="57"/>
        <item x="123"/>
        <item x="159"/>
        <item x="160"/>
        <item x="15"/>
        <item x="247"/>
        <item x="27"/>
        <item x="161"/>
        <item m="1" x="273"/>
        <item x="162"/>
        <item x="163"/>
        <item x="191"/>
        <item x="86"/>
        <item x="192"/>
        <item x="87"/>
        <item m="1" x="272"/>
        <item x="164"/>
        <item x="58"/>
        <item x="193"/>
        <item x="59"/>
        <item x="17"/>
        <item x="60"/>
        <item x="194"/>
        <item x="45"/>
        <item x="248"/>
        <item x="195"/>
        <item x="28"/>
        <item x="61"/>
        <item x="196"/>
        <item x="29"/>
        <item x="165"/>
        <item x="217"/>
        <item x="218"/>
        <item x="197"/>
        <item x="219"/>
        <item x="30"/>
        <item x="62"/>
        <item x="198"/>
        <item x="249"/>
        <item x="166"/>
        <item x="220"/>
        <item x="31"/>
        <item x="124"/>
        <item x="32"/>
        <item x="63"/>
        <item x="250"/>
        <item x="46"/>
        <item x="221"/>
        <item x="222"/>
        <item x="125"/>
        <item x="126"/>
        <item x="223"/>
        <item x="88"/>
        <item x="33"/>
        <item x="64"/>
        <item x="65"/>
        <item x="251"/>
        <item x="127"/>
        <item x="252"/>
        <item x="12"/>
        <item x="35"/>
        <item x="128"/>
        <item x="224"/>
        <item x="225"/>
        <item x="3"/>
        <item x="226"/>
        <item x="66"/>
        <item x="199"/>
        <item x="253"/>
        <item x="13"/>
        <item x="89"/>
        <item x="254"/>
        <item x="4"/>
        <item x="255"/>
        <item x="167"/>
        <item x="10"/>
        <item x="47"/>
        <item x="168"/>
        <item x="256"/>
        <item x="257"/>
        <item x="43"/>
        <item x="258"/>
        <item x="90"/>
        <item x="91"/>
        <item x="18"/>
        <item x="129"/>
        <item x="169"/>
        <item x="67"/>
        <item x="36"/>
        <item x="130"/>
        <item x="227"/>
        <item x="200"/>
        <item x="170"/>
        <item x="171"/>
        <item x="131"/>
        <item x="132"/>
        <item x="259"/>
        <item x="5"/>
        <item x="68"/>
        <item x="133"/>
        <item x="172"/>
        <item x="6"/>
        <item x="201"/>
        <item x="260"/>
        <item x="92"/>
        <item x="134"/>
        <item x="202"/>
        <item x="93"/>
        <item x="7"/>
        <item x="94"/>
        <item x="173"/>
        <item x="135"/>
        <item x="136"/>
        <item x="228"/>
        <item x="203"/>
        <item x="174"/>
        <item x="38"/>
        <item x="261"/>
        <item x="69"/>
        <item x="95"/>
        <item x="175"/>
        <item x="204"/>
        <item x="262"/>
        <item x="96"/>
        <item x="137"/>
        <item x="39"/>
        <item x="97"/>
        <item x="229"/>
        <item x="98"/>
        <item x="70"/>
        <item x="230"/>
        <item x="176"/>
        <item x="40"/>
        <item x="138"/>
        <item x="263"/>
        <item x="231"/>
        <item x="232"/>
        <item x="233"/>
        <item x="99"/>
        <item x="177"/>
        <item x="100"/>
        <item x="14"/>
        <item x="178"/>
        <item x="19"/>
        <item x="234"/>
        <item x="235"/>
        <item x="139"/>
        <item x="264"/>
        <item x="179"/>
        <item x="265"/>
        <item x="48"/>
        <item x="205"/>
        <item x="180"/>
        <item x="101"/>
        <item x="102"/>
        <item x="140"/>
        <item x="266"/>
        <item x="103"/>
        <item x="104"/>
        <item x="267"/>
        <item x="105"/>
        <item x="106"/>
        <item x="268"/>
        <item x="20"/>
        <item x="49"/>
        <item x="50"/>
        <item x="236"/>
        <item x="141"/>
        <item x="107"/>
        <item x="142"/>
        <item x="108"/>
        <item x="206"/>
        <item x="41"/>
        <item x="181"/>
        <item x="269"/>
        <item x="109"/>
        <item x="143"/>
        <item x="144"/>
        <item x="110"/>
        <item x="182"/>
        <item x="71"/>
        <item x="72"/>
        <item x="145"/>
        <item x="237"/>
        <item x="146"/>
        <item x="21"/>
        <item x="111"/>
        <item x="73"/>
        <item x="112"/>
        <item x="207"/>
        <item x="22"/>
        <item x="113"/>
        <item x="8"/>
        <item x="147"/>
        <item x="183"/>
        <item x="74"/>
        <item x="75"/>
        <item x="51"/>
        <item x="208"/>
        <item x="238"/>
        <item x="23"/>
        <item x="148"/>
        <item x="149"/>
        <item x="184"/>
        <item x="185"/>
        <item x="239"/>
        <item x="2"/>
        <item m="1" x="271"/>
        <item x="24"/>
        <item x="34"/>
        <item x="37"/>
        <item x="42"/>
        <item x="16"/>
        <item m="1" x="270"/>
        <item t="default"/>
      </items>
    </pivotField>
    <pivotField numFmtId="14" showAll="0">
      <items count="14">
        <item m="1" x="3"/>
        <item m="1" x="9"/>
        <item m="1" x="8"/>
        <item m="1" x="4"/>
        <item m="1" x="11"/>
        <item m="1" x="5"/>
        <item m="1" x="6"/>
        <item m="1" x="1"/>
        <item m="1" x="7"/>
        <item m="1" x="2"/>
        <item m="1" x="12"/>
        <item m="1" x="10"/>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6">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186"/>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63"/>
    </i>
    <i r="2">
      <x v="70"/>
    </i>
    <i r="2">
      <x v="202"/>
    </i>
    <i r="2">
      <x v="212"/>
    </i>
    <i r="2">
      <x v="25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65"/>
    </i>
    <i r="1">
      <x v="32"/>
    </i>
    <i r="2">
      <x v="6"/>
    </i>
    <i r="2">
      <x v="40"/>
    </i>
    <i r="2">
      <x v="94"/>
    </i>
    <i r="2">
      <x v="140"/>
    </i>
    <i r="1">
      <x v="39"/>
    </i>
    <i r="2">
      <x v="23"/>
    </i>
    <i r="2">
      <x v="91"/>
    </i>
    <i r="2">
      <x v="205"/>
    </i>
    <i r="2">
      <x v="226"/>
    </i>
    <i r="1">
      <x v="40"/>
    </i>
    <i r="2">
      <x v="43"/>
    </i>
    <i r="2">
      <x v="92"/>
    </i>
    <i r="2">
      <x v="107"/>
    </i>
    <i r="2">
      <x v="125"/>
    </i>
    <i r="2">
      <x v="195"/>
    </i>
    <i r="2">
      <x v="259"/>
    </i>
    <i>
      <x v="6"/>
    </i>
    <i r="1">
      <x v="3"/>
    </i>
    <i r="2">
      <x v="1"/>
    </i>
    <i r="2">
      <x v="7"/>
    </i>
    <i r="2">
      <x v="46"/>
    </i>
    <i r="2">
      <x v="59"/>
    </i>
    <i r="2">
      <x v="257"/>
    </i>
    <i r="1">
      <x v="4"/>
    </i>
    <i r="2">
      <x v="39"/>
    </i>
    <i r="2">
      <x v="42"/>
    </i>
    <i r="2">
      <x v="106"/>
    </i>
    <i r="2">
      <x v="156"/>
    </i>
    <i r="2">
      <x v="234"/>
    </i>
    <i r="1">
      <x v="5"/>
    </i>
    <i r="2">
      <x v="2"/>
    </i>
    <i r="2">
      <x v="65"/>
    </i>
    <i r="2">
      <x v="83"/>
    </i>
    <i r="2">
      <x v="128"/>
    </i>
    <i r="2">
      <x v="133"/>
    </i>
    <i r="2">
      <x v="138"/>
    </i>
    <i r="2">
      <x v="209"/>
    </i>
    <i r="2">
      <x v="225"/>
    </i>
    <i r="1">
      <x v="13"/>
    </i>
    <i r="2">
      <x/>
    </i>
    <i r="2">
      <x v="84"/>
    </i>
    <i r="2">
      <x v="105"/>
    </i>
    <i r="2">
      <x v="139"/>
    </i>
    <i r="2">
      <x v="207"/>
    </i>
    <i r="2">
      <x v="210"/>
    </i>
    <i r="2">
      <x v="222"/>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6 Adults aged 16 to 49 yrs at risk of Covid or Flu" fld="32" baseField="0" baseItem="0"/>
    <dataField name="Sum of 06f Second Vaccination" fld="65" baseField="0" baseItem="0"/>
    <dataField name="Sum of 06f%" fld="155" baseField="2" baseItem="252" numFmtId="9"/>
    <dataField name="Sum of 06a Vaccinated (Booster)" fld="33" baseField="0" baseItem="0"/>
    <dataField name="Sum of 06a%" fld="109" baseField="2" baseItem="147" numFmtId="9"/>
    <dataField name="Sum of 06b Contraindicated (inc allergies, exclu vaccinated)" fld="56" baseField="0" baseItem="0"/>
    <dataField name="Sum of 06b%" fld="110" baseField="2" baseItem="147" numFmtId="9"/>
    <dataField name="Sum of 06c Declined (excl vaccinated or contraindicated)" fld="34" baseField="0" baseItem="0"/>
    <dataField name="Sum of 06c%" fld="111" baseField="2" baseItem="147" numFmtId="9"/>
    <dataField name="Sum of 06d Invited no outcome (excl vac, contr, decl)" fld="35" baseField="0" baseItem="0"/>
    <dataField name="Sum of 06d%" fld="112" baseField="2" baseItem="147" numFmtId="9"/>
    <dataField name="Sum of 06e No contact coded [CALL]" fld="36" baseField="0" baseItem="0"/>
    <dataField name="Sum of 06e%" fld="113" baseField="2" baseItem="14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0.xml><?xml version="1.0" encoding="utf-8"?>
<pivotTableDefinition xmlns="http://schemas.openxmlformats.org/spreadsheetml/2006/main" xmlns:mc="http://schemas.openxmlformats.org/markup-compatibility/2006" xmlns:xr="http://schemas.microsoft.com/office/spreadsheetml/2014/revision" mc:Ignorable="xr" xr:uid="{EEA0F1E8-EED5-4719-8C55-CDEE1D2CFB78}" name="PivotTable1"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9" firstHeaderRow="0" firstDataRow="1" firstDataCol="1"/>
  <pivotFields count="167">
    <pivotField axis="axisRow" showAll="0">
      <items count="9">
        <item x="0"/>
        <item x="1"/>
        <item x="2"/>
        <item x="3"/>
        <item x="4"/>
        <item x="5"/>
        <item x="6"/>
        <item m="1" x="7"/>
        <item t="default"/>
      </items>
    </pivotField>
    <pivotField axis="axisRow" showAll="0">
      <items count="49">
        <item x="43"/>
        <item x="5"/>
        <item x="35"/>
        <item x="26"/>
        <item x="22"/>
        <item x="23"/>
        <item x="27"/>
        <item x="17"/>
        <item x="11"/>
        <item x="4"/>
        <item x="39"/>
        <item x="1"/>
        <item x="19"/>
        <item x="25"/>
        <item x="29"/>
        <item x="7"/>
        <item x="33"/>
        <item x="34"/>
        <item x="8"/>
        <item x="9"/>
        <item x="40"/>
        <item x="24"/>
        <item x="28"/>
        <item x="20"/>
        <item x="44"/>
        <item x="18"/>
        <item x="13"/>
        <item x="3"/>
        <item x="14"/>
        <item x="10"/>
        <item x="36"/>
        <item x="38"/>
        <item x="21"/>
        <item x="16"/>
        <item x="31"/>
        <item x="45"/>
        <item x="37"/>
        <item x="30"/>
        <item x="12"/>
        <item x="41"/>
        <item x="42"/>
        <item x="46"/>
        <item x="15"/>
        <item x="32"/>
        <item x="0"/>
        <item x="2"/>
        <item x="6"/>
        <item m="1" x="47"/>
        <item t="default"/>
      </items>
    </pivotField>
    <pivotField axis="axisRow" showAll="0">
      <items count="275">
        <item x="240"/>
        <item x="241"/>
        <item x="242"/>
        <item x="114"/>
        <item x="0"/>
        <item x="150"/>
        <item x="209"/>
        <item x="243"/>
        <item x="210"/>
        <item x="186"/>
        <item x="76"/>
        <item x="77"/>
        <item x="52"/>
        <item x="115"/>
        <item x="151"/>
        <item x="187"/>
        <item x="211"/>
        <item x="53"/>
        <item x="78"/>
        <item x="79"/>
        <item x="54"/>
        <item x="80"/>
        <item x="116"/>
        <item x="212"/>
        <item x="117"/>
        <item x="152"/>
        <item x="213"/>
        <item x="153"/>
        <item x="118"/>
        <item x="55"/>
        <item x="81"/>
        <item x="154"/>
        <item x="188"/>
        <item x="9"/>
        <item x="119"/>
        <item x="120"/>
        <item x="121"/>
        <item x="25"/>
        <item x="11"/>
        <item x="44"/>
        <item x="214"/>
        <item x="56"/>
        <item x="244"/>
        <item x="215"/>
        <item x="82"/>
        <item x="155"/>
        <item x="245"/>
        <item x="189"/>
        <item x="190"/>
        <item x="122"/>
        <item x="83"/>
        <item x="156"/>
        <item x="157"/>
        <item x="84"/>
        <item x="85"/>
        <item x="216"/>
        <item x="26"/>
        <item x="1"/>
        <item x="158"/>
        <item x="246"/>
        <item x="57"/>
        <item x="123"/>
        <item x="159"/>
        <item x="160"/>
        <item x="15"/>
        <item x="247"/>
        <item x="27"/>
        <item x="161"/>
        <item m="1" x="273"/>
        <item x="162"/>
        <item x="163"/>
        <item x="191"/>
        <item x="86"/>
        <item x="192"/>
        <item x="87"/>
        <item m="1" x="272"/>
        <item x="164"/>
        <item x="58"/>
        <item x="193"/>
        <item x="59"/>
        <item x="17"/>
        <item x="60"/>
        <item x="194"/>
        <item x="45"/>
        <item x="248"/>
        <item x="195"/>
        <item x="28"/>
        <item x="61"/>
        <item x="196"/>
        <item x="29"/>
        <item x="165"/>
        <item x="217"/>
        <item x="218"/>
        <item x="197"/>
        <item x="219"/>
        <item x="30"/>
        <item x="62"/>
        <item x="198"/>
        <item x="249"/>
        <item x="166"/>
        <item x="220"/>
        <item x="31"/>
        <item x="124"/>
        <item x="32"/>
        <item x="63"/>
        <item x="250"/>
        <item x="46"/>
        <item x="221"/>
        <item x="222"/>
        <item x="125"/>
        <item x="126"/>
        <item x="223"/>
        <item x="88"/>
        <item x="33"/>
        <item x="64"/>
        <item x="65"/>
        <item x="251"/>
        <item x="127"/>
        <item x="252"/>
        <item x="12"/>
        <item x="35"/>
        <item x="128"/>
        <item x="224"/>
        <item x="225"/>
        <item x="3"/>
        <item x="226"/>
        <item x="66"/>
        <item x="199"/>
        <item x="253"/>
        <item x="13"/>
        <item x="89"/>
        <item x="254"/>
        <item x="4"/>
        <item x="255"/>
        <item x="167"/>
        <item x="10"/>
        <item x="47"/>
        <item x="168"/>
        <item x="256"/>
        <item x="257"/>
        <item x="43"/>
        <item x="258"/>
        <item x="90"/>
        <item x="91"/>
        <item x="18"/>
        <item x="129"/>
        <item x="169"/>
        <item x="67"/>
        <item x="36"/>
        <item x="130"/>
        <item x="227"/>
        <item x="200"/>
        <item x="170"/>
        <item x="171"/>
        <item x="131"/>
        <item x="132"/>
        <item x="259"/>
        <item x="5"/>
        <item x="68"/>
        <item x="133"/>
        <item x="172"/>
        <item x="6"/>
        <item x="201"/>
        <item x="260"/>
        <item x="92"/>
        <item x="134"/>
        <item x="202"/>
        <item x="93"/>
        <item x="7"/>
        <item x="94"/>
        <item x="173"/>
        <item x="135"/>
        <item x="136"/>
        <item x="228"/>
        <item x="203"/>
        <item x="174"/>
        <item x="38"/>
        <item x="261"/>
        <item x="69"/>
        <item x="95"/>
        <item x="175"/>
        <item x="204"/>
        <item x="262"/>
        <item x="96"/>
        <item x="137"/>
        <item x="39"/>
        <item x="97"/>
        <item x="229"/>
        <item x="98"/>
        <item x="70"/>
        <item x="230"/>
        <item x="176"/>
        <item x="40"/>
        <item x="138"/>
        <item x="263"/>
        <item x="231"/>
        <item x="232"/>
        <item x="233"/>
        <item x="99"/>
        <item x="177"/>
        <item x="100"/>
        <item x="14"/>
        <item x="178"/>
        <item x="19"/>
        <item x="234"/>
        <item x="235"/>
        <item x="139"/>
        <item x="264"/>
        <item x="179"/>
        <item x="265"/>
        <item x="48"/>
        <item x="205"/>
        <item x="180"/>
        <item x="101"/>
        <item x="102"/>
        <item x="140"/>
        <item x="266"/>
        <item x="103"/>
        <item x="104"/>
        <item x="267"/>
        <item x="105"/>
        <item x="106"/>
        <item x="268"/>
        <item x="20"/>
        <item x="49"/>
        <item x="50"/>
        <item x="236"/>
        <item x="141"/>
        <item x="107"/>
        <item x="142"/>
        <item x="108"/>
        <item x="206"/>
        <item x="41"/>
        <item x="181"/>
        <item x="269"/>
        <item x="109"/>
        <item x="143"/>
        <item x="144"/>
        <item x="110"/>
        <item x="182"/>
        <item x="71"/>
        <item x="72"/>
        <item x="145"/>
        <item x="237"/>
        <item x="146"/>
        <item x="21"/>
        <item x="111"/>
        <item x="73"/>
        <item x="112"/>
        <item x="207"/>
        <item x="22"/>
        <item x="113"/>
        <item x="8"/>
        <item x="147"/>
        <item x="183"/>
        <item x="74"/>
        <item x="75"/>
        <item x="51"/>
        <item x="208"/>
        <item x="238"/>
        <item x="23"/>
        <item x="148"/>
        <item x="149"/>
        <item x="184"/>
        <item x="185"/>
        <item x="239"/>
        <item x="2"/>
        <item m="1" x="271"/>
        <item x="24"/>
        <item x="34"/>
        <item x="37"/>
        <item x="42"/>
        <item x="16"/>
        <item m="1" x="270"/>
        <item t="default"/>
      </items>
    </pivotField>
    <pivotField numFmtId="14" showAll="0">
      <items count="14">
        <item m="1" x="3"/>
        <item m="1" x="9"/>
        <item m="1" x="8"/>
        <item m="1" x="4"/>
        <item m="1" x="11"/>
        <item m="1" x="5"/>
        <item m="1" x="6"/>
        <item m="1" x="1"/>
        <item m="1" x="7"/>
        <item m="1" x="2"/>
        <item m="1" x="12"/>
        <item m="1" x="10"/>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6">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186"/>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63"/>
    </i>
    <i r="2">
      <x v="70"/>
    </i>
    <i r="2">
      <x v="202"/>
    </i>
    <i r="2">
      <x v="212"/>
    </i>
    <i r="2">
      <x v="25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65"/>
    </i>
    <i r="1">
      <x v="32"/>
    </i>
    <i r="2">
      <x v="6"/>
    </i>
    <i r="2">
      <x v="40"/>
    </i>
    <i r="2">
      <x v="94"/>
    </i>
    <i r="2">
      <x v="140"/>
    </i>
    <i r="1">
      <x v="39"/>
    </i>
    <i r="2">
      <x v="23"/>
    </i>
    <i r="2">
      <x v="91"/>
    </i>
    <i r="2">
      <x v="205"/>
    </i>
    <i r="2">
      <x v="226"/>
    </i>
    <i r="1">
      <x v="40"/>
    </i>
    <i r="2">
      <x v="43"/>
    </i>
    <i r="2">
      <x v="92"/>
    </i>
    <i r="2">
      <x v="107"/>
    </i>
    <i r="2">
      <x v="125"/>
    </i>
    <i r="2">
      <x v="195"/>
    </i>
    <i r="2">
      <x v="259"/>
    </i>
    <i>
      <x v="6"/>
    </i>
    <i r="1">
      <x v="3"/>
    </i>
    <i r="2">
      <x v="1"/>
    </i>
    <i r="2">
      <x v="7"/>
    </i>
    <i r="2">
      <x v="46"/>
    </i>
    <i r="2">
      <x v="59"/>
    </i>
    <i r="2">
      <x v="257"/>
    </i>
    <i r="1">
      <x v="4"/>
    </i>
    <i r="2">
      <x v="39"/>
    </i>
    <i r="2">
      <x v="42"/>
    </i>
    <i r="2">
      <x v="106"/>
    </i>
    <i r="2">
      <x v="156"/>
    </i>
    <i r="2">
      <x v="234"/>
    </i>
    <i r="1">
      <x v="5"/>
    </i>
    <i r="2">
      <x v="2"/>
    </i>
    <i r="2">
      <x v="65"/>
    </i>
    <i r="2">
      <x v="83"/>
    </i>
    <i r="2">
      <x v="128"/>
    </i>
    <i r="2">
      <x v="133"/>
    </i>
    <i r="2">
      <x v="138"/>
    </i>
    <i r="2">
      <x v="209"/>
    </i>
    <i r="2">
      <x v="225"/>
    </i>
    <i r="1">
      <x v="13"/>
    </i>
    <i r="2">
      <x/>
    </i>
    <i r="2">
      <x v="84"/>
    </i>
    <i r="2">
      <x v="105"/>
    </i>
    <i r="2">
      <x v="139"/>
    </i>
    <i r="2">
      <x v="207"/>
    </i>
    <i r="2">
      <x v="210"/>
    </i>
    <i r="2">
      <x v="222"/>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7 Housebound (exc immunosuppressed)" fld="37" baseField="0" baseItem="0"/>
    <dataField name="Sum of 07f Second Vaccination" fld="66" baseField="0" baseItem="0"/>
    <dataField name="Sum of 07f%" fld="156" baseField="2" baseItem="79" numFmtId="9"/>
    <dataField name="Sum of 07a Vaccinated (Booster)" fld="38" baseField="0" baseItem="0"/>
    <dataField name="Sum of 07a%" fld="114" baseField="2" baseItem="147" numFmtId="9"/>
    <dataField name="Sum of 07b Contraindicated (inc allergies, exclu vaccinated)" fld="57" baseField="0" baseItem="0"/>
    <dataField name="Sum of 07b%" fld="115" baseField="2" baseItem="147" numFmtId="9"/>
    <dataField name="Sum of 07c Declined (excl vaccinated or contraindicated)" fld="39" baseField="0" baseItem="0"/>
    <dataField name="Sum of 07c%" fld="116" baseField="2" baseItem="147" numFmtId="9"/>
    <dataField name="Sum of 07d Invited no outcome (excl vac, contr, decl)" fld="40" baseField="0" baseItem="0"/>
    <dataField name="Sum of 07d%" fld="117" baseField="2" baseItem="147" numFmtId="9"/>
    <dataField name="Sum of 07e No contact coded [CALL]" fld="41" baseField="0" baseItem="0"/>
    <dataField name="Sum of 07e%" fld="118" baseField="2" baseItem="14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1.xml><?xml version="1.0" encoding="utf-8"?>
<pivotTableDefinition xmlns="http://schemas.openxmlformats.org/spreadsheetml/2006/main" xmlns:mc="http://schemas.openxmlformats.org/markup-compatibility/2006" xmlns:xr="http://schemas.microsoft.com/office/spreadsheetml/2014/revision" mc:Ignorable="xr" xr:uid="{C3EDF660-6363-439D-BE3E-F5ECC47D433B}" name="PivotTable1"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9" firstHeaderRow="0" firstDataRow="1" firstDataCol="1"/>
  <pivotFields count="167">
    <pivotField axis="axisRow" showAll="0">
      <items count="9">
        <item x="0"/>
        <item x="1"/>
        <item x="2"/>
        <item x="3"/>
        <item x="4"/>
        <item x="5"/>
        <item x="6"/>
        <item m="1" x="7"/>
        <item t="default"/>
      </items>
    </pivotField>
    <pivotField axis="axisRow" showAll="0">
      <items count="49">
        <item x="43"/>
        <item x="5"/>
        <item x="35"/>
        <item x="26"/>
        <item x="22"/>
        <item x="23"/>
        <item x="27"/>
        <item x="17"/>
        <item x="11"/>
        <item x="4"/>
        <item x="39"/>
        <item x="1"/>
        <item x="19"/>
        <item x="25"/>
        <item x="29"/>
        <item x="7"/>
        <item x="33"/>
        <item x="34"/>
        <item x="8"/>
        <item x="9"/>
        <item x="40"/>
        <item x="24"/>
        <item x="28"/>
        <item x="20"/>
        <item x="44"/>
        <item x="18"/>
        <item x="13"/>
        <item x="3"/>
        <item x="14"/>
        <item x="10"/>
        <item x="36"/>
        <item x="38"/>
        <item x="21"/>
        <item x="16"/>
        <item x="31"/>
        <item x="45"/>
        <item x="37"/>
        <item x="30"/>
        <item x="12"/>
        <item x="41"/>
        <item x="42"/>
        <item x="46"/>
        <item x="15"/>
        <item x="32"/>
        <item x="0"/>
        <item x="2"/>
        <item x="6"/>
        <item m="1" x="47"/>
        <item t="default"/>
      </items>
    </pivotField>
    <pivotField axis="axisRow" showAll="0">
      <items count="275">
        <item x="240"/>
        <item x="241"/>
        <item x="242"/>
        <item x="114"/>
        <item x="0"/>
        <item x="150"/>
        <item x="209"/>
        <item x="243"/>
        <item x="210"/>
        <item x="186"/>
        <item x="76"/>
        <item x="77"/>
        <item x="52"/>
        <item x="115"/>
        <item x="151"/>
        <item x="187"/>
        <item x="211"/>
        <item x="53"/>
        <item x="78"/>
        <item x="79"/>
        <item x="54"/>
        <item x="80"/>
        <item x="116"/>
        <item x="212"/>
        <item x="117"/>
        <item x="152"/>
        <item x="213"/>
        <item x="153"/>
        <item x="118"/>
        <item x="55"/>
        <item x="81"/>
        <item x="154"/>
        <item x="188"/>
        <item x="9"/>
        <item x="119"/>
        <item x="120"/>
        <item x="121"/>
        <item x="25"/>
        <item x="11"/>
        <item x="44"/>
        <item x="214"/>
        <item x="56"/>
        <item x="244"/>
        <item x="215"/>
        <item x="82"/>
        <item x="155"/>
        <item x="245"/>
        <item x="189"/>
        <item x="190"/>
        <item x="122"/>
        <item x="83"/>
        <item x="156"/>
        <item x="157"/>
        <item x="84"/>
        <item x="85"/>
        <item x="216"/>
        <item x="26"/>
        <item x="1"/>
        <item x="158"/>
        <item x="246"/>
        <item x="57"/>
        <item x="123"/>
        <item x="159"/>
        <item x="160"/>
        <item x="15"/>
        <item x="247"/>
        <item x="27"/>
        <item x="161"/>
        <item m="1" x="273"/>
        <item x="162"/>
        <item x="163"/>
        <item x="191"/>
        <item x="86"/>
        <item x="192"/>
        <item x="87"/>
        <item m="1" x="272"/>
        <item x="164"/>
        <item x="58"/>
        <item x="193"/>
        <item x="59"/>
        <item x="17"/>
        <item x="60"/>
        <item x="194"/>
        <item x="45"/>
        <item x="248"/>
        <item x="195"/>
        <item x="28"/>
        <item x="61"/>
        <item x="196"/>
        <item x="29"/>
        <item x="165"/>
        <item x="217"/>
        <item x="218"/>
        <item x="197"/>
        <item x="219"/>
        <item x="30"/>
        <item x="62"/>
        <item x="198"/>
        <item x="249"/>
        <item x="166"/>
        <item x="220"/>
        <item x="31"/>
        <item x="124"/>
        <item x="32"/>
        <item x="63"/>
        <item x="250"/>
        <item x="46"/>
        <item x="221"/>
        <item x="222"/>
        <item x="125"/>
        <item x="126"/>
        <item x="223"/>
        <item x="88"/>
        <item x="33"/>
        <item x="64"/>
        <item x="65"/>
        <item x="251"/>
        <item x="127"/>
        <item x="252"/>
        <item x="12"/>
        <item x="35"/>
        <item x="128"/>
        <item x="224"/>
        <item x="225"/>
        <item x="3"/>
        <item x="226"/>
        <item x="66"/>
        <item x="199"/>
        <item x="253"/>
        <item x="13"/>
        <item x="89"/>
        <item x="254"/>
        <item x="4"/>
        <item x="255"/>
        <item x="167"/>
        <item x="10"/>
        <item x="47"/>
        <item x="168"/>
        <item x="256"/>
        <item x="257"/>
        <item x="43"/>
        <item x="258"/>
        <item x="90"/>
        <item x="91"/>
        <item x="18"/>
        <item x="129"/>
        <item x="169"/>
        <item x="67"/>
        <item x="36"/>
        <item x="130"/>
        <item x="227"/>
        <item x="200"/>
        <item x="170"/>
        <item x="171"/>
        <item x="131"/>
        <item x="132"/>
        <item x="259"/>
        <item x="5"/>
        <item x="68"/>
        <item x="133"/>
        <item x="172"/>
        <item x="6"/>
        <item x="201"/>
        <item x="260"/>
        <item x="92"/>
        <item x="134"/>
        <item x="202"/>
        <item x="93"/>
        <item x="7"/>
        <item x="94"/>
        <item x="173"/>
        <item x="135"/>
        <item x="136"/>
        <item x="228"/>
        <item x="203"/>
        <item x="174"/>
        <item x="38"/>
        <item x="261"/>
        <item x="69"/>
        <item x="95"/>
        <item x="175"/>
        <item x="204"/>
        <item x="262"/>
        <item x="96"/>
        <item x="137"/>
        <item x="39"/>
        <item x="97"/>
        <item x="229"/>
        <item x="98"/>
        <item x="70"/>
        <item x="230"/>
        <item x="176"/>
        <item x="40"/>
        <item x="138"/>
        <item x="263"/>
        <item x="231"/>
        <item x="232"/>
        <item x="233"/>
        <item x="99"/>
        <item x="177"/>
        <item x="100"/>
        <item x="14"/>
        <item x="178"/>
        <item x="19"/>
        <item x="234"/>
        <item x="235"/>
        <item x="139"/>
        <item x="264"/>
        <item x="179"/>
        <item x="265"/>
        <item x="48"/>
        <item x="205"/>
        <item x="180"/>
        <item x="101"/>
        <item x="102"/>
        <item x="140"/>
        <item x="266"/>
        <item x="103"/>
        <item x="104"/>
        <item x="267"/>
        <item x="105"/>
        <item x="106"/>
        <item x="268"/>
        <item x="20"/>
        <item x="49"/>
        <item x="50"/>
        <item x="236"/>
        <item x="141"/>
        <item x="107"/>
        <item x="142"/>
        <item x="108"/>
        <item x="206"/>
        <item x="41"/>
        <item x="181"/>
        <item x="269"/>
        <item x="109"/>
        <item x="143"/>
        <item x="144"/>
        <item x="110"/>
        <item x="182"/>
        <item x="71"/>
        <item x="72"/>
        <item x="145"/>
        <item x="237"/>
        <item x="146"/>
        <item x="21"/>
        <item x="111"/>
        <item x="73"/>
        <item x="112"/>
        <item x="207"/>
        <item x="22"/>
        <item x="113"/>
        <item x="8"/>
        <item x="147"/>
        <item x="183"/>
        <item x="74"/>
        <item x="75"/>
        <item x="51"/>
        <item x="208"/>
        <item x="238"/>
        <item x="23"/>
        <item x="148"/>
        <item x="149"/>
        <item x="184"/>
        <item x="185"/>
        <item x="239"/>
        <item x="2"/>
        <item m="1" x="271"/>
        <item x="24"/>
        <item x="34"/>
        <item x="37"/>
        <item x="42"/>
        <item x="16"/>
        <item m="1" x="270"/>
        <item t="default"/>
      </items>
    </pivotField>
    <pivotField numFmtId="14" showAll="0">
      <items count="14">
        <item m="1" x="3"/>
        <item m="1" x="9"/>
        <item m="1" x="8"/>
        <item m="1" x="4"/>
        <item m="1" x="11"/>
        <item m="1" x="5"/>
        <item m="1" x="6"/>
        <item m="1" x="1"/>
        <item m="1" x="7"/>
        <item m="1" x="2"/>
        <item m="1" x="12"/>
        <item m="1" x="10"/>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dataField="1" showAll="0"/>
    <pivotField dataField="1"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6">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186"/>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63"/>
    </i>
    <i r="2">
      <x v="70"/>
    </i>
    <i r="2">
      <x v="202"/>
    </i>
    <i r="2">
      <x v="212"/>
    </i>
    <i r="2">
      <x v="25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65"/>
    </i>
    <i r="1">
      <x v="32"/>
    </i>
    <i r="2">
      <x v="6"/>
    </i>
    <i r="2">
      <x v="40"/>
    </i>
    <i r="2">
      <x v="94"/>
    </i>
    <i r="2">
      <x v="140"/>
    </i>
    <i r="1">
      <x v="39"/>
    </i>
    <i r="2">
      <x v="23"/>
    </i>
    <i r="2">
      <x v="91"/>
    </i>
    <i r="2">
      <x v="205"/>
    </i>
    <i r="2">
      <x v="226"/>
    </i>
    <i r="1">
      <x v="40"/>
    </i>
    <i r="2">
      <x v="43"/>
    </i>
    <i r="2">
      <x v="92"/>
    </i>
    <i r="2">
      <x v="107"/>
    </i>
    <i r="2">
      <x v="125"/>
    </i>
    <i r="2">
      <x v="195"/>
    </i>
    <i r="2">
      <x v="259"/>
    </i>
    <i>
      <x v="6"/>
    </i>
    <i r="1">
      <x v="3"/>
    </i>
    <i r="2">
      <x v="1"/>
    </i>
    <i r="2">
      <x v="7"/>
    </i>
    <i r="2">
      <x v="46"/>
    </i>
    <i r="2">
      <x v="59"/>
    </i>
    <i r="2">
      <x v="257"/>
    </i>
    <i r="1">
      <x v="4"/>
    </i>
    <i r="2">
      <x v="39"/>
    </i>
    <i r="2">
      <x v="42"/>
    </i>
    <i r="2">
      <x v="106"/>
    </i>
    <i r="2">
      <x v="156"/>
    </i>
    <i r="2">
      <x v="234"/>
    </i>
    <i r="1">
      <x v="5"/>
    </i>
    <i r="2">
      <x v="2"/>
    </i>
    <i r="2">
      <x v="65"/>
    </i>
    <i r="2">
      <x v="83"/>
    </i>
    <i r="2">
      <x v="128"/>
    </i>
    <i r="2">
      <x v="133"/>
    </i>
    <i r="2">
      <x v="138"/>
    </i>
    <i r="2">
      <x v="209"/>
    </i>
    <i r="2">
      <x v="225"/>
    </i>
    <i r="1">
      <x v="13"/>
    </i>
    <i r="2">
      <x/>
    </i>
    <i r="2">
      <x v="84"/>
    </i>
    <i r="2">
      <x v="105"/>
    </i>
    <i r="2">
      <x v="139"/>
    </i>
    <i r="2">
      <x v="207"/>
    </i>
    <i r="2">
      <x v="210"/>
    </i>
    <i r="2">
      <x v="222"/>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8 Healthy adults aged 18+" fld="67" baseField="0" baseItem="0"/>
    <dataField name="Sum of 08f Second Vaccination" fld="73" baseField="0" baseItem="0"/>
    <dataField name="Sum of 08f%" fld="164" baseField="2" baseItem="27" numFmtId="9"/>
    <dataField name="Sum of 08a Vaccinated (Booster)" fld="68" baseField="0" baseItem="0"/>
    <dataField name="Sum of 08a%" fld="159" baseField="2" baseItem="27" numFmtId="9"/>
    <dataField name="Sum of 08b Contraindicated (inc allergies, exclu vaccinated)" fld="69" baseField="0" baseItem="0"/>
    <dataField name="Sum of 08b%" fld="160" baseField="2" baseItem="27" numFmtId="9"/>
    <dataField name="Sum of 08c Declined (excl vaccinated or contraindicated)" fld="70" baseField="0" baseItem="0"/>
    <dataField name="Sum of 08c%" fld="161" baseField="2" baseItem="27" numFmtId="9"/>
    <dataField name="Sum of 08d Invited no outcome (excl vac, contr, decl)" fld="71" baseField="0" baseItem="0"/>
    <dataField name="Sum of 08d%" fld="162" baseField="2" baseItem="27" numFmtId="9"/>
    <dataField name="Sum of 08e No contact coded [CALL]" fld="72" baseField="0" baseItem="0"/>
    <dataField name="Sum of 08e%" fld="163" baseField="2" baseItem="2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2.xml><?xml version="1.0" encoding="utf-8"?>
<pivotTableDefinition xmlns="http://schemas.openxmlformats.org/spreadsheetml/2006/main" xmlns:mc="http://schemas.openxmlformats.org/markup-compatibility/2006" xmlns:xr="http://schemas.microsoft.com/office/spreadsheetml/2014/revision" mc:Ignorable="xr" xr:uid="{89406AF6-C738-404C-99BE-09C2E5405BE6}"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67">
    <pivotField showAll="0">
      <items count="9">
        <item m="1" x="7"/>
        <item x="0"/>
        <item x="1"/>
        <item x="2"/>
        <item x="3"/>
        <item x="4"/>
        <item x="5"/>
        <item x="6"/>
        <item t="default"/>
      </items>
    </pivotField>
    <pivotField showAll="0">
      <items count="49">
        <item m="1" x="47"/>
        <item x="43"/>
        <item x="5"/>
        <item x="35"/>
        <item x="26"/>
        <item x="22"/>
        <item x="23"/>
        <item x="27"/>
        <item x="17"/>
        <item x="11"/>
        <item x="4"/>
        <item x="39"/>
        <item x="1"/>
        <item x="19"/>
        <item x="25"/>
        <item x="29"/>
        <item x="7"/>
        <item x="33"/>
        <item x="34"/>
        <item x="8"/>
        <item x="9"/>
        <item x="40"/>
        <item x="24"/>
        <item x="28"/>
        <item x="20"/>
        <item x="44"/>
        <item x="18"/>
        <item x="13"/>
        <item x="3"/>
        <item x="14"/>
        <item x="10"/>
        <item x="36"/>
        <item x="38"/>
        <item x="21"/>
        <item x="16"/>
        <item x="31"/>
        <item x="45"/>
        <item x="37"/>
        <item x="30"/>
        <item x="12"/>
        <item x="41"/>
        <item x="42"/>
        <item x="46"/>
        <item x="15"/>
        <item x="32"/>
        <item x="0"/>
        <item x="2"/>
        <item x="6"/>
        <item t="default"/>
      </items>
    </pivotField>
    <pivotField showAll="0"/>
    <pivotField numFmtId="14" showAll="0">
      <items count="14">
        <item m="1" x="3"/>
        <item m="1" x="9"/>
        <item m="1" x="8"/>
        <item m="1" x="4"/>
        <item m="1" x="11"/>
        <item m="1" x="5"/>
        <item m="1" x="6"/>
        <item m="1" x="1"/>
        <item m="1" x="7"/>
        <item m="1" x="2"/>
        <item m="1" x="12"/>
        <item m="1" x="10"/>
        <item x="0"/>
        <item t="default"/>
      </items>
    </pivotField>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1a Vaccinated (Booster)" fld="9" baseField="0" baseItem="0"/>
    <dataField name="Sum of 01b Contraindicated (inc allergies, exclu vaccinated)" fld="50" baseField="0" baseItem="0"/>
    <dataField name="Sum of 01c Declined (excl vaccinated or contraindicated)" fld="10" baseField="0" baseItem="0"/>
    <dataField name="Sum of 01d Invited no outcome (excl vac, contr, decl)" fld="11" baseField="0" baseItem="0"/>
    <dataField name="Sum of 01e No contact coded [CALL]" fld="12" baseField="0" baseItem="0"/>
    <dataField name="Sum of SEMI" fld="119"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3.xml><?xml version="1.0" encoding="utf-8"?>
<pivotTableDefinition xmlns="http://schemas.openxmlformats.org/spreadsheetml/2006/main" xmlns:mc="http://schemas.openxmlformats.org/markup-compatibility/2006" xmlns:xr="http://schemas.microsoft.com/office/spreadsheetml/2014/revision" mc:Ignorable="xr" xr:uid="{40BEA096-0143-4188-BC56-99C79F7A29A2}"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67">
    <pivotField showAll="0">
      <items count="9">
        <item m="1" x="7"/>
        <item x="0"/>
        <item x="1"/>
        <item x="2"/>
        <item x="3"/>
        <item x="4"/>
        <item x="5"/>
        <item x="6"/>
        <item t="default"/>
      </items>
    </pivotField>
    <pivotField showAll="0">
      <items count="49">
        <item m="1" x="47"/>
        <item x="43"/>
        <item x="5"/>
        <item x="35"/>
        <item x="26"/>
        <item x="22"/>
        <item x="23"/>
        <item x="27"/>
        <item x="17"/>
        <item x="11"/>
        <item x="4"/>
        <item x="39"/>
        <item x="1"/>
        <item x="19"/>
        <item x="25"/>
        <item x="29"/>
        <item x="7"/>
        <item x="33"/>
        <item x="34"/>
        <item x="8"/>
        <item x="9"/>
        <item x="40"/>
        <item x="24"/>
        <item x="28"/>
        <item x="20"/>
        <item x="44"/>
        <item x="18"/>
        <item x="13"/>
        <item x="3"/>
        <item x="14"/>
        <item x="10"/>
        <item x="36"/>
        <item x="38"/>
        <item x="21"/>
        <item x="16"/>
        <item x="31"/>
        <item x="45"/>
        <item x="37"/>
        <item x="30"/>
        <item x="12"/>
        <item x="41"/>
        <item x="42"/>
        <item x="46"/>
        <item x="15"/>
        <item x="32"/>
        <item x="0"/>
        <item x="2"/>
        <item x="6"/>
        <item t="default"/>
      </items>
    </pivotField>
    <pivotField showAll="0"/>
    <pivotField numFmtId="14" showAll="0">
      <items count="14">
        <item m="1" x="3"/>
        <item m="1" x="9"/>
        <item m="1" x="8"/>
        <item m="1" x="4"/>
        <item m="1" x="11"/>
        <item m="1" x="5"/>
        <item m="1" x="6"/>
        <item m="1" x="1"/>
        <item m="1" x="7"/>
        <item m="1" x="2"/>
        <item m="1" x="12"/>
        <item m="1" x="10"/>
        <item x="0"/>
        <item t="default"/>
      </items>
    </pivotField>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1.1a Vaccinated (Booster)" fld="6" baseField="0" baseItem="0"/>
    <dataField name="Sum of 01.1b Contraindicated (inc allergies, exclu vaccinated)" fld="42" baseField="0" baseItem="0"/>
    <dataField name="Sum of 01.1c Declined (excl vaccinated or contraindicated)" fld="43" baseField="0" baseItem="0"/>
    <dataField name="Sum of 01.1d Invited no outcome (excl vac, contr, decl)" fld="44" baseField="0" baseItem="0"/>
    <dataField name="Sum of 01.1e No contact coded [CALL]" fld="45" baseField="0" baseItem="0"/>
    <dataField name="Sum of SEMI" fld="119"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4.xml><?xml version="1.0" encoding="utf-8"?>
<pivotTableDefinition xmlns="http://schemas.openxmlformats.org/spreadsheetml/2006/main" xmlns:mc="http://schemas.openxmlformats.org/markup-compatibility/2006" xmlns:xr="http://schemas.microsoft.com/office/spreadsheetml/2014/revision" mc:Ignorable="xr" xr:uid="{89A4A67A-5E24-42F0-AA87-62A17517AFAD}"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67">
    <pivotField showAll="0">
      <items count="9">
        <item m="1" x="7"/>
        <item x="0"/>
        <item x="1"/>
        <item x="2"/>
        <item x="3"/>
        <item x="4"/>
        <item x="5"/>
        <item x="6"/>
        <item t="default"/>
      </items>
    </pivotField>
    <pivotField showAll="0">
      <items count="49">
        <item m="1" x="47"/>
        <item x="43"/>
        <item x="5"/>
        <item x="35"/>
        <item x="26"/>
        <item x="22"/>
        <item x="23"/>
        <item x="27"/>
        <item x="17"/>
        <item x="11"/>
        <item x="4"/>
        <item x="39"/>
        <item x="1"/>
        <item x="19"/>
        <item x="25"/>
        <item x="29"/>
        <item x="7"/>
        <item x="33"/>
        <item x="34"/>
        <item x="8"/>
        <item x="9"/>
        <item x="40"/>
        <item x="24"/>
        <item x="28"/>
        <item x="20"/>
        <item x="44"/>
        <item x="18"/>
        <item x="13"/>
        <item x="3"/>
        <item x="14"/>
        <item x="10"/>
        <item x="36"/>
        <item x="38"/>
        <item x="21"/>
        <item x="16"/>
        <item x="31"/>
        <item x="45"/>
        <item x="37"/>
        <item x="30"/>
        <item x="12"/>
        <item x="41"/>
        <item x="42"/>
        <item x="46"/>
        <item x="15"/>
        <item x="32"/>
        <item x="0"/>
        <item x="2"/>
        <item x="6"/>
        <item t="default"/>
      </items>
    </pivotField>
    <pivotField showAll="0"/>
    <pivotField numFmtId="14" showAll="0">
      <items count="14">
        <item m="1" x="3"/>
        <item m="1" x="9"/>
        <item m="1" x="8"/>
        <item m="1" x="4"/>
        <item m="1" x="11"/>
        <item m="1" x="5"/>
        <item m="1" x="6"/>
        <item m="1" x="1"/>
        <item m="1" x="7"/>
        <item m="1" x="2"/>
        <item m="1" x="12"/>
        <item m="1" x="10"/>
        <item x="0"/>
        <item t="default"/>
      </items>
    </pivotField>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1.2a Vaccinated (Booster)" fld="8" baseField="0" baseItem="0"/>
    <dataField name="Sum of 01.2b Contraindicated (inc allergies, exclu vaccinated)" fld="46" baseField="0" baseItem="0"/>
    <dataField name="Sum of 01.2c Declined (excl vaccinated or contraindicated)" fld="47" baseField="0" baseItem="0"/>
    <dataField name="Sum of 01.2d Invited no outcome (excl vac, contr, decl)" fld="48" baseField="0" baseItem="0"/>
    <dataField name="Sum of 01.2e No contact coded [CALL]" fld="49" baseField="0" baseItem="0"/>
    <dataField name="Sum of SEMI" fld="119"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5.xml><?xml version="1.0" encoding="utf-8"?>
<pivotTableDefinition xmlns="http://schemas.openxmlformats.org/spreadsheetml/2006/main" xmlns:mc="http://schemas.openxmlformats.org/markup-compatibility/2006" xmlns:xr="http://schemas.microsoft.com/office/spreadsheetml/2014/revision" mc:Ignorable="xr" xr:uid="{34E0A7BE-C357-49D7-8A65-C45216377400}"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67">
    <pivotField showAll="0">
      <items count="9">
        <item m="1" x="7"/>
        <item x="0"/>
        <item x="1"/>
        <item x="2"/>
        <item x="3"/>
        <item x="4"/>
        <item x="5"/>
        <item x="6"/>
        <item t="default"/>
      </items>
    </pivotField>
    <pivotField showAll="0">
      <items count="49">
        <item m="1" x="47"/>
        <item x="43"/>
        <item x="5"/>
        <item x="35"/>
        <item x="26"/>
        <item x="22"/>
        <item x="23"/>
        <item x="27"/>
        <item x="17"/>
        <item x="11"/>
        <item x="4"/>
        <item x="39"/>
        <item x="1"/>
        <item x="19"/>
        <item x="25"/>
        <item x="29"/>
        <item x="7"/>
        <item x="33"/>
        <item x="34"/>
        <item x="8"/>
        <item x="9"/>
        <item x="40"/>
        <item x="24"/>
        <item x="28"/>
        <item x="20"/>
        <item x="44"/>
        <item x="18"/>
        <item x="13"/>
        <item x="3"/>
        <item x="14"/>
        <item x="10"/>
        <item x="36"/>
        <item x="38"/>
        <item x="21"/>
        <item x="16"/>
        <item x="31"/>
        <item x="45"/>
        <item x="37"/>
        <item x="30"/>
        <item x="12"/>
        <item x="41"/>
        <item x="42"/>
        <item x="46"/>
        <item x="15"/>
        <item x="32"/>
        <item x="0"/>
        <item x="2"/>
        <item x="6"/>
        <item t="default"/>
      </items>
    </pivotField>
    <pivotField showAll="0"/>
    <pivotField numFmtId="14" showAll="0">
      <items count="14">
        <item m="1" x="3"/>
        <item m="1" x="9"/>
        <item m="1" x="8"/>
        <item m="1" x="4"/>
        <item m="1" x="11"/>
        <item m="1" x="5"/>
        <item m="1" x="6"/>
        <item m="1" x="1"/>
        <item m="1" x="7"/>
        <item m="1" x="2"/>
        <item m="1" x="12"/>
        <item m="1" x="10"/>
        <item x="0"/>
        <item t="default"/>
      </items>
    </pivotField>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2a Vaccinated (Booster)" fld="14" baseField="0" baseItem="0"/>
    <dataField name="Sum of 02b Contraindicated (inc allergies, exclu vaccinated)" fld="51" baseField="0" baseItem="0"/>
    <dataField name="Sum of 02c Declined (excl vaccinated or contraindicated)" fld="15" baseField="0" baseItem="0"/>
    <dataField name="Sum of 02d Invited no outcome (excl vac, contr, decl)" fld="52" baseField="0" baseItem="0"/>
    <dataField name="Sum of 02e No contact coded [CALL]" fld="16" baseField="0" baseItem="0"/>
    <dataField name="Sum of SEMI" fld="119"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6.xml><?xml version="1.0" encoding="utf-8"?>
<pivotTableDefinition xmlns="http://schemas.openxmlformats.org/spreadsheetml/2006/main" xmlns:mc="http://schemas.openxmlformats.org/markup-compatibility/2006" xmlns:xr="http://schemas.microsoft.com/office/spreadsheetml/2014/revision" mc:Ignorable="xr" xr:uid="{2C737944-DA49-4F6A-A0ED-D3593EEEA6BE}"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67">
    <pivotField showAll="0">
      <items count="9">
        <item m="1" x="7"/>
        <item x="0"/>
        <item x="1"/>
        <item x="2"/>
        <item x="3"/>
        <item x="4"/>
        <item x="5"/>
        <item x="6"/>
        <item t="default"/>
      </items>
    </pivotField>
    <pivotField showAll="0">
      <items count="49">
        <item m="1" x="47"/>
        <item x="43"/>
        <item x="5"/>
        <item x="35"/>
        <item x="26"/>
        <item x="22"/>
        <item x="23"/>
        <item x="27"/>
        <item x="17"/>
        <item x="11"/>
        <item x="4"/>
        <item x="39"/>
        <item x="1"/>
        <item x="19"/>
        <item x="25"/>
        <item x="29"/>
        <item x="7"/>
        <item x="33"/>
        <item x="34"/>
        <item x="8"/>
        <item x="9"/>
        <item x="40"/>
        <item x="24"/>
        <item x="28"/>
        <item x="20"/>
        <item x="44"/>
        <item x="18"/>
        <item x="13"/>
        <item x="3"/>
        <item x="14"/>
        <item x="10"/>
        <item x="36"/>
        <item x="38"/>
        <item x="21"/>
        <item x="16"/>
        <item x="31"/>
        <item x="45"/>
        <item x="37"/>
        <item x="30"/>
        <item x="12"/>
        <item x="41"/>
        <item x="42"/>
        <item x="46"/>
        <item x="15"/>
        <item x="32"/>
        <item x="0"/>
        <item x="2"/>
        <item x="6"/>
        <item t="default"/>
      </items>
    </pivotField>
    <pivotField showAll="0"/>
    <pivotField numFmtId="14" showAll="0">
      <items count="14">
        <item m="1" x="3"/>
        <item m="1" x="9"/>
        <item m="1" x="8"/>
        <item m="1" x="4"/>
        <item m="1" x="11"/>
        <item m="1" x="5"/>
        <item m="1" x="6"/>
        <item m="1" x="1"/>
        <item m="1" x="7"/>
        <item m="1" x="2"/>
        <item m="1" x="12"/>
        <item m="1" x="10"/>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3a Vaccinated (Booster)" fld="18" baseField="0" baseItem="0"/>
    <dataField name="Sum of 03b Contraindicated (inc allergies, exclu vaccinated)" fld="53" baseField="0" baseItem="0"/>
    <dataField name="Sum of 03c Declined (excl vaccinated or contraindicated)" fld="19" baseField="0" baseItem="0"/>
    <dataField name="Sum of 03d Invited no outcome (excl vac, contr, decl)" fld="20" baseField="0" baseItem="0"/>
    <dataField name="Sum of 03e No contact coded [CALL]" fld="21" baseField="0" baseItem="0"/>
    <dataField name="Sum of SEMI" fld="119"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7.xml><?xml version="1.0" encoding="utf-8"?>
<pivotTableDefinition xmlns="http://schemas.openxmlformats.org/spreadsheetml/2006/main" xmlns:mc="http://schemas.openxmlformats.org/markup-compatibility/2006" xmlns:xr="http://schemas.microsoft.com/office/spreadsheetml/2014/revision" mc:Ignorable="xr" xr:uid="{F581778E-817E-4168-AE9A-8AFBD7A1F3D1}"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67">
    <pivotField showAll="0">
      <items count="9">
        <item m="1" x="7"/>
        <item x="0"/>
        <item x="1"/>
        <item x="2"/>
        <item x="3"/>
        <item x="4"/>
        <item x="5"/>
        <item x="6"/>
        <item t="default"/>
      </items>
    </pivotField>
    <pivotField showAll="0">
      <items count="49">
        <item m="1" x="47"/>
        <item x="43"/>
        <item x="5"/>
        <item x="35"/>
        <item x="26"/>
        <item x="22"/>
        <item x="23"/>
        <item x="27"/>
        <item x="17"/>
        <item x="11"/>
        <item x="4"/>
        <item x="39"/>
        <item x="1"/>
        <item x="19"/>
        <item x="25"/>
        <item x="29"/>
        <item x="7"/>
        <item x="33"/>
        <item x="34"/>
        <item x="8"/>
        <item x="9"/>
        <item x="40"/>
        <item x="24"/>
        <item x="28"/>
        <item x="20"/>
        <item x="44"/>
        <item x="18"/>
        <item x="13"/>
        <item x="3"/>
        <item x="14"/>
        <item x="10"/>
        <item x="36"/>
        <item x="38"/>
        <item x="21"/>
        <item x="16"/>
        <item x="31"/>
        <item x="45"/>
        <item x="37"/>
        <item x="30"/>
        <item x="12"/>
        <item x="41"/>
        <item x="42"/>
        <item x="46"/>
        <item x="15"/>
        <item x="32"/>
        <item x="0"/>
        <item x="2"/>
        <item x="6"/>
        <item t="default"/>
      </items>
    </pivotField>
    <pivotField showAll="0"/>
    <pivotField numFmtId="14" showAll="0">
      <items count="14">
        <item m="1" x="3"/>
        <item m="1" x="9"/>
        <item m="1" x="8"/>
        <item m="1" x="4"/>
        <item m="1" x="11"/>
        <item m="1" x="5"/>
        <item m="1" x="6"/>
        <item m="1" x="1"/>
        <item m="1" x="7"/>
        <item m="1" x="2"/>
        <item m="1" x="12"/>
        <item m="1" x="10"/>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4a Vaccinated (Booster)" fld="23" baseField="0" baseItem="0"/>
    <dataField name="Sum of 04b Contraindicated (inc allergies, exclu vaccinated)" fld="54" baseField="0" baseItem="0"/>
    <dataField name="Sum of 04c Declined (excl vaccinated or contraindicated)" fld="24" baseField="0" baseItem="0"/>
    <dataField name="Sum of 04d Invited no outcome (excl vac, contr, decl)" fld="25" baseField="0" baseItem="0"/>
    <dataField name="Sum of 04e No contact coded [CALL]" fld="26" baseField="0" baseItem="0"/>
    <dataField name="Sum of SEMI" fld="119"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8.xml><?xml version="1.0" encoding="utf-8"?>
<pivotTableDefinition xmlns="http://schemas.openxmlformats.org/spreadsheetml/2006/main" xmlns:mc="http://schemas.openxmlformats.org/markup-compatibility/2006" xmlns:xr="http://schemas.microsoft.com/office/spreadsheetml/2014/revision" mc:Ignorable="xr" xr:uid="{5FFE01AE-820C-43BA-A643-F5D9588AF8AE}"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67">
    <pivotField showAll="0">
      <items count="9">
        <item m="1" x="7"/>
        <item x="0"/>
        <item x="1"/>
        <item x="2"/>
        <item x="3"/>
        <item x="4"/>
        <item x="5"/>
        <item x="6"/>
        <item t="default"/>
      </items>
    </pivotField>
    <pivotField showAll="0">
      <items count="49">
        <item m="1" x="47"/>
        <item x="43"/>
        <item x="5"/>
        <item x="35"/>
        <item x="26"/>
        <item x="22"/>
        <item x="23"/>
        <item x="27"/>
        <item x="17"/>
        <item x="11"/>
        <item x="4"/>
        <item x="39"/>
        <item x="1"/>
        <item x="19"/>
        <item x="25"/>
        <item x="29"/>
        <item x="7"/>
        <item x="33"/>
        <item x="34"/>
        <item x="8"/>
        <item x="9"/>
        <item x="40"/>
        <item x="24"/>
        <item x="28"/>
        <item x="20"/>
        <item x="44"/>
        <item x="18"/>
        <item x="13"/>
        <item x="3"/>
        <item x="14"/>
        <item x="10"/>
        <item x="36"/>
        <item x="38"/>
        <item x="21"/>
        <item x="16"/>
        <item x="31"/>
        <item x="45"/>
        <item x="37"/>
        <item x="30"/>
        <item x="12"/>
        <item x="41"/>
        <item x="42"/>
        <item x="46"/>
        <item x="15"/>
        <item x="32"/>
        <item x="0"/>
        <item x="2"/>
        <item x="6"/>
        <item t="default"/>
      </items>
    </pivotField>
    <pivotField showAll="0"/>
    <pivotField numFmtId="14" showAll="0">
      <items count="14">
        <item m="1" x="3"/>
        <item m="1" x="9"/>
        <item m="1" x="8"/>
        <item m="1" x="4"/>
        <item m="1" x="11"/>
        <item m="1" x="5"/>
        <item m="1" x="6"/>
        <item m="1" x="1"/>
        <item m="1" x="7"/>
        <item m="1" x="2"/>
        <item m="1" x="12"/>
        <item m="1" x="10"/>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5a Vaccinated (Booster)" fld="28" baseField="0" baseItem="0"/>
    <dataField name="Sum of 05b Contraindicated (inc allergies, exclu vaccinated)" fld="55" baseField="0" baseItem="0"/>
    <dataField name="Sum of 05c Declined (excl vaccinated or contraindicated)" fld="29" baseField="0" baseItem="0"/>
    <dataField name="Sum of 05d Invited no outcome (excl vac, contr, decl)" fld="30" baseField="0" baseItem="0"/>
    <dataField name="Sum of 05e No contact coded [CALL]" fld="31" baseField="0" baseItem="0"/>
    <dataField name="Sum of SEMI" fld="119"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9.xml><?xml version="1.0" encoding="utf-8"?>
<pivotTableDefinition xmlns="http://schemas.openxmlformats.org/spreadsheetml/2006/main" xmlns:mc="http://schemas.openxmlformats.org/markup-compatibility/2006" xmlns:xr="http://schemas.microsoft.com/office/spreadsheetml/2014/revision" mc:Ignorable="xr" xr:uid="{292888DF-C317-45E1-89FA-C3A20A88964C}"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67">
    <pivotField showAll="0">
      <items count="9">
        <item m="1" x="7"/>
        <item x="0"/>
        <item x="1"/>
        <item x="2"/>
        <item x="3"/>
        <item x="4"/>
        <item x="5"/>
        <item x="6"/>
        <item t="default"/>
      </items>
    </pivotField>
    <pivotField showAll="0">
      <items count="49">
        <item m="1" x="47"/>
        <item x="43"/>
        <item x="5"/>
        <item x="35"/>
        <item x="26"/>
        <item x="22"/>
        <item x="23"/>
        <item x="27"/>
        <item x="17"/>
        <item x="11"/>
        <item x="4"/>
        <item x="39"/>
        <item x="1"/>
        <item x="19"/>
        <item x="25"/>
        <item x="29"/>
        <item x="7"/>
        <item x="33"/>
        <item x="34"/>
        <item x="8"/>
        <item x="9"/>
        <item x="40"/>
        <item x="24"/>
        <item x="28"/>
        <item x="20"/>
        <item x="44"/>
        <item x="18"/>
        <item x="13"/>
        <item x="3"/>
        <item x="14"/>
        <item x="10"/>
        <item x="36"/>
        <item x="38"/>
        <item x="21"/>
        <item x="16"/>
        <item x="31"/>
        <item x="45"/>
        <item x="37"/>
        <item x="30"/>
        <item x="12"/>
        <item x="41"/>
        <item x="42"/>
        <item x="46"/>
        <item x="15"/>
        <item x="32"/>
        <item x="0"/>
        <item x="2"/>
        <item x="6"/>
        <item t="default"/>
      </items>
    </pivotField>
    <pivotField showAll="0"/>
    <pivotField numFmtId="14" showAll="0">
      <items count="14">
        <item m="1" x="3"/>
        <item m="1" x="9"/>
        <item m="1" x="8"/>
        <item m="1" x="4"/>
        <item m="1" x="11"/>
        <item m="1" x="5"/>
        <item m="1" x="6"/>
        <item m="1" x="1"/>
        <item m="1" x="7"/>
        <item m="1" x="2"/>
        <item m="1" x="12"/>
        <item m="1" x="10"/>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6a Vaccinated (Booster)" fld="33" baseField="0" baseItem="0"/>
    <dataField name="Sum of 06b Contraindicated (inc allergies, exclu vaccinated)" fld="56" baseField="0" baseItem="0"/>
    <dataField name="Sum of 06c Declined (excl vaccinated or contraindicated)" fld="34" baseField="0" baseItem="0"/>
    <dataField name="Sum of 06d Invited no outcome (excl vac, contr, decl)" fld="35" baseField="0" baseItem="0"/>
    <dataField name="Sum of 06e No contact coded [CALL]" fld="36" baseField="0" baseItem="0"/>
    <dataField name="Sum of SEMI" fld="119"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0.xml><?xml version="1.0" encoding="utf-8"?>
<pivotTableDefinition xmlns="http://schemas.openxmlformats.org/spreadsheetml/2006/main" xmlns:mc="http://schemas.openxmlformats.org/markup-compatibility/2006" xmlns:xr="http://schemas.microsoft.com/office/spreadsheetml/2014/revision" mc:Ignorable="xr" xr:uid="{51430615-E01F-4B65-BB23-F288777D95F9}"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67">
    <pivotField showAll="0">
      <items count="9">
        <item m="1" x="7"/>
        <item x="0"/>
        <item x="1"/>
        <item x="2"/>
        <item x="3"/>
        <item x="4"/>
        <item x="5"/>
        <item x="6"/>
        <item t="default"/>
      </items>
    </pivotField>
    <pivotField showAll="0">
      <items count="49">
        <item m="1" x="47"/>
        <item x="43"/>
        <item x="5"/>
        <item x="35"/>
        <item x="26"/>
        <item x="22"/>
        <item x="23"/>
        <item x="27"/>
        <item x="17"/>
        <item x="11"/>
        <item x="4"/>
        <item x="39"/>
        <item x="1"/>
        <item x="19"/>
        <item x="25"/>
        <item x="29"/>
        <item x="7"/>
        <item x="33"/>
        <item x="34"/>
        <item x="8"/>
        <item x="9"/>
        <item x="40"/>
        <item x="24"/>
        <item x="28"/>
        <item x="20"/>
        <item x="44"/>
        <item x="18"/>
        <item x="13"/>
        <item x="3"/>
        <item x="14"/>
        <item x="10"/>
        <item x="36"/>
        <item x="38"/>
        <item x="21"/>
        <item x="16"/>
        <item x="31"/>
        <item x="45"/>
        <item x="37"/>
        <item x="30"/>
        <item x="12"/>
        <item x="41"/>
        <item x="42"/>
        <item x="46"/>
        <item x="15"/>
        <item x="32"/>
        <item x="0"/>
        <item x="2"/>
        <item x="6"/>
        <item t="default"/>
      </items>
    </pivotField>
    <pivotField showAll="0"/>
    <pivotField numFmtId="14" showAll="0">
      <items count="14">
        <item m="1" x="3"/>
        <item m="1" x="9"/>
        <item m="1" x="8"/>
        <item m="1" x="4"/>
        <item m="1" x="11"/>
        <item m="1" x="5"/>
        <item m="1" x="6"/>
        <item m="1" x="1"/>
        <item m="1" x="7"/>
        <item m="1" x="2"/>
        <item m="1" x="12"/>
        <item m="1" x="10"/>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7a Vaccinated (Booster)" fld="38" baseField="0" baseItem="0"/>
    <dataField name="Sum of 07b Contraindicated (inc allergies, exclu vaccinated)" fld="57" baseField="0" baseItem="0"/>
    <dataField name="Sum of 07c Declined (excl vaccinated or contraindicated)" fld="39" baseField="0" baseItem="0"/>
    <dataField name="Sum of 07d Invited no outcome (excl vac, contr, decl)" fld="40" baseField="0" baseItem="0"/>
    <dataField name="Sum of 07e No contact coded [CALL]" fld="41" baseField="0" baseItem="0"/>
    <dataField name="Sum of SEMI" fld="119"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1.xml><?xml version="1.0" encoding="utf-8"?>
<pivotTableDefinition xmlns="http://schemas.openxmlformats.org/spreadsheetml/2006/main" xmlns:mc="http://schemas.openxmlformats.org/markup-compatibility/2006" xmlns:xr="http://schemas.microsoft.com/office/spreadsheetml/2014/revision" mc:Ignorable="xr" xr:uid="{BCDE30CE-63F7-49D0-ADD1-E2AD809AEEF6}"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67">
    <pivotField showAll="0">
      <items count="9">
        <item m="1" x="7"/>
        <item x="0"/>
        <item x="1"/>
        <item x="2"/>
        <item x="3"/>
        <item x="4"/>
        <item x="5"/>
        <item x="6"/>
        <item t="default"/>
      </items>
    </pivotField>
    <pivotField showAll="0">
      <items count="49">
        <item m="1" x="47"/>
        <item x="43"/>
        <item x="5"/>
        <item x="35"/>
        <item x="26"/>
        <item x="22"/>
        <item x="23"/>
        <item x="27"/>
        <item x="17"/>
        <item x="11"/>
        <item x="4"/>
        <item x="39"/>
        <item x="1"/>
        <item x="19"/>
        <item x="25"/>
        <item x="29"/>
        <item x="7"/>
        <item x="33"/>
        <item x="34"/>
        <item x="8"/>
        <item x="9"/>
        <item x="40"/>
        <item x="24"/>
        <item x="28"/>
        <item x="20"/>
        <item x="44"/>
        <item x="18"/>
        <item x="13"/>
        <item x="3"/>
        <item x="14"/>
        <item x="10"/>
        <item x="36"/>
        <item x="38"/>
        <item x="21"/>
        <item x="16"/>
        <item x="31"/>
        <item x="45"/>
        <item x="37"/>
        <item x="30"/>
        <item x="12"/>
        <item x="41"/>
        <item x="42"/>
        <item x="46"/>
        <item x="15"/>
        <item x="32"/>
        <item x="0"/>
        <item x="2"/>
        <item x="6"/>
        <item t="default"/>
      </items>
    </pivotField>
    <pivotField showAll="0"/>
    <pivotField numFmtId="14" showAll="0">
      <items count="14">
        <item m="1" x="3"/>
        <item m="1" x="9"/>
        <item m="1" x="8"/>
        <item m="1" x="4"/>
        <item m="1" x="11"/>
        <item m="1" x="5"/>
        <item m="1" x="6"/>
        <item m="1" x="1"/>
        <item m="1" x="7"/>
        <item m="1" x="2"/>
        <item m="1" x="12"/>
        <item m="1" x="10"/>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SEMI" fld="119" baseField="0" baseItem="0"/>
    <dataField name="Sum of 08a Vaccinated (Booster)" fld="68" baseField="0" baseItem="0"/>
    <dataField name="Sum of 08b Contraindicated (inc allergies, exclu vaccinated)" fld="69" baseField="0" baseItem="0"/>
    <dataField name="Sum of 08c Declined (excl vaccinated or contraindicated)" fld="70" baseField="0" baseItem="0"/>
    <dataField name="Sum of 08d Invited no outcome (excl vac, contr, decl)" fld="71" baseField="0" baseItem="0"/>
    <dataField name="Sum of 08e No contact coded [CALL]" fld="7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connectionId="1" xr16:uid="{0207D583-FD91-420B-B094-5A2122217D5C}" autoFormatId="16" applyNumberFormats="0" applyBorderFormats="0" applyFontFormats="0" applyPatternFormats="0" applyAlignmentFormats="0" applyWidthHeightFormats="0">
  <queryTableRefresh nextId="110">
    <queryTableFields count="74">
      <queryTableField id="1" name="Locality" tableColumnId="1"/>
      <queryTableField id="2" name="SubLocality" tableColumnId="2"/>
      <queryTableField id="3" name="Practice" tableColumnId="3"/>
      <queryTableField id="4" name="Rel_D" tableColumnId="4"/>
      <queryTableField id="5" name="01 Adults aged 12 yrs or over who are immunosuppressed" tableColumnId="5"/>
      <queryTableField id="6" name="01.1 Housebound immunosuppressed patients" tableColumnId="6"/>
      <queryTableField id="7" name="01.1a Vaccinated (Booster)" tableColumnId="7"/>
      <queryTableField id="12" name="01.2 Residential/Care home immunosuppressed patients" tableColumnId="12"/>
      <queryTableField id="13" name="01.2a Vaccinated (Booster)" tableColumnId="13"/>
      <queryTableField id="18" name="01a Vaccinated (Booster)" tableColumnId="18"/>
      <queryTableField id="20" name="01c Declined (excl vaccinated or contraindicated)" tableColumnId="20"/>
      <queryTableField id="21" name="01d Invited no outcome (excl vac, contr, decl)" tableColumnId="21"/>
      <queryTableField id="22" name="01e No contact coded [CALL]" tableColumnId="22"/>
      <queryTableField id="23" name="02 Older adults residing in a care home (exc immunosuppressed)" tableColumnId="23"/>
      <queryTableField id="24" name="02a Vaccinated (Booster)" tableColumnId="24"/>
      <queryTableField id="26" name="02c Declined (excl vaccinated or contraindicated)" tableColumnId="26"/>
      <queryTableField id="28" name="02e No contact coded [CALL]" tableColumnId="28"/>
      <queryTableField id="29" name="03 Adults aged 70 yrs or over" tableColumnId="29"/>
      <queryTableField id="30" name="03a Vaccinated (Booster)" tableColumnId="30"/>
      <queryTableField id="32" name="03c Declined (excl vaccinated or contraindicated)" tableColumnId="32"/>
      <queryTableField id="33" name="03d Invited no outcome (excl vac, contr, decl)" tableColumnId="33"/>
      <queryTableField id="34" name="03e No contact coded [CALL]" tableColumnId="34"/>
      <queryTableField id="35" name="04 Adults aged 16 - 69 Clinically Extremely Vulnerable" tableColumnId="35"/>
      <queryTableField id="36" name="04a Vaccinated (Booster)" tableColumnId="36"/>
      <queryTableField id="38" name="04c Declined (excl vaccinated or contraindicated)" tableColumnId="38"/>
      <queryTableField id="39" name="04d Invited no outcome (excl vac, contr, decl)" tableColumnId="39"/>
      <queryTableField id="40" name="04e No contact coded [CALL]" tableColumnId="40"/>
      <queryTableField id="41" name="05 Adults aged 50 to 69 yrs" tableColumnId="41"/>
      <queryTableField id="42" name="05a Vaccinated (Booster)" tableColumnId="42"/>
      <queryTableField id="44" name="05c Declined (excl vaccinated or contraindicated)" tableColumnId="44"/>
      <queryTableField id="45" name="05d Invited no outcome (excl vac, contr, decl)" tableColumnId="45"/>
      <queryTableField id="46" name="05e No contact coded [CALL]" tableColumnId="46"/>
      <queryTableField id="47" name="06 Adults aged 16 to 49 yrs at risk of Covid or Flu" tableColumnId="47"/>
      <queryTableField id="48" name="06a Vaccinated (Booster)" tableColumnId="48"/>
      <queryTableField id="50" name="06c Declined (excl vaccinated or contraindicated)" tableColumnId="50"/>
      <queryTableField id="51" name="06d Invited no outcome (excl vac, contr, decl)" tableColumnId="51"/>
      <queryTableField id="52" name="06e No contact coded [CALL]" tableColumnId="52"/>
      <queryTableField id="53" name="07 Housebound (exc immunosuppressed)" tableColumnId="53"/>
      <queryTableField id="54" name="07a Vaccinated (Booster)" tableColumnId="54"/>
      <queryTableField id="56" name="07c Declined (excl vaccinated or contraindicated)" tableColumnId="56"/>
      <queryTableField id="57" name="07d Invited no outcome (excl vac, contr, decl)" tableColumnId="57"/>
      <queryTableField id="58" name="07e No contact coded [CALL]" tableColumnId="58"/>
      <queryTableField id="8" name="01.1b Contraindicated (inc allergies, exclu vaccinated)" tableColumnId="8"/>
      <queryTableField id="9" name="01.1c Declined (excl vaccinated or contraindicated)" tableColumnId="9"/>
      <queryTableField id="10" name="01.1d Invited no outcome (excl vac, contr, decl)" tableColumnId="10"/>
      <queryTableField id="11" name="01.1e No contact coded [CALL]" tableColumnId="11"/>
      <queryTableField id="14" name="01.2b Contraindicated (inc allergies, exclu vaccinated)" tableColumnId="14"/>
      <queryTableField id="15" name="01.2c Declined (excl vaccinated or contraindicated)" tableColumnId="15"/>
      <queryTableField id="16" name="01.2d Invited no outcome (excl vac, contr, decl)" tableColumnId="16"/>
      <queryTableField id="17" name="01.2e No contact coded [CALL]" tableColumnId="17"/>
      <queryTableField id="19" name="01b Contraindicated (inc allergies, exclu vaccinated)" tableColumnId="19"/>
      <queryTableField id="25" name="02b Contraindicated (inc allergies, exclu vaccinated)" tableColumnId="25"/>
      <queryTableField id="27" name="02d Invited no outcome (excl vac, contr, decl)" tableColumnId="27"/>
      <queryTableField id="31" name="03b Contraindicated (inc allergies, exclu vaccinated)" tableColumnId="31"/>
      <queryTableField id="37" name="04b Contraindicated (inc allergies, exclu vaccinated)" tableColumnId="37"/>
      <queryTableField id="43" name="05b Contraindicated (inc allergies, exclu vaccinated)" tableColumnId="43"/>
      <queryTableField id="49" name="06b Contraindicated (inc allergies, exclu vaccinated)" tableColumnId="49"/>
      <queryTableField id="55" name="07b Contraindicated (inc allergies, exclu vaccinated)" tableColumnId="55"/>
      <queryTableField id="94" name="01.1f Second Vaccination" tableColumnId="59"/>
      <queryTableField id="95" name="01.2f Second Vaccination" tableColumnId="60"/>
      <queryTableField id="96" name="01f Second Vaccination" tableColumnId="61"/>
      <queryTableField id="97" name="02f Second Vaccination" tableColumnId="62"/>
      <queryTableField id="98" name="03f Second Vaccination" tableColumnId="63"/>
      <queryTableField id="99" name="04f Second Vaccination" tableColumnId="64"/>
      <queryTableField id="100" name="05f Second Vaccination" tableColumnId="65"/>
      <queryTableField id="101" name="06f Second Vaccination" tableColumnId="66"/>
      <queryTableField id="102" name="07f Second Vaccination" tableColumnId="67"/>
      <queryTableField id="103" name="08 Healthy adults aged 18+" tableColumnId="68"/>
      <queryTableField id="104" name="08a Vaccinated (Booster)" tableColumnId="69"/>
      <queryTableField id="105" name="08b Contraindicated (inc allergies, exclu vaccinated)" tableColumnId="70"/>
      <queryTableField id="106" name="08c Declined (excl vaccinated or contraindicated)" tableColumnId="71"/>
      <queryTableField id="107" name="08d Invited no outcome (excl vac, contr, decl)" tableColumnId="72"/>
      <queryTableField id="108" name="08e No contact coded [CALL]" tableColumnId="73"/>
      <queryTableField id="109" name="08f Second Vaccination" tableColumnId="74"/>
    </queryTableFields>
  </queryTableRefresh>
</queryTable>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8" xr10:uid="{0FE85F7B-83E0-4225-8C2F-B68972C05CEA}" sourceName="Locality">
  <pivotTables>
    <pivotTable tabId="11" name="PivotTable1"/>
    <pivotTable tabId="9" name="PivotTable1"/>
    <pivotTable tabId="7" name="PivotTable1"/>
    <pivotTable tabId="5" name="PivotTable1"/>
    <pivotTable tabId="1" name="PivotTable1"/>
    <pivotTable tabId="3" name="PivotTable1"/>
    <pivotTable tabId="12" name="PivotTable1"/>
    <pivotTable tabId="13" name="PivotTable1"/>
    <pivotTable tabId="14" name="PivotTable1"/>
    <pivotTable tabId="15" name="PivotTable1"/>
    <pivotTable tabId="16" name="PivotTable1"/>
    <pivotTable tabId="17" name="PivotTable1"/>
    <pivotTable tabId="18" name="PivotTable1"/>
    <pivotTable tabId="19" name="PivotTable1"/>
    <pivotTable tabId="4" name="PivotTable1"/>
    <pivotTable tabId="6" name="PivotTable1"/>
    <pivotTable tabId="8" name="PivotTable1"/>
    <pivotTable tabId="10" name="PivotTable1"/>
    <pivotTable tabId="23" name="PivotTable1"/>
  </pivotTables>
  <data>
    <tabular pivotCacheId="2139088532">
      <items count="8">
        <i x="0" s="1"/>
        <i x="1" s="1"/>
        <i x="2" s="1"/>
        <i x="3" s="1"/>
        <i x="4" s="1"/>
        <i x="5" s="1"/>
        <i x="6" s="1"/>
        <i x="7" s="1" nd="1"/>
      </items>
    </tabular>
  </data>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8" xr10:uid="{C71DFA5E-A94E-47B3-81EE-EFF96A81313D}" sourceName="SubLocality">
  <pivotTables>
    <pivotTable tabId="11" name="PivotTable1"/>
    <pivotTable tabId="9" name="PivotTable1"/>
    <pivotTable tabId="7" name="PivotTable1"/>
    <pivotTable tabId="5" name="PivotTable1"/>
    <pivotTable tabId="1" name="PivotTable1"/>
    <pivotTable tabId="3" name="PivotTable1"/>
    <pivotTable tabId="12" name="PivotTable1"/>
    <pivotTable tabId="13" name="PivotTable1"/>
    <pivotTable tabId="14" name="PivotTable1"/>
    <pivotTable tabId="15" name="PivotTable1"/>
    <pivotTable tabId="16" name="PivotTable1"/>
    <pivotTable tabId="17" name="PivotTable1"/>
    <pivotTable tabId="18" name="PivotTable1"/>
    <pivotTable tabId="19" name="PivotTable1"/>
    <pivotTable tabId="4" name="PivotTable1"/>
    <pivotTable tabId="6" name="PivotTable1"/>
    <pivotTable tabId="8" name="PivotTable1"/>
    <pivotTable tabId="10" name="PivotTable1"/>
    <pivotTable tabId="23" name="PivotTable1"/>
  </pivotTables>
  <data>
    <tabular pivotCacheId="2139088532">
      <items count="48">
        <i x="43" s="1"/>
        <i x="5" s="1"/>
        <i x="35" s="1"/>
        <i x="26" s="1"/>
        <i x="22" s="1"/>
        <i x="23" s="1"/>
        <i x="27" s="1"/>
        <i x="17" s="1"/>
        <i x="11" s="1"/>
        <i x="4" s="1"/>
        <i x="39" s="1"/>
        <i x="1" s="1"/>
        <i x="19" s="1"/>
        <i x="25" s="1"/>
        <i x="29" s="1"/>
        <i x="7" s="1"/>
        <i x="33" s="1"/>
        <i x="34" s="1"/>
        <i x="8" s="1"/>
        <i x="9" s="1"/>
        <i x="40" s="1"/>
        <i x="24" s="1"/>
        <i x="28" s="1"/>
        <i x="20" s="1"/>
        <i x="44" s="1"/>
        <i x="18" s="1"/>
        <i x="13" s="1"/>
        <i x="3" s="1"/>
        <i x="14" s="1"/>
        <i x="10" s="1"/>
        <i x="36" s="1"/>
        <i x="38" s="1"/>
        <i x="21" s="1"/>
        <i x="16" s="1"/>
        <i x="31" s="1"/>
        <i x="45" s="1"/>
        <i x="37" s="1"/>
        <i x="30" s="1"/>
        <i x="12" s="1"/>
        <i x="41" s="1"/>
        <i x="42" s="1"/>
        <i x="46" s="1"/>
        <i x="15" s="1"/>
        <i x="32" s="1"/>
        <i x="0" s="1"/>
        <i x="2" s="1"/>
        <i x="6" s="1"/>
        <i x="47" s="1" nd="1"/>
      </items>
    </tabular>
  </data>
  <extLst>
    <x:ext xmlns:x15="http://schemas.microsoft.com/office/spreadsheetml/2010/11/main" uri="{470722E0-AACD-4C17-9CDC-17EF765DBC7E}">
      <x15:slicerCacheHideItemsWithNoData/>
    </x:ext>
  </extLst>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8" xr10:uid="{86AE2F79-6DC7-4B0B-995A-3425C5D957BF}" sourceName="Rel_D">
  <pivotTables>
    <pivotTable tabId="11" name="PivotTable1"/>
    <pivotTable tabId="9" name="PivotTable1"/>
    <pivotTable tabId="7" name="PivotTable1"/>
    <pivotTable tabId="5" name="PivotTable1"/>
    <pivotTable tabId="1" name="PivotTable1"/>
    <pivotTable tabId="3" name="PivotTable1"/>
    <pivotTable tabId="12" name="PivotTable1"/>
    <pivotTable tabId="13" name="PivotTable1"/>
    <pivotTable tabId="14" name="PivotTable1"/>
    <pivotTable tabId="15" name="PivotTable1"/>
    <pivotTable tabId="16" name="PivotTable1"/>
    <pivotTable tabId="17" name="PivotTable1"/>
    <pivotTable tabId="18" name="PivotTable1"/>
    <pivotTable tabId="19" name="PivotTable1"/>
    <pivotTable tabId="4" name="PivotTable1"/>
    <pivotTable tabId="6" name="PivotTable1"/>
    <pivotTable tabId="8" name="PivotTable1"/>
    <pivotTable tabId="10" name="PivotTable1"/>
    <pivotTable tabId="23" name="PivotTable1"/>
  </pivotTables>
  <data>
    <tabular pivotCacheId="2139088532">
      <items count="13">
        <i x="0" s="1"/>
        <i x="3" s="1" nd="1"/>
        <i x="9" s="1" nd="1"/>
        <i x="8" s="1" nd="1"/>
        <i x="4" s="1" nd="1"/>
        <i x="11" s="1" nd="1"/>
        <i x="5" s="1" nd="1"/>
        <i x="6" s="1" nd="1"/>
        <i x="1" s="1" nd="1"/>
        <i x="7" s="1" nd="1"/>
        <i x="2" s="1" nd="1"/>
        <i x="12" s="1" nd="1"/>
        <i x="10" s="1" nd="1"/>
      </items>
    </tabular>
  </data>
  <extLst>
    <x:ext xmlns:x15="http://schemas.microsoft.com/office/spreadsheetml/2010/11/main" uri="{470722E0-AACD-4C17-9CDC-17EF765DBC7E}">
      <x15:slicerCacheHideItemsWithNoData/>
    </x:ext>
  </extLst>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81" xr10:uid="{43B110C8-6CDB-4620-B2FC-50DA6A88659C}" sourceName="Rel_D">
  <pivotTables>
    <pivotTable tabId="20" name="PivotTable21"/>
  </pivotTables>
  <data>
    <tabular pivotCacheId="2139088532">
      <items count="13">
        <i x="0" s="1"/>
        <i x="3" s="1" nd="1"/>
        <i x="9" s="1" nd="1"/>
        <i x="8" s="1" nd="1"/>
        <i x="4" s="1" nd="1"/>
        <i x="11" s="1" nd="1"/>
        <i x="5" s="1" nd="1"/>
        <i x="6" s="1" nd="1"/>
        <i x="1" s="1" nd="1"/>
        <i x="7" s="1" nd="1"/>
        <i x="2" s="1" nd="1"/>
        <i x="12" s="1" nd="1"/>
        <i x="10" s="1" nd="1"/>
      </items>
    </tabular>
  </data>
  <extLst>
    <x:ext xmlns:x15="http://schemas.microsoft.com/office/spreadsheetml/2010/11/main" uri="{470722E0-AACD-4C17-9CDC-17EF765DBC7E}">
      <x15:slicerCacheHideItemsWithNoData/>
    </x:ext>
  </extLst>
</slicerCacheDefinition>
</file>

<file path=xl/slicerCaches/slicerCache5.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81" xr10:uid="{66D7017C-7B69-4A50-BA43-FBAA9098B569}" sourceName="Locality">
  <pivotTables>
    <pivotTable tabId="20" name="PivotTable21"/>
  </pivotTables>
  <data>
    <tabular pivotCacheId="2139088532">
      <items count="8">
        <i x="0" s="1"/>
        <i x="1" s="1"/>
        <i x="2" s="1"/>
        <i x="3" s="1"/>
        <i x="4" s="1"/>
        <i x="5" s="1"/>
        <i x="6" s="1"/>
        <i x="7" s="1" nd="1"/>
      </items>
    </tabular>
  </data>
</slicerCacheDefinition>
</file>

<file path=xl/slicerCaches/slicerCache6.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81" xr10:uid="{3CCC352B-D167-48CE-8B55-3E45DD15D052}" sourceName="SubLocality">
  <pivotTables>
    <pivotTable tabId="20" name="PivotTable21"/>
  </pivotTables>
  <data>
    <tabular pivotCacheId="2139088532">
      <items count="48">
        <i x="43" s="1"/>
        <i x="5" s="1"/>
        <i x="35" s="1"/>
        <i x="26" s="1"/>
        <i x="22" s="1"/>
        <i x="23" s="1"/>
        <i x="27" s="1"/>
        <i x="17" s="1"/>
        <i x="11" s="1"/>
        <i x="4" s="1"/>
        <i x="39" s="1"/>
        <i x="1" s="1"/>
        <i x="19" s="1"/>
        <i x="25" s="1"/>
        <i x="29" s="1"/>
        <i x="7" s="1"/>
        <i x="33" s="1"/>
        <i x="34" s="1"/>
        <i x="8" s="1"/>
        <i x="9" s="1"/>
        <i x="40" s="1"/>
        <i x="24" s="1"/>
        <i x="28" s="1"/>
        <i x="20" s="1"/>
        <i x="44" s="1"/>
        <i x="18" s="1"/>
        <i x="13" s="1"/>
        <i x="3" s="1"/>
        <i x="14" s="1"/>
        <i x="10" s="1"/>
        <i x="36" s="1"/>
        <i x="38" s="1"/>
        <i x="21" s="1"/>
        <i x="16" s="1"/>
        <i x="31" s="1"/>
        <i x="45" s="1"/>
        <i x="37" s="1"/>
        <i x="30" s="1"/>
        <i x="12" s="1"/>
        <i x="41" s="1"/>
        <i x="42" s="1"/>
        <i x="46" s="1"/>
        <i x="15" s="1"/>
        <i x="32" s="1"/>
        <i x="0" s="1"/>
        <i x="2" s="1"/>
        <i x="6" s="1"/>
        <i x="47" s="1" nd="1"/>
      </items>
    </tabular>
  </data>
  <extLst>
    <x:ext xmlns:x15="http://schemas.microsoft.com/office/spreadsheetml/2010/11/main" uri="{470722E0-AACD-4C17-9CDC-17EF765DBC7E}">
      <x15:slicerCacheHideItemsWithNoData/>
    </x:ext>
  </extLst>
</slicerCacheDefinition>
</file>

<file path=xl/slicerCaches/slicerCache7.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82" xr10:uid="{708D6A8B-F6AF-41A6-8088-F64C9DB76FDB}" sourceName="Rel_D">
  <pivotTables>
    <pivotTable tabId="22" name="PivotTable1"/>
  </pivotTables>
  <data>
    <tabular pivotCacheId="2139088532">
      <items count="13">
        <i x="0" s="1"/>
        <i x="3" s="1" nd="1"/>
        <i x="9" s="1" nd="1"/>
        <i x="8" s="1" nd="1"/>
        <i x="4" s="1" nd="1"/>
        <i x="11" s="1" nd="1"/>
        <i x="5" s="1" nd="1"/>
        <i x="6" s="1" nd="1"/>
        <i x="1" s="1" nd="1"/>
        <i x="7" s="1" nd="1"/>
        <i x="2" s="1" nd="1"/>
        <i x="12" s="1" nd="1"/>
        <i x="10" s="1" nd="1"/>
      </items>
    </tabular>
  </data>
  <extLst>
    <x:ext xmlns:x15="http://schemas.microsoft.com/office/spreadsheetml/2010/11/main" uri="{470722E0-AACD-4C17-9CDC-17EF765DBC7E}">
      <x15:slicerCacheHideItemsWithNoData/>
    </x:ext>
  </extLst>
</slicerCacheDefinition>
</file>

<file path=xl/slicerCaches/slicerCache8.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82" xr10:uid="{916BF45B-2EAC-4E36-8A8A-667BDC5B07E9}" sourceName="Locality">
  <pivotTables>
    <pivotTable tabId="22" name="PivotTable1"/>
  </pivotTables>
  <data>
    <tabular pivotCacheId="2139088532">
      <items count="8">
        <i x="0" s="1"/>
        <i x="1" s="1"/>
        <i x="2" s="1"/>
        <i x="3" s="1"/>
        <i x="4" s="1"/>
        <i x="5" s="1"/>
        <i x="6" s="1"/>
        <i x="7" s="1" nd="1"/>
      </items>
    </tabular>
  </data>
</slicerCacheDefinition>
</file>

<file path=xl/slicerCaches/slicerCache9.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82" xr10:uid="{ABAA732B-A889-475A-A83D-048B9E70C253}" sourceName="SubLocality">
  <pivotTables>
    <pivotTable tabId="22" name="PivotTable1"/>
  </pivotTables>
  <data>
    <tabular pivotCacheId="2139088532">
      <items count="48">
        <i x="43" s="1"/>
        <i x="5" s="1"/>
        <i x="35" s="1"/>
        <i x="26" s="1"/>
        <i x="22" s="1"/>
        <i x="23" s="1"/>
        <i x="27" s="1"/>
        <i x="17" s="1"/>
        <i x="11" s="1"/>
        <i x="4" s="1"/>
        <i x="39" s="1"/>
        <i x="1" s="1"/>
        <i x="19" s="1"/>
        <i x="25" s="1"/>
        <i x="29" s="1"/>
        <i x="7" s="1"/>
        <i x="33" s="1"/>
        <i x="34" s="1"/>
        <i x="8" s="1"/>
        <i x="9" s="1"/>
        <i x="40" s="1"/>
        <i x="24" s="1"/>
        <i x="28" s="1"/>
        <i x="20" s="1"/>
        <i x="44" s="1"/>
        <i x="18" s="1"/>
        <i x="13" s="1"/>
        <i x="3" s="1"/>
        <i x="14" s="1"/>
        <i x="10" s="1"/>
        <i x="36" s="1"/>
        <i x="38" s="1"/>
        <i x="21" s="1"/>
        <i x="16" s="1"/>
        <i x="31" s="1"/>
        <i x="45" s="1"/>
        <i x="37" s="1"/>
        <i x="30" s="1"/>
        <i x="12" s="1"/>
        <i x="41" s="1"/>
        <i x="42" s="1"/>
        <i x="46" s="1"/>
        <i x="15" s="1"/>
        <i x="32" s="1"/>
        <i x="0" s="1"/>
        <i x="2" s="1"/>
        <i x="6" s="1"/>
        <i x="47" s="1" nd="1"/>
      </items>
    </tabular>
  </data>
  <extLst>
    <x:ext xmlns:x15="http://schemas.microsoft.com/office/spreadsheetml/2010/11/main" uri="{470722E0-AACD-4C17-9CDC-17EF765DBC7E}">
      <x15:slicerCacheHideItemsWithNoData/>
    </x:ext>
  </extLst>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9" xr10:uid="{6758E580-C743-4BE2-9B8D-64BBC84EAE4A}" cache="Slicer_Rel_D81" caption="Rel_D" showCaption="0" rowHeight="241300"/>
  <slicer name="Locality 9" xr10:uid="{F8CE7357-E9EF-4182-90F3-E2582274D154}" cache="Slicer_Locality81" caption="Locality" rowHeight="241300"/>
  <slicer name="SubLocality 9" xr10:uid="{807AA7DD-A6B0-4E9F-8C8B-372204A72E43}" cache="Slicer_SubLocality81" caption="SubLocality" rowHeight="241300"/>
</slicers>
</file>

<file path=xl/slicers/slicer2.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xr10:uid="{23A7CB3D-417F-40BA-873F-096EBC391117}" cache="Slicer_Locality8" caption="Locality" rowHeight="241300"/>
  <slicer name="SubLocality" xr10:uid="{55BE8A42-89AF-497B-90B3-80E007119921}" cache="Slicer_SubLocality8" caption="SubLocality" rowHeight="241300"/>
  <slicer name="Rel_D" xr10:uid="{7436E6D2-7EE5-4D1A-B8AC-AF145C55D97E}" cache="Slicer_Rel_D8" caption="Rel_D" showCaption="0" rowHeight="241300"/>
</slicers>
</file>

<file path=xl/slicers/slicer3.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1" xr10:uid="{4A9B7F02-F2A9-4087-B928-2C0C23852713}" cache="Slicer_Locality8" caption="Locality" rowHeight="241300"/>
  <slicer name="SubLocality 1" xr10:uid="{086BB6CD-DBAA-41B3-A644-5A99934EAD8D}" cache="Slicer_SubLocality8" caption="SubLocality" rowHeight="241300"/>
  <slicer name="Rel_D 1" xr10:uid="{AB42A13D-9FB6-42A2-AC57-0F5EB13DC208}" cache="Slicer_Rel_D8" caption="Rel_D" showCaption="0" rowHeight="241300"/>
</slicers>
</file>

<file path=xl/slicers/slicer4.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2" xr10:uid="{1D1C492A-66AE-40EF-BFB1-2AB0BE1AF5D5}" cache="Slicer_Locality8" caption="Locality" rowHeight="241300"/>
  <slicer name="SubLocality 2" xr10:uid="{32117958-8B29-4AD4-94C4-69B408E45B3A}" cache="Slicer_SubLocality8" caption="SubLocality" rowHeight="241300"/>
  <slicer name="Rel_D 2" xr10:uid="{C11EEBEE-18D0-4963-8920-EE90BB58F955}" cache="Slicer_Rel_D8" caption="Rel_D" showCaption="0" rowHeight="241300"/>
</slicers>
</file>

<file path=xl/slicers/slicer5.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3" xr10:uid="{A28D2866-474A-49B3-849F-A07AF9EBA397}" cache="Slicer_Locality8" caption="Locality" rowHeight="241300"/>
  <slicer name="SubLocality 3" xr10:uid="{E91AF3A1-2798-44F6-B389-F8C5679EFE3A}" cache="Slicer_SubLocality8" caption="SubLocality" rowHeight="241300"/>
  <slicer name="Rel_D 3" xr10:uid="{4D3C8E0C-814D-4513-AFD8-9B03A311481B}" cache="Slicer_Rel_D8" caption="Rel_D" showCaption="0" rowHeight="241300"/>
</slicers>
</file>

<file path=xl/slicers/slicer6.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4" xr10:uid="{5821B9B4-A1AE-4D7F-8C4E-B7FD81CF413F}" cache="Slicer_Locality8" caption="Locality" rowHeight="241300"/>
  <slicer name="SubLocality 4" xr10:uid="{48BD9747-F76C-4EC7-B56A-0553F1447E0A}" cache="Slicer_SubLocality8" caption="SubLocality" rowHeight="241300"/>
  <slicer name="Rel_D 4" xr10:uid="{B8B7E8C8-944F-4B82-ADB5-95BAEBE76DEE}" cache="Slicer_Rel_D8" caption="Rel_D" showCaption="0" rowHeight="241300"/>
</slicers>
</file>

<file path=xl/slicers/slicer7.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5" xr10:uid="{A42DE3CC-C73C-481B-B899-69B55AD80F77}" cache="Slicer_Locality8" caption="Locality" rowHeight="241300"/>
  <slicer name="SubLocality 5" xr10:uid="{3A1F3AC1-227D-43C7-810E-48DAB2ECE1D8}" cache="Slicer_SubLocality8" caption="SubLocality" rowHeight="241300"/>
  <slicer name="Rel_D 5" xr10:uid="{55C500C1-5428-45A6-B009-CA6404BBF50C}" cache="Slicer_Rel_D8" caption="Rel_D" showCaption="0" rowHeight="241300"/>
</slicers>
</file>

<file path=xl/slicers/slicer8.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6" xr10:uid="{2C31DE09-155E-4718-93B3-A0804DE8C156}" cache="Slicer_Locality8" caption="Locality" rowHeight="241300"/>
  <slicer name="SubLocality 6" xr10:uid="{95F43707-3D4E-47E0-A06E-F257FFD0F869}" cache="Slicer_SubLocality8" caption="SubLocality" rowHeight="241300"/>
  <slicer name="Rel_D 6" xr10:uid="{01131606-029C-4165-B058-02BD80811F0C}" cache="Slicer_Rel_D8" caption="Rel_D" showCaption="0" rowHeight="241300"/>
</slicers>
</file>

<file path=xl/slicers/slicer9.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7" xr10:uid="{509BB96E-9A11-40F4-9ED6-D11CA1B5EDAE}" cache="Slicer_Locality8" caption="Locality" rowHeight="241300"/>
  <slicer name="SubLocality 7" xr10:uid="{9227151E-0A51-4C51-AD51-4727E5597D7C}" cache="Slicer_SubLocality8" caption="SubLocality" rowHeight="241300"/>
  <slicer name="Rel_D 7" xr10:uid="{66795BA7-BCFE-4228-827C-46ED2220302C}" cache="Slicer_Rel_D8" caption="Rel_D" showCaption="0" rowHeight="241300"/>
</slicers>
</file>

<file path=xl/slicers/slicer10.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8" xr10:uid="{4825A7C9-E15D-4F91-95C2-AA4ED33C75F8}" cache="Slicer_Locality8" caption="Locality" rowHeight="241300"/>
  <slicer name="SubLocality 8" xr10:uid="{622CAB1E-3F06-4E5A-B575-34193FA382BA}" cache="Slicer_SubLocality8" caption="SubLocality" rowHeight="241300"/>
  <slicer name="Rel_D 8" xr10:uid="{ECF19F71-3E1B-4E0C-9268-02A1ADA6807A}" cache="Slicer_Rel_D8" caption="Rel_D" showCaption="0" rowHeight="241300"/>
</slicers>
</file>

<file path=xl/slicers/slicer1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10" xr10:uid="{58EB4C6F-516F-40F5-B27C-F48EF47E2FF9}" cache="Slicer_Rel_D82" caption="Rel_D" showCaption="0" rowHeight="241300"/>
  <slicer name="Locality 10" xr10:uid="{53F1D992-B3F1-4FED-BEA1-CCDBCEBBE674}" cache="Slicer_Locality82" caption="Locality" rowHeight="241300"/>
  <slicer name="SubLocality 10" xr10:uid="{3D173EEC-6298-454C-869C-413DD0207C0D}" cache="Slicer_SubLocality82" caption="SubLocality" rowHeight="241300"/>
</slicers>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8F1B6D22-AFEA-427B-8E29-C306AEDE0C75}" name="data" displayName="data" ref="A1:BV319" tableType="queryTable" totalsRowShown="0">
  <autoFilter ref="A1:BV319" xr:uid="{8F1B6D22-AFEA-427B-8E29-C306AEDE0C75}"/>
  <tableColumns count="74">
    <tableColumn id="1" xr3:uid="{10695DA3-F5FD-4038-B9EA-01DBFB7CCB07}" uniqueName="1" name="Locality" queryTableFieldId="1" dataDxfId="19"/>
    <tableColumn id="2" xr3:uid="{5E4B585C-F27B-49B6-8022-9AEB11DBABF0}" uniqueName="2" name="SubLocality" queryTableFieldId="2" dataDxfId="18"/>
    <tableColumn id="3" xr3:uid="{C01C4632-C9F6-45A9-980E-D06CEB53B258}" uniqueName="3" name="Practice" queryTableFieldId="3" dataDxfId="17"/>
    <tableColumn id="4" xr3:uid="{6933232C-3DAC-4786-8414-277C74038BA2}" uniqueName="4" name="Rel_D" queryTableFieldId="4" dataDxfId="16"/>
    <tableColumn id="5" xr3:uid="{F0175A02-A389-41B6-8A52-122321CF4009}" uniqueName="5" name="01 Adults aged 12 yrs or over who are immunosuppressed" queryTableFieldId="5"/>
    <tableColumn id="6" xr3:uid="{843B8295-390D-4BA6-BD45-84BA7C1BE534}" uniqueName="6" name="01.1 Housebound immunosuppressed patients" queryTableFieldId="6"/>
    <tableColumn id="7" xr3:uid="{8E2EDF7F-5AF8-4CAF-8533-D8AF530194D2}" uniqueName="7" name="01.1a Vaccinated (Booster)" queryTableFieldId="7"/>
    <tableColumn id="12" xr3:uid="{339E5590-9441-4DEA-9607-480FE458E686}" uniqueName="12" name="01.2 Residential/Care home immunosuppressed patients" queryTableFieldId="12"/>
    <tableColumn id="13" xr3:uid="{ED5F0E75-EA5D-43BC-ACB5-8A4C3CAC90D5}" uniqueName="13" name="01.2a Vaccinated (Booster)" queryTableFieldId="13"/>
    <tableColumn id="18" xr3:uid="{510778A0-B5E4-4966-819D-8E368C2470AE}" uniqueName="18" name="01a Vaccinated (Booster)" queryTableFieldId="18"/>
    <tableColumn id="20" xr3:uid="{D2CF9044-9DB7-434B-8A18-F6176ED2BD58}" uniqueName="20" name="01c Declined (excl vaccinated or contraindicated)" queryTableFieldId="20"/>
    <tableColumn id="21" xr3:uid="{75D3B258-2E9D-4A5D-B39F-454BF81A175C}" uniqueName="21" name="01d Invited no outcome (excl vac, contr, decl)" queryTableFieldId="21"/>
    <tableColumn id="22" xr3:uid="{39170FAF-4682-4775-ACB5-5D5407F4DC2F}" uniqueName="22" name="01e No contact coded [CALL]" queryTableFieldId="22"/>
    <tableColumn id="23" xr3:uid="{4F4A8B38-7472-4271-9055-F1A2B2B90E12}" uniqueName="23" name="02 Older adults residing in a care home (exc immunosuppressed)" queryTableFieldId="23"/>
    <tableColumn id="24" xr3:uid="{191073F2-77C8-4C28-88A6-DB22999233B2}" uniqueName="24" name="02a Vaccinated (Booster)" queryTableFieldId="24"/>
    <tableColumn id="26" xr3:uid="{0E8BA4E1-05B2-4EB0-BBC2-F3AA0A11BFFF}" uniqueName="26" name="02c Declined (excl vaccinated or contraindicated)" queryTableFieldId="26"/>
    <tableColumn id="28" xr3:uid="{0DEB300B-482B-4B66-B858-D8A2837689AE}" uniqueName="28" name="02e No contact coded [CALL]" queryTableFieldId="28"/>
    <tableColumn id="29" xr3:uid="{E7A595C4-64EA-45FC-A8E3-276D5D10D535}" uniqueName="29" name="03 Adults aged 70 yrs or over" queryTableFieldId="29"/>
    <tableColumn id="30" xr3:uid="{CEEFE139-9AF5-4A52-8B2F-FD2ED12B6B3E}" uniqueName="30" name="03a Vaccinated (Booster)" queryTableFieldId="30"/>
    <tableColumn id="32" xr3:uid="{3520390E-5CCA-4240-A4FA-C60678183153}" uniqueName="32" name="03c Declined (excl vaccinated or contraindicated)" queryTableFieldId="32"/>
    <tableColumn id="33" xr3:uid="{A0BDC189-2722-4220-8B48-26222B3F3D99}" uniqueName="33" name="03d Invited no outcome (excl vac, contr, decl)" queryTableFieldId="33"/>
    <tableColumn id="34" xr3:uid="{FF17DD23-80F4-43A5-9780-6E9D04DEDEBF}" uniqueName="34" name="03e No contact coded [CALL]" queryTableFieldId="34"/>
    <tableColumn id="35" xr3:uid="{D9490CD8-B356-49F9-BA8C-FF15FD1E43F6}" uniqueName="35" name="04 Adults aged 16 - 69 Clinically Extremely Vulnerable" queryTableFieldId="35"/>
    <tableColumn id="36" xr3:uid="{D554044E-3497-46C3-A75A-158666243BE5}" uniqueName="36" name="04a Vaccinated (Booster)" queryTableFieldId="36"/>
    <tableColumn id="38" xr3:uid="{BE1E2E4E-484B-4921-9359-8E8430A3A2D9}" uniqueName="38" name="04c Declined (excl vaccinated or contraindicated)" queryTableFieldId="38"/>
    <tableColumn id="39" xr3:uid="{7CA3BD9F-4EBC-4AD9-B1A8-9E1B942CAB6C}" uniqueName="39" name="04d Invited no outcome (excl vac, contr, decl)" queryTableFieldId="39"/>
    <tableColumn id="40" xr3:uid="{C5C25183-842F-4BE5-86F9-9D08487E30B6}" uniqueName="40" name="04e No contact coded [CALL]" queryTableFieldId="40"/>
    <tableColumn id="41" xr3:uid="{428034C2-0AFD-47FA-92A4-C1E62FE1757C}" uniqueName="41" name="05 Adults aged 50 to 69 yrs" queryTableFieldId="41"/>
    <tableColumn id="42" xr3:uid="{51AF67DC-1BD3-4ABD-942B-14263191F5BF}" uniqueName="42" name="05a Vaccinated (Booster)" queryTableFieldId="42"/>
    <tableColumn id="44" xr3:uid="{4FBBB293-5A34-43DD-AF5E-BFE18B53737A}" uniqueName="44" name="05c Declined (excl vaccinated or contraindicated)" queryTableFieldId="44"/>
    <tableColumn id="45" xr3:uid="{60C3AB44-894D-46B6-82CE-37230F837D39}" uniqueName="45" name="05d Invited no outcome (excl vac, contr, decl)" queryTableFieldId="45"/>
    <tableColumn id="46" xr3:uid="{3B559D62-59A7-486C-962D-313F231EB67C}" uniqueName="46" name="05e No contact coded [CALL]" queryTableFieldId="46"/>
    <tableColumn id="47" xr3:uid="{70DD87E4-1646-424B-816F-73EB5871B91A}" uniqueName="47" name="06 Adults aged 16 to 49 yrs at risk of Covid or Flu" queryTableFieldId="47"/>
    <tableColumn id="48" xr3:uid="{9D91E2F2-143D-412D-9654-E963FE3F8CC1}" uniqueName="48" name="06a Vaccinated (Booster)" queryTableFieldId="48"/>
    <tableColumn id="50" xr3:uid="{1BB90C36-8CBC-4502-B586-DC4ED65AC6F8}" uniqueName="50" name="06c Declined (excl vaccinated or contraindicated)" queryTableFieldId="50"/>
    <tableColumn id="51" xr3:uid="{18430BE1-EDF9-4F10-98CB-7F1AF7CCD2F9}" uniqueName="51" name="06d Invited no outcome (excl vac, contr, decl)" queryTableFieldId="51"/>
    <tableColumn id="52" xr3:uid="{D020BEC0-C53F-4F3C-B9A3-2AD2CC28D70F}" uniqueName="52" name="06e No contact coded [CALL]" queryTableFieldId="52"/>
    <tableColumn id="53" xr3:uid="{70FFBACC-4497-49DC-AF40-180D97B06BBB}" uniqueName="53" name="07 Housebound (exc immunosuppressed)" queryTableFieldId="53"/>
    <tableColumn id="54" xr3:uid="{70280F77-ECBB-41CC-AE23-6DD494C7186F}" uniqueName="54" name="07a Vaccinated (Booster)" queryTableFieldId="54"/>
    <tableColumn id="56" xr3:uid="{C4F80DD9-92FC-4B68-A9C2-5C12CF216E37}" uniqueName="56" name="07c Declined (excl vaccinated or contraindicated)" queryTableFieldId="56"/>
    <tableColumn id="57" xr3:uid="{0E491B93-4A41-4862-B897-3F058B092A64}" uniqueName="57" name="07d Invited no outcome (excl vac, contr, decl)" queryTableFieldId="57"/>
    <tableColumn id="58" xr3:uid="{D603E489-A269-4951-AE91-22ED2A049D4C}" uniqueName="58" name="07e No contact coded [CALL]" queryTableFieldId="58"/>
    <tableColumn id="8" xr3:uid="{A3005547-16A3-4CFB-86AF-EB6061288A7D}" uniqueName="8" name="01.1b Contraindicated (inc allergies, exclu vaccinated)" queryTableFieldId="8"/>
    <tableColumn id="9" xr3:uid="{9952D830-1990-4A01-BFE0-F77E17E3FE52}" uniqueName="9" name="01.1c Declined (excl vaccinated or contraindicated)" queryTableFieldId="9"/>
    <tableColumn id="10" xr3:uid="{EFCB840F-8DC7-4B03-B07E-8A7F97FE08B2}" uniqueName="10" name="01.1d Invited no outcome (excl vac, contr, decl)" queryTableFieldId="10"/>
    <tableColumn id="11" xr3:uid="{66E90ED6-D9BC-4344-BFDE-981D7A74A326}" uniqueName="11" name="01.1e No contact coded [CALL]" queryTableFieldId="11"/>
    <tableColumn id="14" xr3:uid="{EC1535E4-5182-4AFF-B677-98388F62D415}" uniqueName="14" name="01.2b Contraindicated (inc allergies, exclu vaccinated)" queryTableFieldId="14"/>
    <tableColumn id="15" xr3:uid="{36BE0ACB-1EC8-4927-B8F9-A5CE49D7BD5D}" uniqueName="15" name="01.2c Declined (excl vaccinated or contraindicated)" queryTableFieldId="15"/>
    <tableColumn id="16" xr3:uid="{C2770BCE-5874-4180-8BAD-50E84D2CA3A3}" uniqueName="16" name="01.2d Invited no outcome (excl vac, contr, decl)" queryTableFieldId="16"/>
    <tableColumn id="17" xr3:uid="{34D2AF33-42B6-43EA-94B5-350D4A069444}" uniqueName="17" name="01.2e No contact coded [CALL]" queryTableFieldId="17"/>
    <tableColumn id="19" xr3:uid="{D2F2AAA8-3ADA-4BC2-9F93-FA35E8B5583C}" uniqueName="19" name="01b Contraindicated (inc allergies, exclu vaccinated)" queryTableFieldId="19"/>
    <tableColumn id="25" xr3:uid="{2323BA14-C0C1-4F45-9193-0272C849B669}" uniqueName="25" name="02b Contraindicated (inc allergies, exclu vaccinated)" queryTableFieldId="25"/>
    <tableColumn id="27" xr3:uid="{761D1F13-2882-4560-BACB-212155F16BF1}" uniqueName="27" name="02d Invited no outcome (excl vac, contr, decl)" queryTableFieldId="27"/>
    <tableColumn id="31" xr3:uid="{D28F6362-BE1B-4737-98A0-2FC49CD1034F}" uniqueName="31" name="03b Contraindicated (inc allergies, exclu vaccinated)" queryTableFieldId="31"/>
    <tableColumn id="37" xr3:uid="{24BB8C79-3839-45EA-8B8B-09E0A9D2953A}" uniqueName="37" name="04b Contraindicated (inc allergies, exclu vaccinated)" queryTableFieldId="37"/>
    <tableColumn id="43" xr3:uid="{002F7355-BB60-4398-8FAD-88FF162DD62E}" uniqueName="43" name="05b Contraindicated (inc allergies, exclu vaccinated)" queryTableFieldId="43"/>
    <tableColumn id="49" xr3:uid="{1D1A4D8A-9B02-4A28-A99A-5DFEE520701D}" uniqueName="49" name="06b Contraindicated (inc allergies, exclu vaccinated)" queryTableFieldId="49"/>
    <tableColumn id="55" xr3:uid="{ED3F762A-EC6F-47A9-98B7-8FD21E6515DC}" uniqueName="55" name="07b Contraindicated (inc allergies, exclu vaccinated)" queryTableFieldId="55"/>
    <tableColumn id="59" xr3:uid="{3C381E23-FE23-4E6A-86E2-01FBB03A04F2}" uniqueName="59" name="01.1f Second Vaccination" queryTableFieldId="94" dataDxfId="15"/>
    <tableColumn id="60" xr3:uid="{7D496033-DADB-4C62-8151-70E7A535B58D}" uniqueName="60" name="01.2f Second Vaccination" queryTableFieldId="95" dataDxfId="14"/>
    <tableColumn id="61" xr3:uid="{F442FAFB-F872-456F-B0A9-577E2E0DE9B0}" uniqueName="61" name="01f Second Vaccination" queryTableFieldId="96" dataDxfId="13"/>
    <tableColumn id="62" xr3:uid="{9EA38881-2D86-4BB1-ACA4-C11C791CB9FC}" uniqueName="62" name="02f Second Vaccination" queryTableFieldId="97" dataDxfId="12"/>
    <tableColumn id="63" xr3:uid="{0D87750E-4DAA-4DC0-B477-9010DB523A3F}" uniqueName="63" name="03f Second Vaccination" queryTableFieldId="98" dataDxfId="11"/>
    <tableColumn id="64" xr3:uid="{8DE61519-F2DB-4690-8A02-CBE095983543}" uniqueName="64" name="04f Second Vaccination" queryTableFieldId="99" dataDxfId="10"/>
    <tableColumn id="65" xr3:uid="{4B15B66D-2A92-4DFF-9190-3780392FBDC5}" uniqueName="65" name="05f Second Vaccination" queryTableFieldId="100" dataDxfId="9"/>
    <tableColumn id="66" xr3:uid="{58031421-6F7B-4E62-AF04-46F61B7AFE35}" uniqueName="66" name="06f Second Vaccination" queryTableFieldId="101" dataDxfId="8"/>
    <tableColumn id="67" xr3:uid="{EE19BAFB-7D7B-4691-93C9-DF9E13B79FB7}" uniqueName="67" name="07f Second Vaccination" queryTableFieldId="102" dataDxfId="7"/>
    <tableColumn id="68" xr3:uid="{FB912477-BBFF-4CBD-9D4D-67DBA53A35CA}" uniqueName="68" name="08 Healthy adults aged 18+" queryTableFieldId="103" dataDxfId="6"/>
    <tableColumn id="69" xr3:uid="{D55E162B-6401-496B-BDA1-944B47CB378B}" uniqueName="69" name="08a Vaccinated (Booster)" queryTableFieldId="104" dataDxfId="5"/>
    <tableColumn id="70" xr3:uid="{18ADCD46-F0E5-4D39-8D5E-DFADC3B58324}" uniqueName="70" name="08b Contraindicated (inc allergies, exclu vaccinated)" queryTableFieldId="105" dataDxfId="4"/>
    <tableColumn id="71" xr3:uid="{628C3294-CC28-4F7A-8834-5528EBE951B7}" uniqueName="71" name="08c Declined (excl vaccinated or contraindicated)" queryTableFieldId="106" dataDxfId="3"/>
    <tableColumn id="72" xr3:uid="{00E39412-29F5-4AAF-8A1B-01B8D8C73C5A}" uniqueName="72" name="08d Invited no outcome (excl vac, contr, decl)" queryTableFieldId="107" dataDxfId="2"/>
    <tableColumn id="73" xr3:uid="{B0669E6A-06D9-4D16-A2B9-1EB6E2BAECB3}" uniqueName="73" name="08e No contact coded [CALL]" queryTableFieldId="108" dataDxfId="1"/>
    <tableColumn id="74" xr3:uid="{508396D5-A378-4399-97FA-50CCDE89F23F}" uniqueName="74" name="08f Second Vaccination" queryTableFieldId="109" dataDxfId="0"/>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5.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6.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7.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8.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9.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0.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pivotTable" Target="../pivotTables/pivotTable1.xml"/><Relationship Id="rId4" Type="http://schemas.microsoft.com/office/2007/relationships/slicer" Target="../slicers/slicer1.xm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pivotTable" Target="../pivotTables/pivotTable2.xml"/><Relationship Id="rId4" Type="http://schemas.microsoft.com/office/2007/relationships/slicer" Target="../slicers/slicer2.x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pivotTable" Target="../pivotTables/pivotTable3.xml"/><Relationship Id="rId4" Type="http://schemas.microsoft.com/office/2007/relationships/slicer" Target="../slicers/slicer3.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4.bin"/><Relationship Id="rId1" Type="http://schemas.openxmlformats.org/officeDocument/2006/relationships/pivotTable" Target="../pivotTables/pivotTable4.xml"/><Relationship Id="rId4" Type="http://schemas.microsoft.com/office/2007/relationships/slicer" Target="../slicers/slicer4.xm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5.bin"/><Relationship Id="rId1" Type="http://schemas.openxmlformats.org/officeDocument/2006/relationships/pivotTable" Target="../pivotTables/pivotTable5.xml"/><Relationship Id="rId4" Type="http://schemas.microsoft.com/office/2007/relationships/slicer" Target="../slicers/slicer5.xml"/></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6.bin"/><Relationship Id="rId1" Type="http://schemas.openxmlformats.org/officeDocument/2006/relationships/pivotTable" Target="../pivotTables/pivotTable6.xml"/><Relationship Id="rId4" Type="http://schemas.microsoft.com/office/2007/relationships/slicer" Target="../slicers/slicer6.xml"/></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7.bin"/><Relationship Id="rId1" Type="http://schemas.openxmlformats.org/officeDocument/2006/relationships/pivotTable" Target="../pivotTables/pivotTable7.xml"/><Relationship Id="rId4" Type="http://schemas.microsoft.com/office/2007/relationships/slicer" Target="../slicers/slicer7.xml"/></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printerSettings" Target="../printerSettings/printerSettings8.bin"/><Relationship Id="rId1" Type="http://schemas.openxmlformats.org/officeDocument/2006/relationships/pivotTable" Target="../pivotTables/pivotTable8.xml"/><Relationship Id="rId4" Type="http://schemas.microsoft.com/office/2007/relationships/slicer" Target="../slicers/slicer8.xml"/></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printerSettings" Target="../printerSettings/printerSettings9.bin"/><Relationship Id="rId1" Type="http://schemas.openxmlformats.org/officeDocument/2006/relationships/pivotTable" Target="../pivotTables/pivotTable9.xml"/><Relationship Id="rId4" Type="http://schemas.microsoft.com/office/2007/relationships/slicer" Target="../slicers/slicer9.xml"/></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printerSettings" Target="../printerSettings/printerSettings10.bin"/><Relationship Id="rId1" Type="http://schemas.openxmlformats.org/officeDocument/2006/relationships/pivotTable" Target="../pivotTables/pivotTable10.xml"/><Relationship Id="rId4" Type="http://schemas.microsoft.com/office/2007/relationships/slicer" Target="../slicers/slicer10.xml"/></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printerSettings" Target="../printerSettings/printerSettings11.bin"/><Relationship Id="rId1" Type="http://schemas.openxmlformats.org/officeDocument/2006/relationships/pivotTable" Target="../pivotTables/pivotTable11.xml"/><Relationship Id="rId4" Type="http://schemas.microsoft.com/office/2007/relationships/slicer" Target="../slicers/slicer11.xml"/></Relationships>
</file>

<file path=xl/worksheets/_rels/sheet13.xml.rels><?xml version="1.0" encoding="UTF-8" standalone="yes"?>
<Relationships xmlns="http://schemas.openxmlformats.org/package/2006/relationships"><Relationship Id="rId1" Type="http://schemas.openxmlformats.org/officeDocument/2006/relationships/pivotTable" Target="../pivotTables/pivotTable12.xml"/></Relationships>
</file>

<file path=xl/worksheets/_rels/sheet14.xml.rels><?xml version="1.0" encoding="UTF-8" standalone="yes"?>
<Relationships xmlns="http://schemas.openxmlformats.org/package/2006/relationships"><Relationship Id="rId1" Type="http://schemas.openxmlformats.org/officeDocument/2006/relationships/pivotTable" Target="../pivotTables/pivotTable13.xml"/></Relationships>
</file>

<file path=xl/worksheets/_rels/sheet15.xml.rels><?xml version="1.0" encoding="UTF-8" standalone="yes"?>
<Relationships xmlns="http://schemas.openxmlformats.org/package/2006/relationships"><Relationship Id="rId1" Type="http://schemas.openxmlformats.org/officeDocument/2006/relationships/pivotTable" Target="../pivotTables/pivotTable14.xml"/></Relationships>
</file>

<file path=xl/worksheets/_rels/sheet16.xml.rels><?xml version="1.0" encoding="UTF-8" standalone="yes"?>
<Relationships xmlns="http://schemas.openxmlformats.org/package/2006/relationships"><Relationship Id="rId1" Type="http://schemas.openxmlformats.org/officeDocument/2006/relationships/pivotTable" Target="../pivotTables/pivotTable15.xml"/></Relationships>
</file>

<file path=xl/worksheets/_rels/sheet17.xml.rels><?xml version="1.0" encoding="UTF-8" standalone="yes"?>
<Relationships xmlns="http://schemas.openxmlformats.org/package/2006/relationships"><Relationship Id="rId1" Type="http://schemas.openxmlformats.org/officeDocument/2006/relationships/pivotTable" Target="../pivotTables/pivotTable16.xml"/></Relationships>
</file>

<file path=xl/worksheets/_rels/sheet18.xml.rels><?xml version="1.0" encoding="UTF-8" standalone="yes"?>
<Relationships xmlns="http://schemas.openxmlformats.org/package/2006/relationships"><Relationship Id="rId1" Type="http://schemas.openxmlformats.org/officeDocument/2006/relationships/pivotTable" Target="../pivotTables/pivotTable17.xml"/></Relationships>
</file>

<file path=xl/worksheets/_rels/sheet19.xml.rels><?xml version="1.0" encoding="UTF-8" standalone="yes"?>
<Relationships xmlns="http://schemas.openxmlformats.org/package/2006/relationships"><Relationship Id="rId1" Type="http://schemas.openxmlformats.org/officeDocument/2006/relationships/pivotTable" Target="../pivotTables/pivotTable18.xml"/></Relationships>
</file>

<file path=xl/worksheets/_rels/sheet20.xml.rels><?xml version="1.0" encoding="UTF-8" standalone="yes"?>
<Relationships xmlns="http://schemas.openxmlformats.org/package/2006/relationships"><Relationship Id="rId1" Type="http://schemas.openxmlformats.org/officeDocument/2006/relationships/pivotTable" Target="../pivotTables/pivotTable19.xml"/></Relationships>
</file>

<file path=xl/worksheets/_rels/sheet21.xml.rels><?xml version="1.0" encoding="UTF-8" standalone="yes"?>
<Relationships xmlns="http://schemas.openxmlformats.org/package/2006/relationships"><Relationship Id="rId1" Type="http://schemas.openxmlformats.org/officeDocument/2006/relationships/pivotTable" Target="../pivotTables/pivotTable20.xml"/></Relationships>
</file>

<file path=xl/worksheets/_rels/sheet22.xml.rels><?xml version="1.0" encoding="UTF-8" standalone="yes"?>
<Relationships xmlns="http://schemas.openxmlformats.org/package/2006/relationships"><Relationship Id="rId1" Type="http://schemas.openxmlformats.org/officeDocument/2006/relationships/pivotTable" Target="../pivotTables/pivotTable21.xml"/></Relationships>
</file>

<file path=xl/worksheets/_rels/sheet23.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9BBDCD-F5D8-420D-9159-2A5961D54436}">
  <dimension ref="A1:C97"/>
  <sheetViews>
    <sheetView workbookViewId="0">
      <selection activeCell="C74" sqref="C74"/>
    </sheetView>
  </sheetViews>
  <sheetFormatPr defaultRowHeight="15" x14ac:dyDescent="0.25"/>
  <cols>
    <col min="1" max="1" width="15.85546875" bestFit="1" customWidth="1"/>
    <col min="2" max="2" width="12.28515625" bestFit="1" customWidth="1"/>
    <col min="3" max="3" width="225.28515625" bestFit="1" customWidth="1"/>
  </cols>
  <sheetData>
    <row r="1" spans="1:3" x14ac:dyDescent="0.25">
      <c r="A1" s="18" t="s">
        <v>0</v>
      </c>
    </row>
    <row r="2" spans="1:3" x14ac:dyDescent="0.25">
      <c r="A2" s="19" t="s">
        <v>1</v>
      </c>
      <c r="B2" s="19" t="s">
        <v>2</v>
      </c>
      <c r="C2" s="19" t="s">
        <v>3</v>
      </c>
    </row>
    <row r="3" spans="1:3" x14ac:dyDescent="0.25">
      <c r="A3">
        <v>1</v>
      </c>
      <c r="B3" t="s">
        <v>4</v>
      </c>
      <c r="C3" t="s">
        <v>5</v>
      </c>
    </row>
    <row r="4" spans="1:3" x14ac:dyDescent="0.25">
      <c r="A4">
        <v>2</v>
      </c>
      <c r="B4" t="s">
        <v>6</v>
      </c>
      <c r="C4" t="s">
        <v>7</v>
      </c>
    </row>
    <row r="5" spans="1:3" x14ac:dyDescent="0.25">
      <c r="A5">
        <v>3</v>
      </c>
      <c r="B5" t="s">
        <v>8</v>
      </c>
      <c r="C5" t="s">
        <v>9</v>
      </c>
    </row>
    <row r="6" spans="1:3" x14ac:dyDescent="0.25">
      <c r="A6">
        <v>4</v>
      </c>
      <c r="B6" t="s">
        <v>10</v>
      </c>
      <c r="C6" t="s">
        <v>11</v>
      </c>
    </row>
    <row r="7" spans="1:3" x14ac:dyDescent="0.25">
      <c r="A7">
        <v>5</v>
      </c>
      <c r="B7" t="s">
        <v>12</v>
      </c>
      <c r="C7" t="s">
        <v>13</v>
      </c>
    </row>
    <row r="8" spans="1:3" x14ac:dyDescent="0.25">
      <c r="A8">
        <v>6</v>
      </c>
      <c r="B8" t="s">
        <v>14</v>
      </c>
      <c r="C8" t="s">
        <v>15</v>
      </c>
    </row>
    <row r="9" spans="1:3" x14ac:dyDescent="0.25">
      <c r="A9">
        <v>7</v>
      </c>
      <c r="B9" t="s">
        <v>16</v>
      </c>
      <c r="C9" t="s">
        <v>17</v>
      </c>
    </row>
    <row r="10" spans="1:3" x14ac:dyDescent="0.25">
      <c r="A10">
        <v>8</v>
      </c>
      <c r="B10" t="s">
        <v>18</v>
      </c>
      <c r="C10" t="s">
        <v>19</v>
      </c>
    </row>
    <row r="11" spans="1:3" x14ac:dyDescent="0.25">
      <c r="A11">
        <v>9</v>
      </c>
      <c r="B11" t="s">
        <v>20</v>
      </c>
      <c r="C11" t="s">
        <v>21</v>
      </c>
    </row>
    <row r="12" spans="1:3" x14ac:dyDescent="0.25">
      <c r="A12">
        <v>10</v>
      </c>
      <c r="B12" t="s">
        <v>22</v>
      </c>
      <c r="C12" t="s">
        <v>23</v>
      </c>
    </row>
    <row r="13" spans="1:3" x14ac:dyDescent="0.25">
      <c r="A13">
        <v>11</v>
      </c>
      <c r="B13" t="s">
        <v>24</v>
      </c>
      <c r="C13" t="s">
        <v>25</v>
      </c>
    </row>
    <row r="14" spans="1:3" x14ac:dyDescent="0.25">
      <c r="A14">
        <v>12</v>
      </c>
      <c r="B14" t="s">
        <v>26</v>
      </c>
      <c r="C14" t="s">
        <v>27</v>
      </c>
    </row>
    <row r="15" spans="1:3" x14ac:dyDescent="0.25">
      <c r="A15">
        <v>13</v>
      </c>
      <c r="B15" t="s">
        <v>28</v>
      </c>
      <c r="C15" t="s">
        <v>29</v>
      </c>
    </row>
    <row r="16" spans="1:3" x14ac:dyDescent="0.25">
      <c r="A16">
        <v>14</v>
      </c>
      <c r="B16" t="s">
        <v>30</v>
      </c>
      <c r="C16" t="s">
        <v>31</v>
      </c>
    </row>
    <row r="17" spans="1:3" x14ac:dyDescent="0.25">
      <c r="A17">
        <v>15</v>
      </c>
      <c r="B17" t="s">
        <v>32</v>
      </c>
      <c r="C17" t="s">
        <v>33</v>
      </c>
    </row>
    <row r="18" spans="1:3" x14ac:dyDescent="0.25">
      <c r="A18">
        <v>16</v>
      </c>
      <c r="B18" t="s">
        <v>34</v>
      </c>
      <c r="C18" t="s">
        <v>35</v>
      </c>
    </row>
    <row r="19" spans="1:3" x14ac:dyDescent="0.25">
      <c r="A19">
        <v>17</v>
      </c>
      <c r="B19" t="s">
        <v>36</v>
      </c>
      <c r="C19" t="s">
        <v>37</v>
      </c>
    </row>
    <row r="20" spans="1:3" x14ac:dyDescent="0.25">
      <c r="A20">
        <v>18</v>
      </c>
      <c r="B20" t="s">
        <v>38</v>
      </c>
      <c r="C20" t="s">
        <v>39</v>
      </c>
    </row>
    <row r="21" spans="1:3" x14ac:dyDescent="0.25">
      <c r="A21">
        <v>19</v>
      </c>
      <c r="B21" t="s">
        <v>40</v>
      </c>
      <c r="C21" t="s">
        <v>41</v>
      </c>
    </row>
    <row r="22" spans="1:3" x14ac:dyDescent="0.25">
      <c r="A22">
        <v>20</v>
      </c>
      <c r="B22" t="s">
        <v>42</v>
      </c>
      <c r="C22" t="s">
        <v>43</v>
      </c>
    </row>
    <row r="23" spans="1:3" x14ac:dyDescent="0.25">
      <c r="A23">
        <v>21</v>
      </c>
      <c r="B23" t="s">
        <v>44</v>
      </c>
      <c r="C23" t="s">
        <v>45</v>
      </c>
    </row>
    <row r="24" spans="1:3" x14ac:dyDescent="0.25">
      <c r="A24">
        <v>22</v>
      </c>
      <c r="B24" t="s">
        <v>46</v>
      </c>
      <c r="C24" t="s">
        <v>47</v>
      </c>
    </row>
    <row r="25" spans="1:3" x14ac:dyDescent="0.25">
      <c r="A25">
        <v>23</v>
      </c>
      <c r="B25" t="s">
        <v>48</v>
      </c>
      <c r="C25" t="s">
        <v>49</v>
      </c>
    </row>
    <row r="26" spans="1:3" x14ac:dyDescent="0.25">
      <c r="A26">
        <v>24</v>
      </c>
      <c r="B26" t="s">
        <v>50</v>
      </c>
      <c r="C26" t="s">
        <v>51</v>
      </c>
    </row>
    <row r="27" spans="1:3" x14ac:dyDescent="0.25">
      <c r="A27">
        <v>25</v>
      </c>
      <c r="B27" t="s">
        <v>52</v>
      </c>
      <c r="C27" t="s">
        <v>53</v>
      </c>
    </row>
    <row r="28" spans="1:3" x14ac:dyDescent="0.25">
      <c r="A28">
        <v>26</v>
      </c>
      <c r="B28" t="s">
        <v>54</v>
      </c>
      <c r="C28" t="s">
        <v>55</v>
      </c>
    </row>
    <row r="29" spans="1:3" x14ac:dyDescent="0.25">
      <c r="A29">
        <v>27</v>
      </c>
      <c r="B29" t="s">
        <v>56</v>
      </c>
      <c r="C29" t="s">
        <v>57</v>
      </c>
    </row>
    <row r="30" spans="1:3" x14ac:dyDescent="0.25">
      <c r="A30">
        <v>28</v>
      </c>
      <c r="B30" t="s">
        <v>58</v>
      </c>
      <c r="C30" t="s">
        <v>59</v>
      </c>
    </row>
    <row r="31" spans="1:3" x14ac:dyDescent="0.25">
      <c r="A31">
        <v>29</v>
      </c>
      <c r="B31" t="s">
        <v>60</v>
      </c>
      <c r="C31" t="s">
        <v>61</v>
      </c>
    </row>
    <row r="32" spans="1:3" x14ac:dyDescent="0.25">
      <c r="A32">
        <v>30</v>
      </c>
      <c r="B32" t="s">
        <v>62</v>
      </c>
      <c r="C32" t="s">
        <v>63</v>
      </c>
    </row>
    <row r="33" spans="1:3" x14ac:dyDescent="0.25">
      <c r="A33">
        <v>31</v>
      </c>
      <c r="B33" t="s">
        <v>64</v>
      </c>
      <c r="C33" t="s">
        <v>65</v>
      </c>
    </row>
    <row r="34" spans="1:3" x14ac:dyDescent="0.25">
      <c r="A34">
        <v>32</v>
      </c>
      <c r="B34" t="s">
        <v>66</v>
      </c>
      <c r="C34" t="s">
        <v>67</v>
      </c>
    </row>
    <row r="35" spans="1:3" x14ac:dyDescent="0.25">
      <c r="A35">
        <v>33</v>
      </c>
      <c r="B35" t="s">
        <v>68</v>
      </c>
      <c r="C35" t="s">
        <v>69</v>
      </c>
    </row>
    <row r="36" spans="1:3" x14ac:dyDescent="0.25">
      <c r="A36">
        <v>34</v>
      </c>
      <c r="B36" t="s">
        <v>70</v>
      </c>
      <c r="C36" t="s">
        <v>71</v>
      </c>
    </row>
    <row r="37" spans="1:3" x14ac:dyDescent="0.25">
      <c r="A37">
        <v>35</v>
      </c>
      <c r="B37" t="s">
        <v>72</v>
      </c>
      <c r="C37" t="s">
        <v>73</v>
      </c>
    </row>
    <row r="38" spans="1:3" x14ac:dyDescent="0.25">
      <c r="A38">
        <v>36</v>
      </c>
      <c r="B38" t="s">
        <v>74</v>
      </c>
      <c r="C38" t="s">
        <v>75</v>
      </c>
    </row>
    <row r="39" spans="1:3" x14ac:dyDescent="0.25">
      <c r="A39">
        <v>37</v>
      </c>
      <c r="B39" t="s">
        <v>76</v>
      </c>
      <c r="C39" t="s">
        <v>77</v>
      </c>
    </row>
    <row r="40" spans="1:3" x14ac:dyDescent="0.25">
      <c r="A40">
        <v>38</v>
      </c>
      <c r="B40" t="s">
        <v>78</v>
      </c>
      <c r="C40" t="s">
        <v>79</v>
      </c>
    </row>
    <row r="41" spans="1:3" x14ac:dyDescent="0.25">
      <c r="A41">
        <v>39</v>
      </c>
      <c r="B41" t="s">
        <v>80</v>
      </c>
      <c r="C41" t="s">
        <v>81</v>
      </c>
    </row>
    <row r="42" spans="1:3" x14ac:dyDescent="0.25">
      <c r="A42">
        <v>40</v>
      </c>
      <c r="B42" t="s">
        <v>82</v>
      </c>
      <c r="C42" t="s">
        <v>83</v>
      </c>
    </row>
    <row r="43" spans="1:3" x14ac:dyDescent="0.25">
      <c r="A43">
        <v>41</v>
      </c>
      <c r="B43" t="s">
        <v>84</v>
      </c>
      <c r="C43" t="s">
        <v>85</v>
      </c>
    </row>
    <row r="44" spans="1:3" x14ac:dyDescent="0.25">
      <c r="A44">
        <v>42</v>
      </c>
      <c r="B44" t="s">
        <v>86</v>
      </c>
      <c r="C44" t="s">
        <v>87</v>
      </c>
    </row>
    <row r="45" spans="1:3" x14ac:dyDescent="0.25">
      <c r="A45">
        <v>43</v>
      </c>
      <c r="B45" t="s">
        <v>88</v>
      </c>
      <c r="C45" t="s">
        <v>89</v>
      </c>
    </row>
    <row r="46" spans="1:3" x14ac:dyDescent="0.25">
      <c r="A46">
        <v>44</v>
      </c>
      <c r="B46" t="s">
        <v>90</v>
      </c>
      <c r="C46" t="s">
        <v>91</v>
      </c>
    </row>
    <row r="47" spans="1:3" x14ac:dyDescent="0.25">
      <c r="A47">
        <v>45</v>
      </c>
      <c r="B47" t="s">
        <v>92</v>
      </c>
      <c r="C47" t="s">
        <v>93</v>
      </c>
    </row>
    <row r="48" spans="1:3" x14ac:dyDescent="0.25">
      <c r="A48">
        <v>46</v>
      </c>
      <c r="B48" t="s">
        <v>94</v>
      </c>
      <c r="C48" t="s">
        <v>95</v>
      </c>
    </row>
    <row r="49" spans="1:3" x14ac:dyDescent="0.25">
      <c r="A49">
        <v>47</v>
      </c>
      <c r="B49" t="s">
        <v>96</v>
      </c>
      <c r="C49" t="s">
        <v>97</v>
      </c>
    </row>
    <row r="50" spans="1:3" x14ac:dyDescent="0.25">
      <c r="A50">
        <v>48</v>
      </c>
      <c r="B50" t="s">
        <v>98</v>
      </c>
      <c r="C50" t="s">
        <v>99</v>
      </c>
    </row>
    <row r="51" spans="1:3" x14ac:dyDescent="0.25">
      <c r="A51">
        <v>49</v>
      </c>
      <c r="B51" t="s">
        <v>100</v>
      </c>
      <c r="C51" t="s">
        <v>101</v>
      </c>
    </row>
    <row r="52" spans="1:3" x14ac:dyDescent="0.25">
      <c r="A52">
        <v>50</v>
      </c>
      <c r="B52" t="s">
        <v>102</v>
      </c>
      <c r="C52" t="s">
        <v>103</v>
      </c>
    </row>
    <row r="53" spans="1:3" x14ac:dyDescent="0.25">
      <c r="A53">
        <v>51</v>
      </c>
      <c r="B53" t="s">
        <v>104</v>
      </c>
      <c r="C53" t="s">
        <v>105</v>
      </c>
    </row>
    <row r="54" spans="1:3" x14ac:dyDescent="0.25">
      <c r="A54">
        <v>52</v>
      </c>
      <c r="B54" t="s">
        <v>106</v>
      </c>
      <c r="C54" t="s">
        <v>107</v>
      </c>
    </row>
    <row r="55" spans="1:3" x14ac:dyDescent="0.25">
      <c r="A55">
        <v>53</v>
      </c>
      <c r="B55" t="s">
        <v>108</v>
      </c>
      <c r="C55" t="s">
        <v>109</v>
      </c>
    </row>
    <row r="56" spans="1:3" x14ac:dyDescent="0.25">
      <c r="A56">
        <v>54</v>
      </c>
      <c r="B56" t="s">
        <v>110</v>
      </c>
      <c r="C56" t="s">
        <v>111</v>
      </c>
    </row>
    <row r="57" spans="1:3" x14ac:dyDescent="0.25">
      <c r="A57">
        <v>55</v>
      </c>
      <c r="B57" t="s">
        <v>112</v>
      </c>
      <c r="C57" t="s">
        <v>113</v>
      </c>
    </row>
    <row r="58" spans="1:3" x14ac:dyDescent="0.25">
      <c r="A58">
        <v>56</v>
      </c>
      <c r="B58" t="s">
        <v>114</v>
      </c>
      <c r="C58" t="s">
        <v>115</v>
      </c>
    </row>
    <row r="59" spans="1:3" x14ac:dyDescent="0.25">
      <c r="A59">
        <v>57</v>
      </c>
      <c r="B59" t="s">
        <v>116</v>
      </c>
      <c r="C59" t="s">
        <v>117</v>
      </c>
    </row>
    <row r="60" spans="1:3" x14ac:dyDescent="0.25">
      <c r="A60">
        <v>58</v>
      </c>
      <c r="B60" t="s">
        <v>118</v>
      </c>
      <c r="C60" t="s">
        <v>119</v>
      </c>
    </row>
    <row r="61" spans="1:3" x14ac:dyDescent="0.25">
      <c r="A61">
        <v>59</v>
      </c>
      <c r="B61" t="s">
        <v>120</v>
      </c>
      <c r="C61" t="s">
        <v>121</v>
      </c>
    </row>
    <row r="62" spans="1:3" x14ac:dyDescent="0.25">
      <c r="A62">
        <v>60</v>
      </c>
      <c r="B62" t="s">
        <v>122</v>
      </c>
      <c r="C62" t="s">
        <v>123</v>
      </c>
    </row>
    <row r="63" spans="1:3" x14ac:dyDescent="0.25">
      <c r="A63">
        <v>61</v>
      </c>
      <c r="B63" t="s">
        <v>124</v>
      </c>
      <c r="C63" t="s">
        <v>125</v>
      </c>
    </row>
    <row r="64" spans="1:3" x14ac:dyDescent="0.25">
      <c r="A64">
        <v>62</v>
      </c>
      <c r="B64" t="s">
        <v>126</v>
      </c>
      <c r="C64" t="s">
        <v>127</v>
      </c>
    </row>
    <row r="65" spans="1:3" x14ac:dyDescent="0.25">
      <c r="A65">
        <v>63</v>
      </c>
      <c r="B65" t="s">
        <v>128</v>
      </c>
      <c r="C65" t="s">
        <v>129</v>
      </c>
    </row>
    <row r="66" spans="1:3" x14ac:dyDescent="0.25">
      <c r="A66">
        <v>64</v>
      </c>
      <c r="B66" t="s">
        <v>130</v>
      </c>
      <c r="C66" t="s">
        <v>131</v>
      </c>
    </row>
    <row r="67" spans="1:3" x14ac:dyDescent="0.25">
      <c r="A67">
        <v>65</v>
      </c>
      <c r="B67" t="s">
        <v>132</v>
      </c>
      <c r="C67" t="s">
        <v>133</v>
      </c>
    </row>
    <row r="68" spans="1:3" x14ac:dyDescent="0.25">
      <c r="A68">
        <v>66</v>
      </c>
      <c r="B68" t="s">
        <v>134</v>
      </c>
      <c r="C68" t="s">
        <v>135</v>
      </c>
    </row>
    <row r="69" spans="1:3" x14ac:dyDescent="0.25">
      <c r="A69">
        <v>67</v>
      </c>
      <c r="B69" t="s">
        <v>136</v>
      </c>
      <c r="C69" t="s">
        <v>137</v>
      </c>
    </row>
    <row r="70" spans="1:3" x14ac:dyDescent="0.25">
      <c r="A70">
        <v>68</v>
      </c>
      <c r="B70" t="s">
        <v>138</v>
      </c>
      <c r="C70" t="s">
        <v>139</v>
      </c>
    </row>
    <row r="71" spans="1:3" x14ac:dyDescent="0.25">
      <c r="A71">
        <v>69</v>
      </c>
      <c r="B71" t="s">
        <v>140</v>
      </c>
      <c r="C71" t="s">
        <v>141</v>
      </c>
    </row>
    <row r="72" spans="1:3" x14ac:dyDescent="0.25">
      <c r="A72">
        <v>70</v>
      </c>
      <c r="B72" t="s">
        <v>142</v>
      </c>
      <c r="C72" t="s">
        <v>143</v>
      </c>
    </row>
    <row r="73" spans="1:3" x14ac:dyDescent="0.25">
      <c r="A73">
        <v>71</v>
      </c>
      <c r="B73" t="s">
        <v>144</v>
      </c>
      <c r="C73" t="s">
        <v>145</v>
      </c>
    </row>
    <row r="74" spans="1:3" x14ac:dyDescent="0.25">
      <c r="A74">
        <v>72</v>
      </c>
      <c r="B74" t="s">
        <v>146</v>
      </c>
      <c r="C74" t="s">
        <v>147</v>
      </c>
    </row>
    <row r="75" spans="1:3" x14ac:dyDescent="0.25">
      <c r="A75">
        <v>73</v>
      </c>
      <c r="B75" t="s">
        <v>148</v>
      </c>
      <c r="C75" t="s">
        <v>149</v>
      </c>
    </row>
    <row r="76" spans="1:3" x14ac:dyDescent="0.25">
      <c r="A76">
        <v>74</v>
      </c>
      <c r="B76" t="s">
        <v>150</v>
      </c>
      <c r="C76" t="s">
        <v>151</v>
      </c>
    </row>
    <row r="77" spans="1:3" x14ac:dyDescent="0.25">
      <c r="A77">
        <v>75</v>
      </c>
      <c r="B77" t="s">
        <v>152</v>
      </c>
      <c r="C77" t="s">
        <v>153</v>
      </c>
    </row>
    <row r="78" spans="1:3" x14ac:dyDescent="0.25">
      <c r="A78">
        <v>76</v>
      </c>
      <c r="B78" t="s">
        <v>154</v>
      </c>
      <c r="C78" t="s">
        <v>155</v>
      </c>
    </row>
    <row r="79" spans="1:3" x14ac:dyDescent="0.25">
      <c r="A79">
        <v>77</v>
      </c>
      <c r="B79" t="s">
        <v>156</v>
      </c>
      <c r="C79" t="s">
        <v>157</v>
      </c>
    </row>
    <row r="80" spans="1:3" x14ac:dyDescent="0.25">
      <c r="A80">
        <v>78</v>
      </c>
      <c r="B80" t="s">
        <v>158</v>
      </c>
      <c r="C80" t="s">
        <v>159</v>
      </c>
    </row>
    <row r="81" spans="1:3" x14ac:dyDescent="0.25">
      <c r="A81">
        <v>79</v>
      </c>
      <c r="B81" t="s">
        <v>160</v>
      </c>
      <c r="C81" t="s">
        <v>161</v>
      </c>
    </row>
    <row r="82" spans="1:3" x14ac:dyDescent="0.25">
      <c r="A82">
        <v>80</v>
      </c>
      <c r="B82" t="s">
        <v>162</v>
      </c>
      <c r="C82" t="s">
        <v>163</v>
      </c>
    </row>
    <row r="83" spans="1:3" x14ac:dyDescent="0.25">
      <c r="A83">
        <v>81</v>
      </c>
      <c r="B83" t="s">
        <v>164</v>
      </c>
      <c r="C83" t="s">
        <v>165</v>
      </c>
    </row>
    <row r="84" spans="1:3" x14ac:dyDescent="0.25">
      <c r="A84">
        <v>82</v>
      </c>
      <c r="B84" t="s">
        <v>166</v>
      </c>
      <c r="C84" t="s">
        <v>167</v>
      </c>
    </row>
    <row r="85" spans="1:3" x14ac:dyDescent="0.25">
      <c r="A85">
        <v>83</v>
      </c>
      <c r="B85" t="s">
        <v>168</v>
      </c>
      <c r="C85" t="s">
        <v>169</v>
      </c>
    </row>
    <row r="86" spans="1:3" x14ac:dyDescent="0.25">
      <c r="A86">
        <v>84</v>
      </c>
      <c r="B86" t="s">
        <v>170</v>
      </c>
      <c r="C86" t="s">
        <v>171</v>
      </c>
    </row>
    <row r="87" spans="1:3" x14ac:dyDescent="0.25">
      <c r="A87">
        <v>85</v>
      </c>
      <c r="B87" t="s">
        <v>172</v>
      </c>
      <c r="C87" t="s">
        <v>173</v>
      </c>
    </row>
    <row r="89" spans="1:3" x14ac:dyDescent="0.25">
      <c r="A89" s="18" t="s">
        <v>174</v>
      </c>
    </row>
    <row r="90" spans="1:3" x14ac:dyDescent="0.25">
      <c r="A90" s="19" t="s">
        <v>1</v>
      </c>
      <c r="B90" s="19" t="s">
        <v>175</v>
      </c>
      <c r="C90" s="19" t="s">
        <v>3</v>
      </c>
    </row>
    <row r="93" spans="1:3" x14ac:dyDescent="0.25">
      <c r="A93" s="18" t="s">
        <v>176</v>
      </c>
      <c r="B93" t="s">
        <v>177</v>
      </c>
    </row>
    <row r="94" spans="1:3" x14ac:dyDescent="0.25">
      <c r="B94" t="s">
        <v>178</v>
      </c>
    </row>
    <row r="96" spans="1:3" x14ac:dyDescent="0.25">
      <c r="B96" t="s">
        <v>179</v>
      </c>
    </row>
    <row r="97" spans="2:2" x14ac:dyDescent="0.25">
      <c r="B97" t="s">
        <v>180</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E640CA-A08A-4E15-A4ED-4EEC2F178C22}">
  <dimension ref="B1:S332"/>
  <sheetViews>
    <sheetView showGridLines="0" showRowColHeaders="0" tabSelected="1"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36.85546875" bestFit="1" customWidth="1"/>
    <col min="5" max="5" width="15.5703125" bestFit="1" customWidth="1"/>
    <col min="6" max="6" width="14.140625" bestFit="1" customWidth="1"/>
    <col min="7" max="7" width="15.7109375" bestFit="1" customWidth="1"/>
    <col min="8" max="8" width="17.5703125" bestFit="1" customWidth="1"/>
    <col min="9" max="9" width="19.140625" bestFit="1" customWidth="1"/>
    <col min="10" max="10" width="15" customWidth="1"/>
    <col min="11" max="11" width="14.85546875" bestFit="1" customWidth="1"/>
    <col min="12" max="12" width="15.5703125" bestFit="1" customWidth="1"/>
    <col min="13" max="13" width="17.28515625" bestFit="1" customWidth="1"/>
    <col min="14" max="14" width="14" bestFit="1" customWidth="1"/>
    <col min="15" max="15" width="15.5703125" bestFit="1" customWidth="1"/>
    <col min="16" max="16" width="16.42578125" bestFit="1" customWidth="1"/>
    <col min="17" max="17" width="18.140625" bestFit="1" customWidth="1"/>
  </cols>
  <sheetData>
    <row r="1" spans="2:17" ht="26.25" x14ac:dyDescent="0.4">
      <c r="B1" s="2" t="s">
        <v>181</v>
      </c>
      <c r="D1" s="4" t="s">
        <v>182</v>
      </c>
    </row>
    <row r="2" spans="2:17" ht="18.75" x14ac:dyDescent="0.3">
      <c r="B2" s="3">
        <f>MAX(data[[#All],[Rel_D]])</f>
        <v>44571</v>
      </c>
    </row>
    <row r="3" spans="2:17" ht="32.25" customHeight="1" x14ac:dyDescent="0.25"/>
    <row r="5" spans="2:17" ht="45" x14ac:dyDescent="0.25">
      <c r="D5" s="11" t="s">
        <v>183</v>
      </c>
      <c r="E5" s="11" t="s">
        <v>184</v>
      </c>
      <c r="F5" s="11" t="s">
        <v>185</v>
      </c>
      <c r="G5" s="12" t="s">
        <v>186</v>
      </c>
      <c r="H5" s="11" t="s">
        <v>187</v>
      </c>
      <c r="I5" s="12" t="s">
        <v>186</v>
      </c>
      <c r="J5" s="10" t="s">
        <v>188</v>
      </c>
      <c r="K5" s="13" t="s">
        <v>189</v>
      </c>
      <c r="L5" s="10" t="s">
        <v>134</v>
      </c>
      <c r="M5" s="12" t="s">
        <v>190</v>
      </c>
      <c r="N5" s="11" t="s">
        <v>142</v>
      </c>
      <c r="O5" s="12" t="s">
        <v>191</v>
      </c>
      <c r="P5" s="11" t="s">
        <v>192</v>
      </c>
      <c r="Q5" s="11" t="s">
        <v>193</v>
      </c>
    </row>
    <row r="6" spans="2:17" hidden="1" x14ac:dyDescent="0.25">
      <c r="D6" s="5" t="s">
        <v>194</v>
      </c>
      <c r="E6" t="s">
        <v>195</v>
      </c>
      <c r="F6" t="s">
        <v>196</v>
      </c>
      <c r="G6" t="s">
        <v>197</v>
      </c>
      <c r="H6" t="s">
        <v>198</v>
      </c>
      <c r="I6" t="s">
        <v>199</v>
      </c>
      <c r="J6" t="s">
        <v>200</v>
      </c>
      <c r="K6" t="s">
        <v>201</v>
      </c>
      <c r="L6" t="s">
        <v>202</v>
      </c>
      <c r="M6" t="s">
        <v>203</v>
      </c>
      <c r="N6" t="s">
        <v>204</v>
      </c>
      <c r="O6" t="s">
        <v>205</v>
      </c>
      <c r="P6" t="s">
        <v>206</v>
      </c>
      <c r="Q6" t="s">
        <v>207</v>
      </c>
    </row>
    <row r="7" spans="2:17" x14ac:dyDescent="0.25">
      <c r="D7" s="6" t="s">
        <v>434</v>
      </c>
      <c r="E7" s="20">
        <v>207801</v>
      </c>
      <c r="F7" s="20">
        <v>134616</v>
      </c>
      <c r="G7" s="9">
        <v>0.64781208945096513</v>
      </c>
      <c r="H7" s="20">
        <v>75567</v>
      </c>
      <c r="I7" s="9">
        <v>0.56135229096095562</v>
      </c>
      <c r="J7" s="20">
        <v>5</v>
      </c>
      <c r="K7" s="9">
        <v>3.7142687347714984E-5</v>
      </c>
      <c r="L7" s="20">
        <v>4151</v>
      </c>
      <c r="M7" s="9">
        <v>3.0835859036072978E-2</v>
      </c>
      <c r="N7" s="20">
        <v>14013</v>
      </c>
      <c r="O7" s="9">
        <v>0.10409609556070601</v>
      </c>
      <c r="P7" s="20">
        <v>45236</v>
      </c>
      <c r="Q7" s="9">
        <v>0.33603732097224698</v>
      </c>
    </row>
    <row r="8" spans="2:17" x14ac:dyDescent="0.25">
      <c r="D8" s="7" t="s">
        <v>447</v>
      </c>
      <c r="E8" s="20">
        <v>28586</v>
      </c>
      <c r="F8" s="20">
        <v>19698</v>
      </c>
      <c r="G8" s="9">
        <v>0.68907856992933603</v>
      </c>
      <c r="H8" s="20">
        <v>11331</v>
      </c>
      <c r="I8" s="9">
        <v>0.57523606457508381</v>
      </c>
      <c r="J8" s="20">
        <v>0</v>
      </c>
      <c r="K8" s="9">
        <v>0</v>
      </c>
      <c r="L8" s="20">
        <v>356</v>
      </c>
      <c r="M8" s="9">
        <v>1.807290080211189E-2</v>
      </c>
      <c r="N8" s="20">
        <v>1042</v>
      </c>
      <c r="O8" s="9">
        <v>5.2898771448878057E-2</v>
      </c>
      <c r="P8" s="20">
        <v>6105</v>
      </c>
      <c r="Q8" s="9">
        <v>0.3099299421261042</v>
      </c>
    </row>
    <row r="9" spans="2:17" x14ac:dyDescent="0.25">
      <c r="D9" s="8" t="s">
        <v>515</v>
      </c>
      <c r="E9" s="20">
        <v>6259</v>
      </c>
      <c r="F9" s="20">
        <v>4529</v>
      </c>
      <c r="G9" s="9">
        <v>0.72359801885285191</v>
      </c>
      <c r="H9" s="20">
        <v>2723</v>
      </c>
      <c r="I9" s="9">
        <v>0.60123647604327668</v>
      </c>
      <c r="J9" s="20">
        <v>0</v>
      </c>
      <c r="K9" s="9">
        <v>0</v>
      </c>
      <c r="L9" s="20">
        <v>54</v>
      </c>
      <c r="M9" s="9">
        <v>1.1923161845882093E-2</v>
      </c>
      <c r="N9" s="20">
        <v>253</v>
      </c>
      <c r="O9" s="9">
        <v>5.5862221240892032E-2</v>
      </c>
      <c r="P9" s="20">
        <v>1157</v>
      </c>
      <c r="Q9" s="9">
        <v>0.25546478251269594</v>
      </c>
    </row>
    <row r="10" spans="2:17" x14ac:dyDescent="0.25">
      <c r="D10" s="8" t="s">
        <v>529</v>
      </c>
      <c r="E10" s="20">
        <v>4401</v>
      </c>
      <c r="F10" s="20">
        <v>2969</v>
      </c>
      <c r="G10" s="9">
        <v>0.67461940468075432</v>
      </c>
      <c r="H10" s="20">
        <v>1675</v>
      </c>
      <c r="I10" s="9">
        <v>0.56416301785112832</v>
      </c>
      <c r="J10" s="20">
        <v>0</v>
      </c>
      <c r="K10" s="9">
        <v>0</v>
      </c>
      <c r="L10" s="20">
        <v>82</v>
      </c>
      <c r="M10" s="9">
        <v>2.7618726844055239E-2</v>
      </c>
      <c r="N10" s="20">
        <v>535</v>
      </c>
      <c r="O10" s="9">
        <v>0.18019535197036038</v>
      </c>
      <c r="P10" s="20">
        <v>561</v>
      </c>
      <c r="Q10" s="9">
        <v>0.18895250926237792</v>
      </c>
    </row>
    <row r="11" spans="2:17" x14ac:dyDescent="0.25">
      <c r="D11" s="8" t="s">
        <v>448</v>
      </c>
      <c r="E11" s="20">
        <v>17926</v>
      </c>
      <c r="F11" s="20">
        <v>12200</v>
      </c>
      <c r="G11" s="9">
        <v>0.68057570010041279</v>
      </c>
      <c r="H11" s="20">
        <v>6933</v>
      </c>
      <c r="I11" s="9">
        <v>0.56827868852459018</v>
      </c>
      <c r="J11" s="20">
        <v>0</v>
      </c>
      <c r="K11" s="9">
        <v>0</v>
      </c>
      <c r="L11" s="20">
        <v>220</v>
      </c>
      <c r="M11" s="9">
        <v>1.8032786885245903E-2</v>
      </c>
      <c r="N11" s="20">
        <v>254</v>
      </c>
      <c r="O11" s="9">
        <v>2.0819672131147542E-2</v>
      </c>
      <c r="P11" s="20">
        <v>4387</v>
      </c>
      <c r="Q11" s="9">
        <v>0.35959016393442622</v>
      </c>
    </row>
    <row r="12" spans="2:17" x14ac:dyDescent="0.25">
      <c r="D12" s="7" t="s">
        <v>444</v>
      </c>
      <c r="E12" s="20">
        <v>33128</v>
      </c>
      <c r="F12" s="20">
        <v>19852</v>
      </c>
      <c r="G12" s="9">
        <v>0.59925138855348947</v>
      </c>
      <c r="H12" s="20">
        <v>10346</v>
      </c>
      <c r="I12" s="9">
        <v>0.52115655853314524</v>
      </c>
      <c r="J12" s="20">
        <v>1</v>
      </c>
      <c r="K12" s="9">
        <v>5.0372758412250656E-5</v>
      </c>
      <c r="L12" s="20">
        <v>1548</v>
      </c>
      <c r="M12" s="9">
        <v>7.7977030022164009E-2</v>
      </c>
      <c r="N12" s="20">
        <v>5861</v>
      </c>
      <c r="O12" s="9">
        <v>0.29523473705420111</v>
      </c>
      <c r="P12" s="20">
        <v>4229</v>
      </c>
      <c r="Q12" s="9">
        <v>0.21302639532540801</v>
      </c>
    </row>
    <row r="13" spans="2:17" x14ac:dyDescent="0.25">
      <c r="D13" s="8" t="s">
        <v>516</v>
      </c>
      <c r="E13" s="20">
        <v>5471</v>
      </c>
      <c r="F13" s="20">
        <v>3226</v>
      </c>
      <c r="G13" s="9">
        <v>0.58965454213123747</v>
      </c>
      <c r="H13" s="20">
        <v>1648</v>
      </c>
      <c r="I13" s="9">
        <v>0.51084934903905765</v>
      </c>
      <c r="J13" s="20">
        <v>0</v>
      </c>
      <c r="K13" s="9">
        <v>0</v>
      </c>
      <c r="L13" s="20">
        <v>188</v>
      </c>
      <c r="M13" s="9">
        <v>5.8276503409795413E-2</v>
      </c>
      <c r="N13" s="20">
        <v>391</v>
      </c>
      <c r="O13" s="9">
        <v>0.12120272783632982</v>
      </c>
      <c r="P13" s="20">
        <v>1387</v>
      </c>
      <c r="Q13" s="9">
        <v>0.42994420334779915</v>
      </c>
    </row>
    <row r="14" spans="2:17" x14ac:dyDescent="0.25">
      <c r="D14" s="8" t="s">
        <v>517</v>
      </c>
      <c r="E14" s="20">
        <v>5400</v>
      </c>
      <c r="F14" s="20">
        <v>3688</v>
      </c>
      <c r="G14" s="9">
        <v>0.68296296296296299</v>
      </c>
      <c r="H14" s="20">
        <v>2148</v>
      </c>
      <c r="I14" s="9">
        <v>0.58242950108459868</v>
      </c>
      <c r="J14" s="20">
        <v>1</v>
      </c>
      <c r="K14" s="9">
        <v>2.7114967462039046E-4</v>
      </c>
      <c r="L14" s="20">
        <v>51</v>
      </c>
      <c r="M14" s="9">
        <v>1.3828633405639914E-2</v>
      </c>
      <c r="N14" s="20">
        <v>264</v>
      </c>
      <c r="O14" s="9">
        <v>7.1583514099783085E-2</v>
      </c>
      <c r="P14" s="20">
        <v>1161</v>
      </c>
      <c r="Q14" s="9">
        <v>0.31480477223427333</v>
      </c>
    </row>
    <row r="15" spans="2:17" x14ac:dyDescent="0.25">
      <c r="D15" s="8" t="s">
        <v>524</v>
      </c>
      <c r="E15" s="20">
        <v>5586</v>
      </c>
      <c r="F15" s="20">
        <v>3443</v>
      </c>
      <c r="G15" s="9">
        <v>0.61636233440744714</v>
      </c>
      <c r="H15" s="20">
        <v>2005</v>
      </c>
      <c r="I15" s="9">
        <v>0.5823409817020041</v>
      </c>
      <c r="J15" s="20">
        <v>0</v>
      </c>
      <c r="K15" s="9">
        <v>0</v>
      </c>
      <c r="L15" s="20">
        <v>311</v>
      </c>
      <c r="M15" s="9">
        <v>9.0328202149288411E-2</v>
      </c>
      <c r="N15" s="20">
        <v>240</v>
      </c>
      <c r="O15" s="9">
        <v>6.9706651176299733E-2</v>
      </c>
      <c r="P15" s="20">
        <v>1333</v>
      </c>
      <c r="Q15" s="9">
        <v>0.38716235840836477</v>
      </c>
    </row>
    <row r="16" spans="2:17" x14ac:dyDescent="0.25">
      <c r="D16" s="8" t="s">
        <v>445</v>
      </c>
      <c r="E16" s="20">
        <v>16671</v>
      </c>
      <c r="F16" s="20">
        <v>9495</v>
      </c>
      <c r="G16" s="9">
        <v>0.56955191650170955</v>
      </c>
      <c r="H16" s="20">
        <v>4545</v>
      </c>
      <c r="I16" s="9">
        <v>0.47867298578199052</v>
      </c>
      <c r="J16" s="20">
        <v>0</v>
      </c>
      <c r="K16" s="9">
        <v>0</v>
      </c>
      <c r="L16" s="20">
        <v>998</v>
      </c>
      <c r="M16" s="9">
        <v>0.10510795155344918</v>
      </c>
      <c r="N16" s="20">
        <v>4966</v>
      </c>
      <c r="O16" s="9">
        <v>0.523012111637704</v>
      </c>
      <c r="P16" s="20">
        <v>348</v>
      </c>
      <c r="Q16" s="9">
        <v>3.6650868878357029E-2</v>
      </c>
    </row>
    <row r="17" spans="4:19" x14ac:dyDescent="0.25">
      <c r="D17" s="7" t="s">
        <v>437</v>
      </c>
      <c r="E17" s="20">
        <v>35530</v>
      </c>
      <c r="F17" s="20">
        <v>24115</v>
      </c>
      <c r="G17" s="9">
        <v>0.6787222065859837</v>
      </c>
      <c r="H17" s="20">
        <v>14126</v>
      </c>
      <c r="I17" s="9">
        <v>0.58577648766328017</v>
      </c>
      <c r="J17" s="20">
        <v>0</v>
      </c>
      <c r="K17" s="9">
        <v>0</v>
      </c>
      <c r="L17" s="20">
        <v>524</v>
      </c>
      <c r="M17" s="9">
        <v>2.1729214182044369E-2</v>
      </c>
      <c r="N17" s="20">
        <v>1485</v>
      </c>
      <c r="O17" s="9">
        <v>6.1579929504457807E-2</v>
      </c>
      <c r="P17" s="20">
        <v>7850</v>
      </c>
      <c r="Q17" s="9">
        <v>0.32552353307070286</v>
      </c>
      <c r="R17" s="17"/>
      <c r="S17" s="17"/>
    </row>
    <row r="18" spans="4:19" x14ac:dyDescent="0.25">
      <c r="D18" s="8" t="s">
        <v>438</v>
      </c>
      <c r="E18" s="20">
        <v>4476</v>
      </c>
      <c r="F18" s="20">
        <v>3145</v>
      </c>
      <c r="G18" s="9">
        <v>0.70263628239499554</v>
      </c>
      <c r="H18" s="20">
        <v>1893</v>
      </c>
      <c r="I18" s="9">
        <v>0.60190779014308426</v>
      </c>
      <c r="J18" s="20">
        <v>0</v>
      </c>
      <c r="K18" s="9">
        <v>0</v>
      </c>
      <c r="L18" s="20">
        <v>14</v>
      </c>
      <c r="M18" s="9">
        <v>4.4515103338632752E-3</v>
      </c>
      <c r="N18" s="20">
        <v>188</v>
      </c>
      <c r="O18" s="9">
        <v>5.9777424483306835E-2</v>
      </c>
      <c r="P18" s="20">
        <v>937</v>
      </c>
      <c r="Q18" s="9">
        <v>0.29793322734499206</v>
      </c>
      <c r="R18" s="17"/>
      <c r="S18" s="17"/>
    </row>
    <row r="19" spans="4:19" x14ac:dyDescent="0.25">
      <c r="D19" s="8" t="s">
        <v>520</v>
      </c>
      <c r="E19" s="20">
        <v>5259</v>
      </c>
      <c r="F19" s="20">
        <v>3753</v>
      </c>
      <c r="G19" s="9">
        <v>0.71363377067883627</v>
      </c>
      <c r="H19" s="20">
        <v>2248</v>
      </c>
      <c r="I19" s="9">
        <v>0.59898747668531838</v>
      </c>
      <c r="J19" s="20">
        <v>0</v>
      </c>
      <c r="K19" s="9">
        <v>0</v>
      </c>
      <c r="L19" s="20">
        <v>33</v>
      </c>
      <c r="M19" s="9">
        <v>8.7929656274980013E-3</v>
      </c>
      <c r="N19" s="20">
        <v>59</v>
      </c>
      <c r="O19" s="9">
        <v>1.5720756727950973E-2</v>
      </c>
      <c r="P19" s="20">
        <v>1149</v>
      </c>
      <c r="Q19" s="9">
        <v>0.30615507593924862</v>
      </c>
      <c r="R19" s="17"/>
      <c r="S19" s="17"/>
    </row>
    <row r="20" spans="4:19" x14ac:dyDescent="0.25">
      <c r="D20" s="8" t="s">
        <v>525</v>
      </c>
      <c r="E20" s="20">
        <v>4903</v>
      </c>
      <c r="F20" s="20">
        <v>2797</v>
      </c>
      <c r="G20" s="9">
        <v>0.57046706098307154</v>
      </c>
      <c r="H20" s="20">
        <v>1336</v>
      </c>
      <c r="I20" s="9">
        <v>0.47765462996067215</v>
      </c>
      <c r="J20" s="20">
        <v>0</v>
      </c>
      <c r="K20" s="9">
        <v>0</v>
      </c>
      <c r="L20" s="20">
        <v>240</v>
      </c>
      <c r="M20" s="9">
        <v>8.5806220951018947E-2</v>
      </c>
      <c r="N20" s="20">
        <v>200</v>
      </c>
      <c r="O20" s="9">
        <v>7.1505184125849122E-2</v>
      </c>
      <c r="P20" s="20">
        <v>1460</v>
      </c>
      <c r="Q20" s="9">
        <v>0.52198784411869859</v>
      </c>
      <c r="R20" s="17"/>
      <c r="S20" s="17"/>
    </row>
    <row r="21" spans="4:19" x14ac:dyDescent="0.25">
      <c r="D21" s="8" t="s">
        <v>526</v>
      </c>
      <c r="E21" s="20">
        <v>4690</v>
      </c>
      <c r="F21" s="20">
        <v>3216</v>
      </c>
      <c r="G21" s="9">
        <v>0.68571428571428572</v>
      </c>
      <c r="H21" s="20">
        <v>1996</v>
      </c>
      <c r="I21" s="9">
        <v>0.62064676616915426</v>
      </c>
      <c r="J21" s="20">
        <v>0</v>
      </c>
      <c r="K21" s="9">
        <v>0</v>
      </c>
      <c r="L21" s="20">
        <v>83</v>
      </c>
      <c r="M21" s="9">
        <v>2.5808457711442787E-2</v>
      </c>
      <c r="N21" s="20">
        <v>357</v>
      </c>
      <c r="O21" s="9">
        <v>0.11100746268656717</v>
      </c>
      <c r="P21" s="20">
        <v>826</v>
      </c>
      <c r="Q21" s="9">
        <v>0.25684079601990051</v>
      </c>
      <c r="R21" s="17"/>
      <c r="S21" s="17"/>
    </row>
    <row r="22" spans="4:19" x14ac:dyDescent="0.25">
      <c r="D22" s="8" t="s">
        <v>530</v>
      </c>
      <c r="E22" s="20">
        <v>4588</v>
      </c>
      <c r="F22" s="20">
        <v>3222</v>
      </c>
      <c r="G22" s="9">
        <v>0.70226678291194422</v>
      </c>
      <c r="H22" s="20">
        <v>1926</v>
      </c>
      <c r="I22" s="9">
        <v>0.5977653631284916</v>
      </c>
      <c r="J22" s="20">
        <v>0</v>
      </c>
      <c r="K22" s="9">
        <v>0</v>
      </c>
      <c r="L22" s="20">
        <v>19</v>
      </c>
      <c r="M22" s="9">
        <v>5.8969584109248912E-3</v>
      </c>
      <c r="N22" s="20">
        <v>82</v>
      </c>
      <c r="O22" s="9">
        <v>2.5450031036623216E-2</v>
      </c>
      <c r="P22" s="20">
        <v>1069</v>
      </c>
      <c r="Q22" s="9">
        <v>0.33178150217256364</v>
      </c>
      <c r="R22" s="17"/>
      <c r="S22" s="17"/>
    </row>
    <row r="23" spans="4:19" hidden="1" x14ac:dyDescent="0.25">
      <c r="D23" s="8" t="s">
        <v>532</v>
      </c>
      <c r="E23" s="20">
        <v>7750</v>
      </c>
      <c r="F23" s="20">
        <v>5422</v>
      </c>
      <c r="G23" s="9">
        <v>0.69961290322580649</v>
      </c>
      <c r="H23" s="20">
        <v>3315</v>
      </c>
      <c r="I23" s="9">
        <v>0.61139800811508671</v>
      </c>
      <c r="J23" s="20">
        <v>0</v>
      </c>
      <c r="K23" s="9">
        <v>0</v>
      </c>
      <c r="L23" s="20">
        <v>52</v>
      </c>
      <c r="M23" s="9">
        <v>9.5905569900405756E-3</v>
      </c>
      <c r="N23" s="20">
        <v>335</v>
      </c>
      <c r="O23" s="9">
        <v>6.1785319070453711E-2</v>
      </c>
      <c r="P23" s="20">
        <v>1646</v>
      </c>
      <c r="Q23" s="9">
        <v>0.30357801549243824</v>
      </c>
      <c r="R23" s="17"/>
      <c r="S23" s="17"/>
    </row>
    <row r="24" spans="4:19" x14ac:dyDescent="0.25">
      <c r="D24" s="8" t="s">
        <v>534</v>
      </c>
      <c r="E24" s="20">
        <v>3864</v>
      </c>
      <c r="F24" s="20">
        <v>2560</v>
      </c>
      <c r="G24" s="9">
        <v>0.66252587991718426</v>
      </c>
      <c r="H24" s="20">
        <v>1412</v>
      </c>
      <c r="I24" s="9">
        <v>0.55156249999999996</v>
      </c>
      <c r="J24" s="20">
        <v>0</v>
      </c>
      <c r="K24" s="9">
        <v>0</v>
      </c>
      <c r="L24" s="20">
        <v>83</v>
      </c>
      <c r="M24" s="9">
        <v>3.2421875000000003E-2</v>
      </c>
      <c r="N24" s="20">
        <v>264</v>
      </c>
      <c r="O24" s="9">
        <v>0.10312499999999999</v>
      </c>
      <c r="P24" s="20">
        <v>763</v>
      </c>
      <c r="Q24" s="9">
        <v>0.29804687499999999</v>
      </c>
      <c r="R24" s="17"/>
      <c r="S24" s="17"/>
    </row>
    <row r="25" spans="4:19" x14ac:dyDescent="0.25">
      <c r="D25" s="7" t="s">
        <v>442</v>
      </c>
      <c r="E25" s="20">
        <v>42477</v>
      </c>
      <c r="F25" s="20">
        <v>28328</v>
      </c>
      <c r="G25" s="9">
        <v>0.66690208818890218</v>
      </c>
      <c r="H25" s="20">
        <v>16861</v>
      </c>
      <c r="I25" s="9">
        <v>0.59520615645297936</v>
      </c>
      <c r="J25" s="20">
        <v>2</v>
      </c>
      <c r="K25" s="9">
        <v>7.0601524992939852E-5</v>
      </c>
      <c r="L25" s="20">
        <v>901</v>
      </c>
      <c r="M25" s="9">
        <v>3.18059870093194E-2</v>
      </c>
      <c r="N25" s="20">
        <v>2139</v>
      </c>
      <c r="O25" s="9">
        <v>7.5508330979949162E-2</v>
      </c>
      <c r="P25" s="20">
        <v>9280</v>
      </c>
      <c r="Q25" s="9">
        <v>0.32759107596724091</v>
      </c>
      <c r="R25" s="17"/>
      <c r="S25" s="17"/>
    </row>
    <row r="26" spans="4:19" x14ac:dyDescent="0.25">
      <c r="D26" s="8" t="s">
        <v>519</v>
      </c>
      <c r="E26" s="20">
        <v>2259</v>
      </c>
      <c r="F26" s="20">
        <v>1641</v>
      </c>
      <c r="G26" s="9">
        <v>0.72642762284196549</v>
      </c>
      <c r="H26" s="20">
        <v>1111</v>
      </c>
      <c r="I26" s="9">
        <v>0.67702620353443022</v>
      </c>
      <c r="J26" s="20">
        <v>0</v>
      </c>
      <c r="K26" s="9">
        <v>0</v>
      </c>
      <c r="L26" s="20">
        <v>87</v>
      </c>
      <c r="M26" s="9">
        <v>5.3016453382084092E-2</v>
      </c>
      <c r="N26" s="20">
        <v>86</v>
      </c>
      <c r="O26" s="9">
        <v>5.2407068860450948E-2</v>
      </c>
      <c r="P26" s="20">
        <v>359</v>
      </c>
      <c r="Q26" s="9">
        <v>0.21876904326630103</v>
      </c>
      <c r="R26" s="17"/>
      <c r="S26" s="17"/>
    </row>
    <row r="27" spans="4:19" x14ac:dyDescent="0.25">
      <c r="D27" s="8" t="s">
        <v>521</v>
      </c>
      <c r="E27" s="20">
        <v>3623</v>
      </c>
      <c r="F27" s="20">
        <v>2628</v>
      </c>
      <c r="G27" s="9">
        <v>0.72536571901738889</v>
      </c>
      <c r="H27" s="20">
        <v>1742</v>
      </c>
      <c r="I27" s="9">
        <v>0.66286149162861496</v>
      </c>
      <c r="J27" s="20">
        <v>0</v>
      </c>
      <c r="K27" s="9">
        <v>0</v>
      </c>
      <c r="L27" s="20">
        <v>254</v>
      </c>
      <c r="M27" s="9">
        <v>9.6651445966514454E-2</v>
      </c>
      <c r="N27" s="20">
        <v>164</v>
      </c>
      <c r="O27" s="9">
        <v>6.2404870624048703E-2</v>
      </c>
      <c r="P27" s="20">
        <v>444</v>
      </c>
      <c r="Q27" s="9">
        <v>0.16894977168949771</v>
      </c>
    </row>
    <row r="28" spans="4:19" x14ac:dyDescent="0.25">
      <c r="D28" s="8" t="s">
        <v>522</v>
      </c>
      <c r="E28" s="20">
        <v>6014</v>
      </c>
      <c r="F28" s="20">
        <v>4065</v>
      </c>
      <c r="G28" s="9">
        <v>0.67592284669105418</v>
      </c>
      <c r="H28" s="20">
        <v>2414</v>
      </c>
      <c r="I28" s="9">
        <v>0.59384993849938494</v>
      </c>
      <c r="J28" s="20">
        <v>0</v>
      </c>
      <c r="K28" s="9">
        <v>0</v>
      </c>
      <c r="L28" s="20">
        <v>31</v>
      </c>
      <c r="M28" s="9">
        <v>7.6260762607626075E-3</v>
      </c>
      <c r="N28" s="20">
        <v>348</v>
      </c>
      <c r="O28" s="9">
        <v>8.5608856088560892E-2</v>
      </c>
      <c r="P28" s="20">
        <v>1309</v>
      </c>
      <c r="Q28" s="9">
        <v>0.32201722017220175</v>
      </c>
    </row>
    <row r="29" spans="4:19" x14ac:dyDescent="0.25">
      <c r="D29" s="8" t="s">
        <v>523</v>
      </c>
      <c r="E29" s="20">
        <v>3475</v>
      </c>
      <c r="F29" s="20">
        <v>2326</v>
      </c>
      <c r="G29" s="9">
        <v>0.66935251798561146</v>
      </c>
      <c r="H29" s="20">
        <v>1382</v>
      </c>
      <c r="I29" s="9">
        <v>0.59415305245055894</v>
      </c>
      <c r="J29" s="20">
        <v>0</v>
      </c>
      <c r="K29" s="9">
        <v>0</v>
      </c>
      <c r="L29" s="20">
        <v>291</v>
      </c>
      <c r="M29" s="9">
        <v>0.12510748065348237</v>
      </c>
      <c r="N29" s="20">
        <v>114</v>
      </c>
      <c r="O29" s="9">
        <v>4.9011177987962166E-2</v>
      </c>
      <c r="P29" s="20">
        <v>613</v>
      </c>
      <c r="Q29" s="9">
        <v>0.26354256233877904</v>
      </c>
    </row>
    <row r="30" spans="4:19" x14ac:dyDescent="0.25">
      <c r="D30" s="8" t="s">
        <v>527</v>
      </c>
      <c r="E30" s="20">
        <v>5000</v>
      </c>
      <c r="F30" s="20">
        <v>3279</v>
      </c>
      <c r="G30" s="9">
        <v>0.65580000000000005</v>
      </c>
      <c r="H30" s="20">
        <v>1943</v>
      </c>
      <c r="I30" s="9">
        <v>0.59255870692284229</v>
      </c>
      <c r="J30" s="20">
        <v>1</v>
      </c>
      <c r="K30" s="9">
        <v>3.0497102775236352E-4</v>
      </c>
      <c r="L30" s="20">
        <v>17</v>
      </c>
      <c r="M30" s="9">
        <v>5.1845074717901804E-3</v>
      </c>
      <c r="N30" s="20">
        <v>657</v>
      </c>
      <c r="O30" s="9">
        <v>0.20036596523330283</v>
      </c>
      <c r="P30" s="20">
        <v>836</v>
      </c>
      <c r="Q30" s="9">
        <v>0.2549557792009759</v>
      </c>
    </row>
    <row r="31" spans="4:19" x14ac:dyDescent="0.25">
      <c r="D31" s="8" t="s">
        <v>528</v>
      </c>
      <c r="E31" s="20">
        <v>8697</v>
      </c>
      <c r="F31" s="20">
        <v>5824</v>
      </c>
      <c r="G31" s="9">
        <v>0.66965620328849029</v>
      </c>
      <c r="H31" s="20">
        <v>3485</v>
      </c>
      <c r="I31" s="9">
        <v>0.59838598901098905</v>
      </c>
      <c r="J31" s="20">
        <v>0</v>
      </c>
      <c r="K31" s="9">
        <v>0</v>
      </c>
      <c r="L31" s="20">
        <v>58</v>
      </c>
      <c r="M31" s="9">
        <v>9.9587912087912081E-3</v>
      </c>
      <c r="N31" s="20">
        <v>160</v>
      </c>
      <c r="O31" s="9">
        <v>2.7472527472527472E-2</v>
      </c>
      <c r="P31" s="20">
        <v>2244</v>
      </c>
      <c r="Q31" s="9">
        <v>0.38530219780219782</v>
      </c>
    </row>
    <row r="32" spans="4:19" x14ac:dyDescent="0.25">
      <c r="D32" s="8" t="s">
        <v>443</v>
      </c>
      <c r="E32" s="20">
        <v>3643</v>
      </c>
      <c r="F32" s="20">
        <v>2471</v>
      </c>
      <c r="G32" s="9">
        <v>0.67828712599505903</v>
      </c>
      <c r="H32" s="20">
        <v>1386</v>
      </c>
      <c r="I32" s="9">
        <v>0.56090651558073656</v>
      </c>
      <c r="J32" s="20">
        <v>1</v>
      </c>
      <c r="K32" s="9">
        <v>4.0469445568595711E-4</v>
      </c>
      <c r="L32" s="20">
        <v>71</v>
      </c>
      <c r="M32" s="9">
        <v>2.8733306353702956E-2</v>
      </c>
      <c r="N32" s="20">
        <v>404</v>
      </c>
      <c r="O32" s="9">
        <v>0.16349656009712668</v>
      </c>
      <c r="P32" s="20">
        <v>533</v>
      </c>
      <c r="Q32" s="9">
        <v>0.21570214488061515</v>
      </c>
    </row>
    <row r="33" spans="4:17" x14ac:dyDescent="0.25">
      <c r="D33" s="8" t="s">
        <v>533</v>
      </c>
      <c r="E33" s="20">
        <v>4878</v>
      </c>
      <c r="F33" s="20">
        <v>2728</v>
      </c>
      <c r="G33" s="9">
        <v>0.55924559245592453</v>
      </c>
      <c r="H33" s="20">
        <v>1398</v>
      </c>
      <c r="I33" s="9">
        <v>0.51246334310850439</v>
      </c>
      <c r="J33" s="20">
        <v>0</v>
      </c>
      <c r="K33" s="9">
        <v>0</v>
      </c>
      <c r="L33" s="20">
        <v>71</v>
      </c>
      <c r="M33" s="9">
        <v>2.6026392961876834E-2</v>
      </c>
      <c r="N33" s="20">
        <v>184</v>
      </c>
      <c r="O33" s="9">
        <v>6.7448680351906154E-2</v>
      </c>
      <c r="P33" s="20">
        <v>1676</v>
      </c>
      <c r="Q33" s="9">
        <v>0.61436950146627567</v>
      </c>
    </row>
    <row r="34" spans="4:17" x14ac:dyDescent="0.25">
      <c r="D34" s="8" t="s">
        <v>536</v>
      </c>
      <c r="E34" s="20">
        <v>4888</v>
      </c>
      <c r="F34" s="20">
        <v>3366</v>
      </c>
      <c r="G34" s="9">
        <v>0.68862520458265142</v>
      </c>
      <c r="H34" s="20">
        <v>2000</v>
      </c>
      <c r="I34" s="9">
        <v>0.59417706476530008</v>
      </c>
      <c r="J34" s="20">
        <v>0</v>
      </c>
      <c r="K34" s="9">
        <v>0</v>
      </c>
      <c r="L34" s="20">
        <v>21</v>
      </c>
      <c r="M34" s="9">
        <v>6.2388591800356507E-3</v>
      </c>
      <c r="N34" s="20">
        <v>22</v>
      </c>
      <c r="O34" s="9">
        <v>6.5359477124183009E-3</v>
      </c>
      <c r="P34" s="20">
        <v>1266</v>
      </c>
      <c r="Q34" s="9">
        <v>0.37611408199643492</v>
      </c>
    </row>
    <row r="35" spans="4:17" x14ac:dyDescent="0.25">
      <c r="D35" s="7" t="s">
        <v>435</v>
      </c>
      <c r="E35" s="20">
        <v>28538</v>
      </c>
      <c r="F35" s="20">
        <v>17698</v>
      </c>
      <c r="G35" s="9">
        <v>0.6201555820309762</v>
      </c>
      <c r="H35" s="20">
        <v>8697</v>
      </c>
      <c r="I35" s="9">
        <v>0.49141145892191207</v>
      </c>
      <c r="J35" s="20">
        <v>1</v>
      </c>
      <c r="K35" s="9">
        <v>5.650355972426263E-5</v>
      </c>
      <c r="L35" s="20">
        <v>361</v>
      </c>
      <c r="M35" s="9">
        <v>2.039778506045881E-2</v>
      </c>
      <c r="N35" s="20">
        <v>1466</v>
      </c>
      <c r="O35" s="9">
        <v>8.2834218555769015E-2</v>
      </c>
      <c r="P35" s="20">
        <v>7412</v>
      </c>
      <c r="Q35" s="9">
        <v>0.4188043846762346</v>
      </c>
    </row>
    <row r="36" spans="4:17" x14ac:dyDescent="0.25">
      <c r="D36" s="8" t="s">
        <v>436</v>
      </c>
      <c r="E36" s="20">
        <v>6475</v>
      </c>
      <c r="F36" s="20">
        <v>3901</v>
      </c>
      <c r="G36" s="9">
        <v>0.60247104247104244</v>
      </c>
      <c r="H36" s="20">
        <v>1842</v>
      </c>
      <c r="I36" s="9">
        <v>0.4721866188156883</v>
      </c>
      <c r="J36" s="20">
        <v>0</v>
      </c>
      <c r="K36" s="9">
        <v>0</v>
      </c>
      <c r="L36" s="20">
        <v>39</v>
      </c>
      <c r="M36" s="9">
        <v>9.9974365547295559E-3</v>
      </c>
      <c r="N36" s="20">
        <v>432</v>
      </c>
      <c r="O36" s="9">
        <v>0.11074083568315816</v>
      </c>
      <c r="P36" s="20">
        <v>1762</v>
      </c>
      <c r="Q36" s="9">
        <v>0.45167905665214048</v>
      </c>
    </row>
    <row r="37" spans="4:17" x14ac:dyDescent="0.25">
      <c r="D37" s="8" t="s">
        <v>513</v>
      </c>
      <c r="E37" s="20">
        <v>16226</v>
      </c>
      <c r="F37" s="20">
        <v>10283</v>
      </c>
      <c r="G37" s="9">
        <v>0.63373597929249348</v>
      </c>
      <c r="H37" s="20">
        <v>5236</v>
      </c>
      <c r="I37" s="9">
        <v>0.50918992511912864</v>
      </c>
      <c r="J37" s="20">
        <v>1</v>
      </c>
      <c r="K37" s="9">
        <v>9.7247884858504325E-5</v>
      </c>
      <c r="L37" s="20">
        <v>254</v>
      </c>
      <c r="M37" s="9">
        <v>2.4700962754060099E-2</v>
      </c>
      <c r="N37" s="20">
        <v>934</v>
      </c>
      <c r="O37" s="9">
        <v>9.0829524457843036E-2</v>
      </c>
      <c r="P37" s="20">
        <v>3831</v>
      </c>
      <c r="Q37" s="9">
        <v>0.37255664689293005</v>
      </c>
    </row>
    <row r="38" spans="4:17" x14ac:dyDescent="0.25">
      <c r="D38" s="8" t="s">
        <v>531</v>
      </c>
      <c r="E38" s="20">
        <v>2040</v>
      </c>
      <c r="F38" s="20">
        <v>1116</v>
      </c>
      <c r="G38" s="9">
        <v>0.54705882352941182</v>
      </c>
      <c r="H38" s="20">
        <v>517</v>
      </c>
      <c r="I38" s="9">
        <v>0.46326164874551973</v>
      </c>
      <c r="J38" s="20">
        <v>0</v>
      </c>
      <c r="K38" s="9">
        <v>0</v>
      </c>
      <c r="L38" s="20">
        <v>19</v>
      </c>
      <c r="M38" s="9">
        <v>1.7025089605734768E-2</v>
      </c>
      <c r="N38" s="20">
        <v>65</v>
      </c>
      <c r="O38" s="9">
        <v>5.824372759856631E-2</v>
      </c>
      <c r="P38" s="20">
        <v>724</v>
      </c>
      <c r="Q38" s="9">
        <v>0.64874551971326166</v>
      </c>
    </row>
    <row r="39" spans="4:17" x14ac:dyDescent="0.25">
      <c r="D39" s="8" t="s">
        <v>537</v>
      </c>
      <c r="E39" s="20">
        <v>3797</v>
      </c>
      <c r="F39" s="20">
        <v>2398</v>
      </c>
      <c r="G39" s="9">
        <v>0.6315512246510403</v>
      </c>
      <c r="H39" s="20">
        <v>1102</v>
      </c>
      <c r="I39" s="9">
        <v>0.45954962468723937</v>
      </c>
      <c r="J39" s="20">
        <v>0</v>
      </c>
      <c r="K39" s="9">
        <v>0</v>
      </c>
      <c r="L39" s="20">
        <v>49</v>
      </c>
      <c r="M39" s="9">
        <v>2.0433694745621352E-2</v>
      </c>
      <c r="N39" s="20">
        <v>35</v>
      </c>
      <c r="O39" s="9">
        <v>1.4595496246872394E-2</v>
      </c>
      <c r="P39" s="20">
        <v>1095</v>
      </c>
      <c r="Q39" s="9">
        <v>0.45663052543786486</v>
      </c>
    </row>
    <row r="40" spans="4:17" x14ac:dyDescent="0.25">
      <c r="D40" s="7" t="s">
        <v>439</v>
      </c>
      <c r="E40" s="20">
        <v>39542</v>
      </c>
      <c r="F40" s="20">
        <v>24925</v>
      </c>
      <c r="G40" s="9">
        <v>0.63034242071721203</v>
      </c>
      <c r="H40" s="20">
        <v>14206</v>
      </c>
      <c r="I40" s="9">
        <v>0.56994984954864591</v>
      </c>
      <c r="J40" s="20">
        <v>1</v>
      </c>
      <c r="K40" s="9">
        <v>4.0120361083249749E-5</v>
      </c>
      <c r="L40" s="20">
        <v>461</v>
      </c>
      <c r="M40" s="9">
        <v>1.8495486459378135E-2</v>
      </c>
      <c r="N40" s="20">
        <v>2020</v>
      </c>
      <c r="O40" s="9">
        <v>8.1043129388164492E-2</v>
      </c>
      <c r="P40" s="20">
        <v>10360</v>
      </c>
      <c r="Q40" s="9">
        <v>0.41564694082246739</v>
      </c>
    </row>
    <row r="41" spans="4:17" x14ac:dyDescent="0.25">
      <c r="D41" s="8" t="s">
        <v>514</v>
      </c>
      <c r="E41" s="20">
        <v>10189</v>
      </c>
      <c r="F41" s="20">
        <v>7316</v>
      </c>
      <c r="G41" s="9">
        <v>0.71802924722740213</v>
      </c>
      <c r="H41" s="20">
        <v>4290</v>
      </c>
      <c r="I41" s="9">
        <v>0.58638600328048118</v>
      </c>
      <c r="J41" s="20">
        <v>0</v>
      </c>
      <c r="K41" s="9">
        <v>0</v>
      </c>
      <c r="L41" s="20">
        <v>184</v>
      </c>
      <c r="M41" s="9">
        <v>2.5150355385456534E-2</v>
      </c>
      <c r="N41" s="20">
        <v>311</v>
      </c>
      <c r="O41" s="9">
        <v>4.25095680699836E-2</v>
      </c>
      <c r="P41" s="20">
        <v>1926</v>
      </c>
      <c r="Q41" s="9">
        <v>0.26325861126298522</v>
      </c>
    </row>
    <row r="42" spans="4:17" x14ac:dyDescent="0.25">
      <c r="D42" s="8" t="s">
        <v>518</v>
      </c>
      <c r="E42" s="20">
        <v>4806</v>
      </c>
      <c r="F42" s="20">
        <v>2714</v>
      </c>
      <c r="G42" s="9">
        <v>0.56471077819392423</v>
      </c>
      <c r="H42" s="20">
        <v>1385</v>
      </c>
      <c r="I42" s="9">
        <v>0.5103168754605748</v>
      </c>
      <c r="J42" s="20">
        <v>0</v>
      </c>
      <c r="K42" s="9">
        <v>0</v>
      </c>
      <c r="L42" s="20">
        <v>25</v>
      </c>
      <c r="M42" s="9">
        <v>9.2114959469417838E-3</v>
      </c>
      <c r="N42" s="20">
        <v>122</v>
      </c>
      <c r="O42" s="9">
        <v>4.4952100221075902E-2</v>
      </c>
      <c r="P42" s="20">
        <v>1674</v>
      </c>
      <c r="Q42" s="9">
        <v>0.6168017686072218</v>
      </c>
    </row>
    <row r="43" spans="4:17" x14ac:dyDescent="0.25">
      <c r="D43" s="8" t="s">
        <v>441</v>
      </c>
      <c r="E43" s="20">
        <v>2528</v>
      </c>
      <c r="F43" s="20">
        <v>1415</v>
      </c>
      <c r="G43" s="9">
        <v>0.55973101265822789</v>
      </c>
      <c r="H43" s="20">
        <v>799</v>
      </c>
      <c r="I43" s="9">
        <v>0.56466431095406355</v>
      </c>
      <c r="J43" s="20">
        <v>0</v>
      </c>
      <c r="K43" s="9">
        <v>0</v>
      </c>
      <c r="L43" s="20">
        <v>37</v>
      </c>
      <c r="M43" s="9">
        <v>2.6148409893992933E-2</v>
      </c>
      <c r="N43" s="20">
        <v>110</v>
      </c>
      <c r="O43" s="9">
        <v>7.7738515901060068E-2</v>
      </c>
      <c r="P43" s="20">
        <v>857</v>
      </c>
      <c r="Q43" s="9">
        <v>0.60565371024734982</v>
      </c>
    </row>
    <row r="44" spans="4:17" x14ac:dyDescent="0.25">
      <c r="D44" s="8" t="s">
        <v>446</v>
      </c>
      <c r="E44" s="20">
        <v>7823</v>
      </c>
      <c r="F44" s="20">
        <v>4668</v>
      </c>
      <c r="G44" s="9">
        <v>0.59670203246836251</v>
      </c>
      <c r="H44" s="20">
        <v>2295</v>
      </c>
      <c r="I44" s="9">
        <v>0.4916452442159383</v>
      </c>
      <c r="J44" s="20">
        <v>0</v>
      </c>
      <c r="K44" s="9">
        <v>0</v>
      </c>
      <c r="L44" s="20">
        <v>36</v>
      </c>
      <c r="M44" s="9">
        <v>7.7120822622107968E-3</v>
      </c>
      <c r="N44" s="20">
        <v>867</v>
      </c>
      <c r="O44" s="9">
        <v>0.18573264781491003</v>
      </c>
      <c r="P44" s="20">
        <v>1836</v>
      </c>
      <c r="Q44" s="9">
        <v>0.39331619537275064</v>
      </c>
    </row>
    <row r="45" spans="4:17" x14ac:dyDescent="0.25">
      <c r="D45" s="8" t="s">
        <v>535</v>
      </c>
      <c r="E45" s="20">
        <v>5140</v>
      </c>
      <c r="F45" s="20">
        <v>3640</v>
      </c>
      <c r="G45" s="9">
        <v>0.70817120622568097</v>
      </c>
      <c r="H45" s="20">
        <v>2117</v>
      </c>
      <c r="I45" s="9">
        <v>0.58159340659340664</v>
      </c>
      <c r="J45" s="20">
        <v>1</v>
      </c>
      <c r="K45" s="9">
        <v>2.7472527472527473E-4</v>
      </c>
      <c r="L45" s="20">
        <v>50</v>
      </c>
      <c r="M45" s="9">
        <v>1.3736263736263736E-2</v>
      </c>
      <c r="N45" s="20">
        <v>405</v>
      </c>
      <c r="O45" s="9">
        <v>0.11126373626373626</v>
      </c>
      <c r="P45" s="20">
        <v>834</v>
      </c>
      <c r="Q45" s="9">
        <v>0.22912087912087911</v>
      </c>
    </row>
    <row r="46" spans="4:17" x14ac:dyDescent="0.25">
      <c r="D46" s="8" t="s">
        <v>440</v>
      </c>
      <c r="E46" s="20">
        <v>9056</v>
      </c>
      <c r="F46" s="20">
        <v>5172</v>
      </c>
      <c r="G46" s="9">
        <v>0.57111307420494695</v>
      </c>
      <c r="H46" s="20">
        <v>3320</v>
      </c>
      <c r="I46" s="9">
        <v>0.64191802010827537</v>
      </c>
      <c r="J46" s="20">
        <v>0</v>
      </c>
      <c r="K46" s="9">
        <v>0</v>
      </c>
      <c r="L46" s="20">
        <v>129</v>
      </c>
      <c r="M46" s="9">
        <v>2.4941995359628769E-2</v>
      </c>
      <c r="N46" s="20">
        <v>205</v>
      </c>
      <c r="O46" s="9">
        <v>3.9636504253673627E-2</v>
      </c>
      <c r="P46" s="20">
        <v>3233</v>
      </c>
      <c r="Q46" s="9">
        <v>0.62509667440061867</v>
      </c>
    </row>
    <row r="47" spans="4:17" x14ac:dyDescent="0.25">
      <c r="D47" s="6" t="s">
        <v>449</v>
      </c>
      <c r="E47" s="20">
        <v>315994</v>
      </c>
      <c r="F47" s="20">
        <v>200556</v>
      </c>
      <c r="G47" s="9">
        <v>0.63468293701779144</v>
      </c>
      <c r="H47" s="20">
        <v>122510</v>
      </c>
      <c r="I47" s="9">
        <v>0.61085183190729775</v>
      </c>
      <c r="J47" s="20">
        <v>7</v>
      </c>
      <c r="K47" s="9">
        <v>3.4902969744111373E-5</v>
      </c>
      <c r="L47" s="20">
        <v>17812</v>
      </c>
      <c r="M47" s="9">
        <v>8.8813099583158819E-2</v>
      </c>
      <c r="N47" s="20">
        <v>71070</v>
      </c>
      <c r="O47" s="9">
        <v>0.3543648656734279</v>
      </c>
      <c r="P47" s="20">
        <v>13474</v>
      </c>
      <c r="Q47" s="9">
        <v>6.7183230618879514E-2</v>
      </c>
    </row>
    <row r="48" spans="4:17" x14ac:dyDescent="0.25">
      <c r="D48" s="7" t="s">
        <v>541</v>
      </c>
      <c r="E48" s="20">
        <v>35018</v>
      </c>
      <c r="F48" s="20">
        <v>23454</v>
      </c>
      <c r="G48" s="9">
        <v>0.66976983265749046</v>
      </c>
      <c r="H48" s="20">
        <v>15137</v>
      </c>
      <c r="I48" s="9">
        <v>0.64539097808476165</v>
      </c>
      <c r="J48" s="20">
        <v>0</v>
      </c>
      <c r="K48" s="9">
        <v>0</v>
      </c>
      <c r="L48" s="20">
        <v>2257</v>
      </c>
      <c r="M48" s="9">
        <v>9.6230920098917025E-2</v>
      </c>
      <c r="N48" s="20">
        <v>6525</v>
      </c>
      <c r="O48" s="9">
        <v>0.27820414428242518</v>
      </c>
      <c r="P48" s="20">
        <v>1549</v>
      </c>
      <c r="Q48" s="9">
        <v>6.6044171569881474E-2</v>
      </c>
    </row>
    <row r="49" spans="4:17" x14ac:dyDescent="0.25">
      <c r="D49" s="8" t="s">
        <v>542</v>
      </c>
      <c r="E49" s="20">
        <v>6566</v>
      </c>
      <c r="F49" s="20">
        <v>4217</v>
      </c>
      <c r="G49" s="9">
        <v>0.64224794395370088</v>
      </c>
      <c r="H49" s="20">
        <v>2504</v>
      </c>
      <c r="I49" s="9">
        <v>0.59378705240692431</v>
      </c>
      <c r="J49" s="20">
        <v>0</v>
      </c>
      <c r="K49" s="9">
        <v>0</v>
      </c>
      <c r="L49" s="20">
        <v>133</v>
      </c>
      <c r="M49" s="9">
        <v>3.1539008774009961E-2</v>
      </c>
      <c r="N49" s="20">
        <v>1586</v>
      </c>
      <c r="O49" s="9">
        <v>0.37609675124496089</v>
      </c>
      <c r="P49" s="20">
        <v>380</v>
      </c>
      <c r="Q49" s="9">
        <v>9.0111453640028455E-2</v>
      </c>
    </row>
    <row r="50" spans="4:17" x14ac:dyDescent="0.25">
      <c r="D50" s="8" t="s">
        <v>543</v>
      </c>
      <c r="E50" s="20">
        <v>12334</v>
      </c>
      <c r="F50" s="20">
        <v>9038</v>
      </c>
      <c r="G50" s="9">
        <v>0.73277120155667264</v>
      </c>
      <c r="H50" s="20">
        <v>6563</v>
      </c>
      <c r="I50" s="9">
        <v>0.72615622925425982</v>
      </c>
      <c r="J50" s="20">
        <v>0</v>
      </c>
      <c r="K50" s="9">
        <v>0</v>
      </c>
      <c r="L50" s="20">
        <v>1625</v>
      </c>
      <c r="M50" s="9">
        <v>0.17979641513609207</v>
      </c>
      <c r="N50" s="20">
        <v>1253</v>
      </c>
      <c r="O50" s="9">
        <v>0.13863686656339899</v>
      </c>
      <c r="P50" s="20">
        <v>59</v>
      </c>
      <c r="Q50" s="9">
        <v>6.527992918787342E-3</v>
      </c>
    </row>
    <row r="51" spans="4:17" x14ac:dyDescent="0.25">
      <c r="D51" s="8" t="s">
        <v>546</v>
      </c>
      <c r="E51" s="20">
        <v>4469</v>
      </c>
      <c r="F51" s="20">
        <v>2922</v>
      </c>
      <c r="G51" s="9">
        <v>0.6538375475497874</v>
      </c>
      <c r="H51" s="20">
        <v>1627</v>
      </c>
      <c r="I51" s="9">
        <v>0.55681040383299107</v>
      </c>
      <c r="J51" s="20">
        <v>0</v>
      </c>
      <c r="K51" s="9">
        <v>0</v>
      </c>
      <c r="L51" s="20">
        <v>26</v>
      </c>
      <c r="M51" s="9">
        <v>8.8980150581793298E-3</v>
      </c>
      <c r="N51" s="20">
        <v>454</v>
      </c>
      <c r="O51" s="9">
        <v>0.15537303216974674</v>
      </c>
      <c r="P51" s="20">
        <v>896</v>
      </c>
      <c r="Q51" s="9">
        <v>0.30663928815879532</v>
      </c>
    </row>
    <row r="52" spans="4:17" x14ac:dyDescent="0.25">
      <c r="D52" s="8" t="s">
        <v>566</v>
      </c>
      <c r="E52" s="20">
        <v>11649</v>
      </c>
      <c r="F52" s="20">
        <v>7277</v>
      </c>
      <c r="G52" s="9">
        <v>0.62468881449051417</v>
      </c>
      <c r="H52" s="20">
        <v>4443</v>
      </c>
      <c r="I52" s="9">
        <v>0.61055379964270995</v>
      </c>
      <c r="J52" s="20">
        <v>0</v>
      </c>
      <c r="K52" s="9">
        <v>0</v>
      </c>
      <c r="L52" s="20">
        <v>473</v>
      </c>
      <c r="M52" s="9">
        <v>6.4999312903669088E-2</v>
      </c>
      <c r="N52" s="20">
        <v>3232</v>
      </c>
      <c r="O52" s="9">
        <v>0.44413906829737532</v>
      </c>
      <c r="P52" s="20">
        <v>214</v>
      </c>
      <c r="Q52" s="9">
        <v>2.940772296275938E-2</v>
      </c>
    </row>
    <row r="53" spans="4:17" x14ac:dyDescent="0.25">
      <c r="D53" s="7" t="s">
        <v>547</v>
      </c>
      <c r="E53" s="20">
        <v>34786</v>
      </c>
      <c r="F53" s="20">
        <v>21020</v>
      </c>
      <c r="G53" s="9">
        <v>0.60426608405680449</v>
      </c>
      <c r="H53" s="20">
        <v>12029</v>
      </c>
      <c r="I53" s="9">
        <v>0.57226450999048528</v>
      </c>
      <c r="J53" s="20">
        <v>0</v>
      </c>
      <c r="K53" s="9">
        <v>0</v>
      </c>
      <c r="L53" s="20">
        <v>2782</v>
      </c>
      <c r="M53" s="9">
        <v>0.13235014272121789</v>
      </c>
      <c r="N53" s="20">
        <v>8716</v>
      </c>
      <c r="O53" s="9">
        <v>0.41465271170313989</v>
      </c>
      <c r="P53" s="20">
        <v>749</v>
      </c>
      <c r="Q53" s="9">
        <v>3.5632730732635585E-2</v>
      </c>
    </row>
    <row r="54" spans="4:17" x14ac:dyDescent="0.25">
      <c r="D54" s="8" t="s">
        <v>548</v>
      </c>
      <c r="E54" s="20">
        <v>4694</v>
      </c>
      <c r="F54" s="20">
        <v>2391</v>
      </c>
      <c r="G54" s="9">
        <v>0.50937366851299526</v>
      </c>
      <c r="H54" s="20">
        <v>1139</v>
      </c>
      <c r="I54" s="9">
        <v>0.4763697197825178</v>
      </c>
      <c r="J54" s="20">
        <v>0</v>
      </c>
      <c r="K54" s="9">
        <v>0</v>
      </c>
      <c r="L54" s="20">
        <v>339</v>
      </c>
      <c r="M54" s="9">
        <v>0.14178168130489335</v>
      </c>
      <c r="N54" s="20">
        <v>1609</v>
      </c>
      <c r="O54" s="9">
        <v>0.67294019238812208</v>
      </c>
      <c r="P54" s="20">
        <v>135</v>
      </c>
      <c r="Q54" s="9">
        <v>5.6461731493099125E-2</v>
      </c>
    </row>
    <row r="55" spans="4:17" x14ac:dyDescent="0.25">
      <c r="D55" s="8" t="s">
        <v>554</v>
      </c>
      <c r="E55" s="20">
        <v>2801</v>
      </c>
      <c r="F55" s="20">
        <v>1831</v>
      </c>
      <c r="G55" s="9">
        <v>0.6536951088896823</v>
      </c>
      <c r="H55" s="20">
        <v>1228</v>
      </c>
      <c r="I55" s="9">
        <v>0.67067176406335338</v>
      </c>
      <c r="J55" s="20">
        <v>0</v>
      </c>
      <c r="K55" s="9">
        <v>0</v>
      </c>
      <c r="L55" s="20">
        <v>451</v>
      </c>
      <c r="M55" s="9">
        <v>0.24631348989623156</v>
      </c>
      <c r="N55" s="20">
        <v>384</v>
      </c>
      <c r="O55" s="9">
        <v>0.2097214636810486</v>
      </c>
      <c r="P55" s="20">
        <v>29</v>
      </c>
      <c r="Q55" s="9">
        <v>1.5838339705079193E-2</v>
      </c>
    </row>
    <row r="56" spans="4:17" x14ac:dyDescent="0.25">
      <c r="D56" s="8" t="s">
        <v>557</v>
      </c>
      <c r="E56" s="20">
        <v>5133</v>
      </c>
      <c r="F56" s="20">
        <v>2862</v>
      </c>
      <c r="G56" s="9">
        <v>0.55756867329047344</v>
      </c>
      <c r="H56" s="20">
        <v>1459</v>
      </c>
      <c r="I56" s="9">
        <v>0.50978336827393433</v>
      </c>
      <c r="J56" s="20">
        <v>0</v>
      </c>
      <c r="K56" s="9">
        <v>0</v>
      </c>
      <c r="L56" s="20">
        <v>669</v>
      </c>
      <c r="M56" s="9">
        <v>0.23375262054507337</v>
      </c>
      <c r="N56" s="20">
        <v>1237</v>
      </c>
      <c r="O56" s="9">
        <v>0.43221523410202656</v>
      </c>
      <c r="P56" s="20">
        <v>124</v>
      </c>
      <c r="Q56" s="9">
        <v>4.3326345213137663E-2</v>
      </c>
    </row>
    <row r="57" spans="4:17" x14ac:dyDescent="0.25">
      <c r="D57" s="8" t="s">
        <v>564</v>
      </c>
      <c r="E57" s="20">
        <v>1808</v>
      </c>
      <c r="F57" s="20">
        <v>1130</v>
      </c>
      <c r="G57" s="9">
        <v>0.625</v>
      </c>
      <c r="H57" s="20">
        <v>611</v>
      </c>
      <c r="I57" s="9">
        <v>0.54070796460176995</v>
      </c>
      <c r="J57" s="20">
        <v>0</v>
      </c>
      <c r="K57" s="9">
        <v>0</v>
      </c>
      <c r="L57" s="20">
        <v>123</v>
      </c>
      <c r="M57" s="9">
        <v>0.1088495575221239</v>
      </c>
      <c r="N57" s="20">
        <v>402</v>
      </c>
      <c r="O57" s="9">
        <v>0.35575221238938054</v>
      </c>
      <c r="P57" s="20">
        <v>69</v>
      </c>
      <c r="Q57" s="9">
        <v>6.1061946902654866E-2</v>
      </c>
    </row>
    <row r="58" spans="4:17" x14ac:dyDescent="0.25">
      <c r="D58" s="8" t="s">
        <v>571</v>
      </c>
      <c r="E58" s="20">
        <v>4646</v>
      </c>
      <c r="F58" s="20">
        <v>2540</v>
      </c>
      <c r="G58" s="9">
        <v>0.54670684459750318</v>
      </c>
      <c r="H58" s="20">
        <v>1419</v>
      </c>
      <c r="I58" s="9">
        <v>0.5586614173228347</v>
      </c>
      <c r="J58" s="20">
        <v>0</v>
      </c>
      <c r="K58" s="9">
        <v>0</v>
      </c>
      <c r="L58" s="20">
        <v>244</v>
      </c>
      <c r="M58" s="9">
        <v>9.6062992125984251E-2</v>
      </c>
      <c r="N58" s="20">
        <v>1349</v>
      </c>
      <c r="O58" s="9">
        <v>0.5311023622047244</v>
      </c>
      <c r="P58" s="20">
        <v>310</v>
      </c>
      <c r="Q58" s="9">
        <v>0.12204724409448819</v>
      </c>
    </row>
    <row r="59" spans="4:17" x14ac:dyDescent="0.25">
      <c r="D59" s="8" t="s">
        <v>578</v>
      </c>
      <c r="E59" s="20">
        <v>11212</v>
      </c>
      <c r="F59" s="20">
        <v>7533</v>
      </c>
      <c r="G59" s="9">
        <v>0.67186942561541207</v>
      </c>
      <c r="H59" s="20">
        <v>4624</v>
      </c>
      <c r="I59" s="9">
        <v>0.61383247046329481</v>
      </c>
      <c r="J59" s="20">
        <v>0</v>
      </c>
      <c r="K59" s="9">
        <v>0</v>
      </c>
      <c r="L59" s="20">
        <v>406</v>
      </c>
      <c r="M59" s="9">
        <v>5.3896190096906944E-2</v>
      </c>
      <c r="N59" s="20">
        <v>2773</v>
      </c>
      <c r="O59" s="9">
        <v>0.36811363334660824</v>
      </c>
      <c r="P59" s="20">
        <v>39</v>
      </c>
      <c r="Q59" s="9">
        <v>5.177220230983672E-3</v>
      </c>
    </row>
    <row r="60" spans="4:17" x14ac:dyDescent="0.25">
      <c r="D60" s="8" t="s">
        <v>579</v>
      </c>
      <c r="E60" s="20">
        <v>4492</v>
      </c>
      <c r="F60" s="20">
        <v>2733</v>
      </c>
      <c r="G60" s="9">
        <v>0.60841495992876227</v>
      </c>
      <c r="H60" s="20">
        <v>1549</v>
      </c>
      <c r="I60" s="9">
        <v>0.56677643615075013</v>
      </c>
      <c r="J60" s="20">
        <v>0</v>
      </c>
      <c r="K60" s="9">
        <v>0</v>
      </c>
      <c r="L60" s="20">
        <v>550</v>
      </c>
      <c r="M60" s="9">
        <v>0.20124405415294547</v>
      </c>
      <c r="N60" s="20">
        <v>962</v>
      </c>
      <c r="O60" s="9">
        <v>0.35199414562751558</v>
      </c>
      <c r="P60" s="20">
        <v>43</v>
      </c>
      <c r="Q60" s="9">
        <v>1.5733626051957557E-2</v>
      </c>
    </row>
    <row r="61" spans="4:17" x14ac:dyDescent="0.25">
      <c r="D61" s="7" t="s">
        <v>539</v>
      </c>
      <c r="E61" s="20">
        <v>40960</v>
      </c>
      <c r="F61" s="20">
        <v>25338</v>
      </c>
      <c r="G61" s="9">
        <v>0.61860351562500004</v>
      </c>
      <c r="H61" s="20">
        <v>15192</v>
      </c>
      <c r="I61" s="9">
        <v>0.59957376272791851</v>
      </c>
      <c r="J61" s="20">
        <v>1</v>
      </c>
      <c r="K61" s="9">
        <v>3.9466414081616541E-5</v>
      </c>
      <c r="L61" s="20">
        <v>3829</v>
      </c>
      <c r="M61" s="9">
        <v>0.15111689951850976</v>
      </c>
      <c r="N61" s="20">
        <v>8893</v>
      </c>
      <c r="O61" s="9">
        <v>0.35097482042781591</v>
      </c>
      <c r="P61" s="20">
        <v>1288</v>
      </c>
      <c r="Q61" s="9">
        <v>5.0832741337122109E-2</v>
      </c>
    </row>
    <row r="62" spans="4:17" x14ac:dyDescent="0.25">
      <c r="D62" s="8" t="s">
        <v>540</v>
      </c>
      <c r="E62" s="20">
        <v>4893</v>
      </c>
      <c r="F62" s="20">
        <v>2845</v>
      </c>
      <c r="G62" s="9">
        <v>0.58144287758021662</v>
      </c>
      <c r="H62" s="20">
        <v>1617</v>
      </c>
      <c r="I62" s="9">
        <v>0.56836555360281193</v>
      </c>
      <c r="J62" s="20">
        <v>0</v>
      </c>
      <c r="K62" s="9">
        <v>0</v>
      </c>
      <c r="L62" s="20">
        <v>307</v>
      </c>
      <c r="M62" s="9">
        <v>0.10790861159929702</v>
      </c>
      <c r="N62" s="20">
        <v>1348</v>
      </c>
      <c r="O62" s="9">
        <v>0.47381370826010544</v>
      </c>
      <c r="P62" s="20">
        <v>193</v>
      </c>
      <c r="Q62" s="9">
        <v>6.7838312829525488E-2</v>
      </c>
    </row>
    <row r="63" spans="4:17" x14ac:dyDescent="0.25">
      <c r="D63" s="8" t="s">
        <v>558</v>
      </c>
      <c r="E63" s="20">
        <v>5058</v>
      </c>
      <c r="F63" s="20">
        <v>3128</v>
      </c>
      <c r="G63" s="9">
        <v>0.61842625543693164</v>
      </c>
      <c r="H63" s="20">
        <v>1694</v>
      </c>
      <c r="I63" s="9">
        <v>0.5415601023017903</v>
      </c>
      <c r="J63" s="20">
        <v>0</v>
      </c>
      <c r="K63" s="9">
        <v>0</v>
      </c>
      <c r="L63" s="20">
        <v>848</v>
      </c>
      <c r="M63" s="9">
        <v>0.2710997442455243</v>
      </c>
      <c r="N63" s="20">
        <v>864</v>
      </c>
      <c r="O63" s="9">
        <v>0.27621483375959077</v>
      </c>
      <c r="P63" s="20">
        <v>25</v>
      </c>
      <c r="Q63" s="9">
        <v>7.9923273657289007E-3</v>
      </c>
    </row>
    <row r="64" spans="4:17" x14ac:dyDescent="0.25">
      <c r="D64" s="8" t="s">
        <v>559</v>
      </c>
      <c r="E64" s="20">
        <v>5418</v>
      </c>
      <c r="F64" s="20">
        <v>2875</v>
      </c>
      <c r="G64" s="9">
        <v>0.5306386120339609</v>
      </c>
      <c r="H64" s="20">
        <v>1668</v>
      </c>
      <c r="I64" s="9">
        <v>0.58017391304347821</v>
      </c>
      <c r="J64" s="20">
        <v>0</v>
      </c>
      <c r="K64" s="9">
        <v>0</v>
      </c>
      <c r="L64" s="20">
        <v>981</v>
      </c>
      <c r="M64" s="9">
        <v>0.34121739130434781</v>
      </c>
      <c r="N64" s="20">
        <v>972</v>
      </c>
      <c r="O64" s="9">
        <v>0.33808695652173915</v>
      </c>
      <c r="P64" s="20">
        <v>368</v>
      </c>
      <c r="Q64" s="9">
        <v>0.128</v>
      </c>
    </row>
    <row r="65" spans="4:17" x14ac:dyDescent="0.25">
      <c r="D65" s="8" t="s">
        <v>561</v>
      </c>
      <c r="E65" s="20">
        <v>14436</v>
      </c>
      <c r="F65" s="20">
        <v>9530</v>
      </c>
      <c r="G65" s="9">
        <v>0.66015516763646442</v>
      </c>
      <c r="H65" s="20">
        <v>6083</v>
      </c>
      <c r="I65" s="9">
        <v>0.63830010493179434</v>
      </c>
      <c r="J65" s="20">
        <v>0</v>
      </c>
      <c r="K65" s="9">
        <v>0</v>
      </c>
      <c r="L65" s="20">
        <v>1269</v>
      </c>
      <c r="M65" s="9">
        <v>0.13315844700944385</v>
      </c>
      <c r="N65" s="20">
        <v>2839</v>
      </c>
      <c r="O65" s="9">
        <v>0.29790136411332635</v>
      </c>
      <c r="P65" s="20">
        <v>234</v>
      </c>
      <c r="Q65" s="9">
        <v>2.4554039874081848E-2</v>
      </c>
    </row>
    <row r="66" spans="4:17" x14ac:dyDescent="0.25">
      <c r="D66" s="8" t="s">
        <v>576</v>
      </c>
      <c r="E66" s="20">
        <v>11155</v>
      </c>
      <c r="F66" s="20">
        <v>6960</v>
      </c>
      <c r="G66" s="9">
        <v>0.6239354549529359</v>
      </c>
      <c r="H66" s="20">
        <v>4130</v>
      </c>
      <c r="I66" s="9">
        <v>0.5933908045977011</v>
      </c>
      <c r="J66" s="20">
        <v>1</v>
      </c>
      <c r="K66" s="9">
        <v>1.4367816091954023E-4</v>
      </c>
      <c r="L66" s="20">
        <v>424</v>
      </c>
      <c r="M66" s="9">
        <v>6.0919540229885057E-2</v>
      </c>
      <c r="N66" s="20">
        <v>2870</v>
      </c>
      <c r="O66" s="9">
        <v>0.41235632183908044</v>
      </c>
      <c r="P66" s="20">
        <v>468</v>
      </c>
      <c r="Q66" s="9">
        <v>6.7241379310344823E-2</v>
      </c>
    </row>
    <row r="67" spans="4:17" x14ac:dyDescent="0.25">
      <c r="D67" s="7" t="s">
        <v>544</v>
      </c>
      <c r="E67" s="20">
        <v>49668</v>
      </c>
      <c r="F67" s="20">
        <v>33602</v>
      </c>
      <c r="G67" s="9">
        <v>0.67653217363292262</v>
      </c>
      <c r="H67" s="20">
        <v>20880</v>
      </c>
      <c r="I67" s="9">
        <v>0.6213915838342956</v>
      </c>
      <c r="J67" s="20">
        <v>0</v>
      </c>
      <c r="K67" s="9">
        <v>0</v>
      </c>
      <c r="L67" s="20">
        <v>1667</v>
      </c>
      <c r="M67" s="9">
        <v>4.9610142253437295E-2</v>
      </c>
      <c r="N67" s="20">
        <v>11091</v>
      </c>
      <c r="O67" s="9">
        <v>0.33006963871198142</v>
      </c>
      <c r="P67" s="20">
        <v>1376</v>
      </c>
      <c r="Q67" s="9">
        <v>4.0949943455746679E-2</v>
      </c>
    </row>
    <row r="68" spans="4:17" x14ac:dyDescent="0.25">
      <c r="D68" s="8" t="s">
        <v>545</v>
      </c>
      <c r="E68" s="20">
        <v>3920</v>
      </c>
      <c r="F68" s="20">
        <v>2401</v>
      </c>
      <c r="G68" s="9">
        <v>0.61250000000000004</v>
      </c>
      <c r="H68" s="20">
        <v>1268</v>
      </c>
      <c r="I68" s="9">
        <v>0.52811328613077879</v>
      </c>
      <c r="J68" s="20">
        <v>0</v>
      </c>
      <c r="K68" s="9">
        <v>0</v>
      </c>
      <c r="L68" s="20">
        <v>231</v>
      </c>
      <c r="M68" s="9">
        <v>9.6209912536443148E-2</v>
      </c>
      <c r="N68" s="20">
        <v>983</v>
      </c>
      <c r="O68" s="9">
        <v>0.40941274468971262</v>
      </c>
      <c r="P68" s="20">
        <v>109</v>
      </c>
      <c r="Q68" s="9">
        <v>4.5397750937109536E-2</v>
      </c>
    </row>
    <row r="69" spans="4:17" x14ac:dyDescent="0.25">
      <c r="D69" s="8" t="s">
        <v>551</v>
      </c>
      <c r="E69" s="20">
        <v>6090</v>
      </c>
      <c r="F69" s="20">
        <v>3584</v>
      </c>
      <c r="G69" s="9">
        <v>0.58850574712643677</v>
      </c>
      <c r="H69" s="20">
        <v>2038</v>
      </c>
      <c r="I69" s="9">
        <v>0.5686383928571429</v>
      </c>
      <c r="J69" s="20">
        <v>0</v>
      </c>
      <c r="K69" s="9">
        <v>0</v>
      </c>
      <c r="L69" s="20">
        <v>71</v>
      </c>
      <c r="M69" s="9">
        <v>1.9810267857142856E-2</v>
      </c>
      <c r="N69" s="20">
        <v>2146</v>
      </c>
      <c r="O69" s="9">
        <v>0.5987723214285714</v>
      </c>
      <c r="P69" s="20">
        <v>31</v>
      </c>
      <c r="Q69" s="9">
        <v>8.6495535714285719E-3</v>
      </c>
    </row>
    <row r="70" spans="4:17" x14ac:dyDescent="0.25">
      <c r="D70" s="8" t="s">
        <v>560</v>
      </c>
      <c r="E70" s="20">
        <v>10445</v>
      </c>
      <c r="F70" s="20">
        <v>6842</v>
      </c>
      <c r="G70" s="9">
        <v>0.65505026328386784</v>
      </c>
      <c r="H70" s="20">
        <v>4407</v>
      </c>
      <c r="I70" s="9">
        <v>0.64410990938322132</v>
      </c>
      <c r="J70" s="20">
        <v>0</v>
      </c>
      <c r="K70" s="9">
        <v>0</v>
      </c>
      <c r="L70" s="20">
        <v>102</v>
      </c>
      <c r="M70" s="9">
        <v>1.4907921660333235E-2</v>
      </c>
      <c r="N70" s="20">
        <v>2965</v>
      </c>
      <c r="O70" s="9">
        <v>0.43335282081262788</v>
      </c>
      <c r="P70" s="20">
        <v>156</v>
      </c>
      <c r="Q70" s="9">
        <v>2.28003507746273E-2</v>
      </c>
    </row>
    <row r="71" spans="4:17" x14ac:dyDescent="0.25">
      <c r="D71" s="8" t="s">
        <v>562</v>
      </c>
      <c r="E71" s="20">
        <v>10295</v>
      </c>
      <c r="F71" s="20">
        <v>7045</v>
      </c>
      <c r="G71" s="9">
        <v>0.68431277319086936</v>
      </c>
      <c r="H71" s="20">
        <v>4714</v>
      </c>
      <c r="I71" s="9">
        <v>0.66912704045422289</v>
      </c>
      <c r="J71" s="20">
        <v>0</v>
      </c>
      <c r="K71" s="9">
        <v>0</v>
      </c>
      <c r="L71" s="20">
        <v>790</v>
      </c>
      <c r="M71" s="9">
        <v>0.11213626685592619</v>
      </c>
      <c r="N71" s="20">
        <v>1710</v>
      </c>
      <c r="O71" s="9">
        <v>0.24272533711852379</v>
      </c>
      <c r="P71" s="20">
        <v>446</v>
      </c>
      <c r="Q71" s="9">
        <v>6.3307310149041868E-2</v>
      </c>
    </row>
    <row r="72" spans="4:17" x14ac:dyDescent="0.25">
      <c r="D72" s="8" t="s">
        <v>563</v>
      </c>
      <c r="E72" s="20">
        <v>14769</v>
      </c>
      <c r="F72" s="20">
        <v>11101</v>
      </c>
      <c r="G72" s="9">
        <v>0.75164195273884493</v>
      </c>
      <c r="H72" s="20">
        <v>6982</v>
      </c>
      <c r="I72" s="9">
        <v>0.6289523466354382</v>
      </c>
      <c r="J72" s="20">
        <v>0</v>
      </c>
      <c r="K72" s="9">
        <v>0</v>
      </c>
      <c r="L72" s="20">
        <v>159</v>
      </c>
      <c r="M72" s="9">
        <v>1.4323033960904423E-2</v>
      </c>
      <c r="N72" s="20">
        <v>2317</v>
      </c>
      <c r="O72" s="9">
        <v>0.20871993514097828</v>
      </c>
      <c r="P72" s="20">
        <v>573</v>
      </c>
      <c r="Q72" s="9">
        <v>5.1616971444014052E-2</v>
      </c>
    </row>
    <row r="73" spans="4:17" x14ac:dyDescent="0.25">
      <c r="D73" s="8" t="s">
        <v>580</v>
      </c>
      <c r="E73" s="20">
        <v>4149</v>
      </c>
      <c r="F73" s="20">
        <v>2629</v>
      </c>
      <c r="G73" s="9">
        <v>0.63364666184622798</v>
      </c>
      <c r="H73" s="20">
        <v>1471</v>
      </c>
      <c r="I73" s="9">
        <v>0.55952833777101563</v>
      </c>
      <c r="J73" s="20">
        <v>0</v>
      </c>
      <c r="K73" s="9">
        <v>0</v>
      </c>
      <c r="L73" s="20">
        <v>314</v>
      </c>
      <c r="M73" s="9">
        <v>0.1194370483073412</v>
      </c>
      <c r="N73" s="20">
        <v>970</v>
      </c>
      <c r="O73" s="9">
        <v>0.3689615823507037</v>
      </c>
      <c r="P73" s="20">
        <v>61</v>
      </c>
      <c r="Q73" s="9">
        <v>2.3202738683910231E-2</v>
      </c>
    </row>
    <row r="74" spans="4:17" x14ac:dyDescent="0.25">
      <c r="D74" s="7" t="s">
        <v>552</v>
      </c>
      <c r="E74" s="20">
        <v>58785</v>
      </c>
      <c r="F74" s="20">
        <v>37618</v>
      </c>
      <c r="G74" s="9">
        <v>0.63992515097388791</v>
      </c>
      <c r="H74" s="20">
        <v>23625</v>
      </c>
      <c r="I74" s="9">
        <v>0.6280238183848158</v>
      </c>
      <c r="J74" s="20">
        <v>0</v>
      </c>
      <c r="K74" s="9">
        <v>0</v>
      </c>
      <c r="L74" s="20">
        <v>1280</v>
      </c>
      <c r="M74" s="9">
        <v>3.4026264022542399E-2</v>
      </c>
      <c r="N74" s="20">
        <v>15039</v>
      </c>
      <c r="O74" s="9">
        <v>0.39978201924610557</v>
      </c>
      <c r="P74" s="20">
        <v>2487</v>
      </c>
      <c r="Q74" s="9">
        <v>6.6111967675049177E-2</v>
      </c>
    </row>
    <row r="75" spans="4:17" x14ac:dyDescent="0.25">
      <c r="D75" s="8" t="s">
        <v>553</v>
      </c>
      <c r="E75" s="20">
        <v>10995</v>
      </c>
      <c r="F75" s="20">
        <v>7063</v>
      </c>
      <c r="G75" s="9">
        <v>0.64238290131878129</v>
      </c>
      <c r="H75" s="20">
        <v>4521</v>
      </c>
      <c r="I75" s="9">
        <v>0.64009627636981448</v>
      </c>
      <c r="J75" s="20">
        <v>0</v>
      </c>
      <c r="K75" s="9">
        <v>0</v>
      </c>
      <c r="L75" s="20">
        <v>120</v>
      </c>
      <c r="M75" s="9">
        <v>1.6989947614328191E-2</v>
      </c>
      <c r="N75" s="20">
        <v>2637</v>
      </c>
      <c r="O75" s="9">
        <v>0.37335409882486198</v>
      </c>
      <c r="P75" s="20">
        <v>818</v>
      </c>
      <c r="Q75" s="9">
        <v>0.11581480957100382</v>
      </c>
    </row>
    <row r="76" spans="4:17" x14ac:dyDescent="0.25">
      <c r="D76" s="8" t="s">
        <v>565</v>
      </c>
      <c r="E76" s="20">
        <v>9823</v>
      </c>
      <c r="F76" s="20">
        <v>6224</v>
      </c>
      <c r="G76" s="9">
        <v>0.63361498523872539</v>
      </c>
      <c r="H76" s="20">
        <v>3543</v>
      </c>
      <c r="I76" s="9">
        <v>0.5692480719794345</v>
      </c>
      <c r="J76" s="20">
        <v>0</v>
      </c>
      <c r="K76" s="9">
        <v>0</v>
      </c>
      <c r="L76" s="20">
        <v>92</v>
      </c>
      <c r="M76" s="9">
        <v>1.4781491002570694E-2</v>
      </c>
      <c r="N76" s="20">
        <v>2519</v>
      </c>
      <c r="O76" s="9">
        <v>0.40472365038560409</v>
      </c>
      <c r="P76" s="20">
        <v>555</v>
      </c>
      <c r="Q76" s="9">
        <v>8.9170951156812339E-2</v>
      </c>
    </row>
    <row r="77" spans="4:17" x14ac:dyDescent="0.25">
      <c r="D77" s="8" t="s">
        <v>567</v>
      </c>
      <c r="E77" s="20">
        <v>5411</v>
      </c>
      <c r="F77" s="20">
        <v>3157</v>
      </c>
      <c r="G77" s="9">
        <v>0.58344113842173351</v>
      </c>
      <c r="H77" s="20">
        <v>1858</v>
      </c>
      <c r="I77" s="9">
        <v>0.58853341780171053</v>
      </c>
      <c r="J77" s="20">
        <v>0</v>
      </c>
      <c r="K77" s="9">
        <v>0</v>
      </c>
      <c r="L77" s="20">
        <v>123</v>
      </c>
      <c r="M77" s="9">
        <v>3.896103896103896E-2</v>
      </c>
      <c r="N77" s="20">
        <v>1688</v>
      </c>
      <c r="O77" s="9">
        <v>0.53468482736775425</v>
      </c>
      <c r="P77" s="20">
        <v>225</v>
      </c>
      <c r="Q77" s="9">
        <v>7.1270193221412731E-2</v>
      </c>
    </row>
    <row r="78" spans="4:17" x14ac:dyDescent="0.25">
      <c r="D78" s="8" t="s">
        <v>574</v>
      </c>
      <c r="E78" s="20">
        <v>7438</v>
      </c>
      <c r="F78" s="20">
        <v>4224</v>
      </c>
      <c r="G78" s="9">
        <v>0.56789459532132291</v>
      </c>
      <c r="H78" s="20">
        <v>2397</v>
      </c>
      <c r="I78" s="9">
        <v>0.56747159090909094</v>
      </c>
      <c r="J78" s="20">
        <v>0</v>
      </c>
      <c r="K78" s="9">
        <v>0</v>
      </c>
      <c r="L78" s="20">
        <v>192</v>
      </c>
      <c r="M78" s="9">
        <v>4.5454545454545456E-2</v>
      </c>
      <c r="N78" s="20">
        <v>2502</v>
      </c>
      <c r="O78" s="9">
        <v>0.59232954545454541</v>
      </c>
      <c r="P78" s="20">
        <v>166</v>
      </c>
      <c r="Q78" s="9">
        <v>3.9299242424242424E-2</v>
      </c>
    </row>
    <row r="79" spans="4:17" x14ac:dyDescent="0.25">
      <c r="D79" s="8" t="s">
        <v>575</v>
      </c>
      <c r="E79" s="20">
        <v>13565</v>
      </c>
      <c r="F79" s="20">
        <v>8581</v>
      </c>
      <c r="G79" s="9">
        <v>0.632583855510505</v>
      </c>
      <c r="H79" s="20">
        <v>4974</v>
      </c>
      <c r="I79" s="9">
        <v>0.57965272112807364</v>
      </c>
      <c r="J79" s="20">
        <v>0</v>
      </c>
      <c r="K79" s="9">
        <v>0</v>
      </c>
      <c r="L79" s="20">
        <v>441</v>
      </c>
      <c r="M79" s="9">
        <v>5.1392611583731498E-2</v>
      </c>
      <c r="N79" s="20">
        <v>3495</v>
      </c>
      <c r="O79" s="9">
        <v>0.40729518704113737</v>
      </c>
      <c r="P79" s="20">
        <v>432</v>
      </c>
      <c r="Q79" s="9">
        <v>5.0343782775900243E-2</v>
      </c>
    </row>
    <row r="80" spans="4:17" x14ac:dyDescent="0.25">
      <c r="D80" s="8" t="s">
        <v>577</v>
      </c>
      <c r="E80" s="20">
        <v>11553</v>
      </c>
      <c r="F80" s="20">
        <v>8369</v>
      </c>
      <c r="G80" s="9">
        <v>0.72440058859170775</v>
      </c>
      <c r="H80" s="20">
        <v>6332</v>
      </c>
      <c r="I80" s="9">
        <v>0.75660174453339701</v>
      </c>
      <c r="J80" s="20">
        <v>0</v>
      </c>
      <c r="K80" s="9">
        <v>0</v>
      </c>
      <c r="L80" s="20">
        <v>312</v>
      </c>
      <c r="M80" s="9">
        <v>3.728043971800693E-2</v>
      </c>
      <c r="N80" s="20">
        <v>2198</v>
      </c>
      <c r="O80" s="9">
        <v>0.26263591826980526</v>
      </c>
      <c r="P80" s="20">
        <v>291</v>
      </c>
      <c r="Q80" s="9">
        <v>3.4771179352371846E-2</v>
      </c>
    </row>
    <row r="81" spans="4:17" x14ac:dyDescent="0.25">
      <c r="D81" s="7" t="s">
        <v>549</v>
      </c>
      <c r="E81" s="20">
        <v>27944</v>
      </c>
      <c r="F81" s="20">
        <v>14092</v>
      </c>
      <c r="G81" s="9">
        <v>0.50429430289149724</v>
      </c>
      <c r="H81" s="20">
        <v>6911</v>
      </c>
      <c r="I81" s="9">
        <v>0.49042009650865742</v>
      </c>
      <c r="J81" s="20">
        <v>0</v>
      </c>
      <c r="K81" s="9">
        <v>0</v>
      </c>
      <c r="L81" s="20">
        <v>3606</v>
      </c>
      <c r="M81" s="9">
        <v>0.25588986659097362</v>
      </c>
      <c r="N81" s="20">
        <v>7422</v>
      </c>
      <c r="O81" s="9">
        <v>0.5266818052795913</v>
      </c>
      <c r="P81" s="20">
        <v>1428</v>
      </c>
      <c r="Q81" s="9">
        <v>0.10133409026397956</v>
      </c>
    </row>
    <row r="82" spans="4:17" x14ac:dyDescent="0.25">
      <c r="D82" s="8" t="s">
        <v>550</v>
      </c>
      <c r="E82" s="20">
        <v>4801</v>
      </c>
      <c r="F82" s="20">
        <v>1834</v>
      </c>
      <c r="G82" s="9">
        <v>0.38200374921891272</v>
      </c>
      <c r="H82" s="20">
        <v>722</v>
      </c>
      <c r="I82" s="9">
        <v>0.3936750272628135</v>
      </c>
      <c r="J82" s="20">
        <v>0</v>
      </c>
      <c r="K82" s="9">
        <v>0</v>
      </c>
      <c r="L82" s="20">
        <v>896</v>
      </c>
      <c r="M82" s="9">
        <v>0.48854961832061067</v>
      </c>
      <c r="N82" s="20">
        <v>1076</v>
      </c>
      <c r="O82" s="9">
        <v>0.58669574700109051</v>
      </c>
      <c r="P82" s="20">
        <v>761</v>
      </c>
      <c r="Q82" s="9">
        <v>0.4149400218102508</v>
      </c>
    </row>
    <row r="83" spans="4:17" x14ac:dyDescent="0.25">
      <c r="D83" s="8" t="s">
        <v>568</v>
      </c>
      <c r="E83" s="20">
        <v>12400</v>
      </c>
      <c r="F83" s="20">
        <v>7177</v>
      </c>
      <c r="G83" s="9">
        <v>0.57879032258064511</v>
      </c>
      <c r="H83" s="20">
        <v>3715</v>
      </c>
      <c r="I83" s="9">
        <v>0.51762574892016167</v>
      </c>
      <c r="J83" s="20">
        <v>0</v>
      </c>
      <c r="K83" s="9">
        <v>0</v>
      </c>
      <c r="L83" s="20">
        <v>664</v>
      </c>
      <c r="M83" s="9">
        <v>9.2517765082903713E-2</v>
      </c>
      <c r="N83" s="20">
        <v>3783</v>
      </c>
      <c r="O83" s="9">
        <v>0.5271004598021457</v>
      </c>
      <c r="P83" s="20">
        <v>223</v>
      </c>
      <c r="Q83" s="9">
        <v>3.1071478333565557E-2</v>
      </c>
    </row>
    <row r="84" spans="4:17" x14ac:dyDescent="0.25">
      <c r="D84" s="8" t="s">
        <v>569</v>
      </c>
      <c r="E84" s="20">
        <v>10743</v>
      </c>
      <c r="F84" s="20">
        <v>5081</v>
      </c>
      <c r="G84" s="9">
        <v>0.47295913618169971</v>
      </c>
      <c r="H84" s="20">
        <v>2474</v>
      </c>
      <c r="I84" s="9">
        <v>0.48691202519189136</v>
      </c>
      <c r="J84" s="20">
        <v>0</v>
      </c>
      <c r="K84" s="9">
        <v>0</v>
      </c>
      <c r="L84" s="20">
        <v>2046</v>
      </c>
      <c r="M84" s="9">
        <v>0.40267663845699664</v>
      </c>
      <c r="N84" s="20">
        <v>2563</v>
      </c>
      <c r="O84" s="9">
        <v>0.50442826215311942</v>
      </c>
      <c r="P84" s="20">
        <v>444</v>
      </c>
      <c r="Q84" s="9">
        <v>8.7384373154890768E-2</v>
      </c>
    </row>
    <row r="85" spans="4:17" x14ac:dyDescent="0.25">
      <c r="D85" s="7" t="s">
        <v>555</v>
      </c>
      <c r="E85" s="20">
        <v>36318</v>
      </c>
      <c r="F85" s="20">
        <v>23083</v>
      </c>
      <c r="G85" s="9">
        <v>0.63558015309213067</v>
      </c>
      <c r="H85" s="20">
        <v>14020</v>
      </c>
      <c r="I85" s="9">
        <v>0.607373391673526</v>
      </c>
      <c r="J85" s="20">
        <v>1</v>
      </c>
      <c r="K85" s="9">
        <v>4.3321925226357057E-5</v>
      </c>
      <c r="L85" s="20">
        <v>1295</v>
      </c>
      <c r="M85" s="9">
        <v>5.610189316813239E-2</v>
      </c>
      <c r="N85" s="20">
        <v>6493</v>
      </c>
      <c r="O85" s="9">
        <v>0.2812892604947364</v>
      </c>
      <c r="P85" s="20">
        <v>3584</v>
      </c>
      <c r="Q85" s="9">
        <v>0.1552657800112637</v>
      </c>
    </row>
    <row r="86" spans="4:17" x14ac:dyDescent="0.25">
      <c r="D86" s="8" t="s">
        <v>556</v>
      </c>
      <c r="E86" s="20">
        <v>7028</v>
      </c>
      <c r="F86" s="20">
        <v>4405</v>
      </c>
      <c r="G86" s="9">
        <v>0.62677859988616957</v>
      </c>
      <c r="H86" s="20">
        <v>2745</v>
      </c>
      <c r="I86" s="9">
        <v>0.62315550510783202</v>
      </c>
      <c r="J86" s="20">
        <v>0</v>
      </c>
      <c r="K86" s="9">
        <v>0</v>
      </c>
      <c r="L86" s="20">
        <v>117</v>
      </c>
      <c r="M86" s="9">
        <v>2.6560726447219071E-2</v>
      </c>
      <c r="N86" s="20">
        <v>867</v>
      </c>
      <c r="O86" s="9">
        <v>0.19682179341657208</v>
      </c>
      <c r="P86" s="20">
        <v>1355</v>
      </c>
      <c r="Q86" s="9">
        <v>0.30760499432463112</v>
      </c>
    </row>
    <row r="87" spans="4:17" x14ac:dyDescent="0.25">
      <c r="D87" s="8" t="s">
        <v>572</v>
      </c>
      <c r="E87" s="20">
        <v>1434</v>
      </c>
      <c r="F87" s="20">
        <v>530</v>
      </c>
      <c r="G87" s="9">
        <v>0.36959553695955372</v>
      </c>
      <c r="H87" s="20">
        <v>212</v>
      </c>
      <c r="I87" s="9">
        <v>0.4</v>
      </c>
      <c r="J87" s="20">
        <v>0</v>
      </c>
      <c r="K87" s="9">
        <v>0</v>
      </c>
      <c r="L87" s="20">
        <v>178</v>
      </c>
      <c r="M87" s="9">
        <v>0.33584905660377357</v>
      </c>
      <c r="N87" s="20">
        <v>432</v>
      </c>
      <c r="O87" s="9">
        <v>0.81509433962264155</v>
      </c>
      <c r="P87" s="20">
        <v>136</v>
      </c>
      <c r="Q87" s="9">
        <v>0.25660377358490566</v>
      </c>
    </row>
    <row r="88" spans="4:17" x14ac:dyDescent="0.25">
      <c r="D88" s="8" t="s">
        <v>581</v>
      </c>
      <c r="E88" s="20">
        <v>13706</v>
      </c>
      <c r="F88" s="20">
        <v>9200</v>
      </c>
      <c r="G88" s="9">
        <v>0.67123887348606448</v>
      </c>
      <c r="H88" s="20">
        <v>5890</v>
      </c>
      <c r="I88" s="9">
        <v>0.64021739130434785</v>
      </c>
      <c r="J88" s="20">
        <v>1</v>
      </c>
      <c r="K88" s="9">
        <v>1.0869565217391305E-4</v>
      </c>
      <c r="L88" s="20">
        <v>503</v>
      </c>
      <c r="M88" s="9">
        <v>5.467391304347826E-2</v>
      </c>
      <c r="N88" s="20">
        <v>2784</v>
      </c>
      <c r="O88" s="9">
        <v>0.30260869565217391</v>
      </c>
      <c r="P88" s="20">
        <v>487</v>
      </c>
      <c r="Q88" s="9">
        <v>5.2934782608695649E-2</v>
      </c>
    </row>
    <row r="89" spans="4:17" x14ac:dyDescent="0.25">
      <c r="D89" s="8" t="s">
        <v>582</v>
      </c>
      <c r="E89" s="20">
        <v>7039</v>
      </c>
      <c r="F89" s="20">
        <v>4253</v>
      </c>
      <c r="G89" s="9">
        <v>0.60420514277596249</v>
      </c>
      <c r="H89" s="20">
        <v>2425</v>
      </c>
      <c r="I89" s="9">
        <v>0.57018575123442272</v>
      </c>
      <c r="J89" s="20">
        <v>0</v>
      </c>
      <c r="K89" s="9">
        <v>0</v>
      </c>
      <c r="L89" s="20">
        <v>454</v>
      </c>
      <c r="M89" s="9">
        <v>0.1067481777568775</v>
      </c>
      <c r="N89" s="20">
        <v>1211</v>
      </c>
      <c r="O89" s="9">
        <v>0.284740183399953</v>
      </c>
      <c r="P89" s="20">
        <v>789</v>
      </c>
      <c r="Q89" s="9">
        <v>0.18551610627792148</v>
      </c>
    </row>
    <row r="90" spans="4:17" x14ac:dyDescent="0.25">
      <c r="D90" s="8" t="s">
        <v>583</v>
      </c>
      <c r="E90" s="20">
        <v>7111</v>
      </c>
      <c r="F90" s="20">
        <v>4695</v>
      </c>
      <c r="G90" s="9">
        <v>0.66024469132330188</v>
      </c>
      <c r="H90" s="20">
        <v>2748</v>
      </c>
      <c r="I90" s="9">
        <v>0.58530351437699679</v>
      </c>
      <c r="J90" s="20">
        <v>0</v>
      </c>
      <c r="K90" s="9">
        <v>0</v>
      </c>
      <c r="L90" s="20">
        <v>43</v>
      </c>
      <c r="M90" s="9">
        <v>9.1586794462193821E-3</v>
      </c>
      <c r="N90" s="20">
        <v>1199</v>
      </c>
      <c r="O90" s="9">
        <v>0.25537806176783812</v>
      </c>
      <c r="P90" s="20">
        <v>817</v>
      </c>
      <c r="Q90" s="9">
        <v>0.17401490947816825</v>
      </c>
    </row>
    <row r="91" spans="4:17" x14ac:dyDescent="0.25">
      <c r="D91" s="7" t="s">
        <v>450</v>
      </c>
      <c r="E91" s="20">
        <v>32515</v>
      </c>
      <c r="F91" s="20">
        <v>22349</v>
      </c>
      <c r="G91" s="9">
        <v>0.68734430262955559</v>
      </c>
      <c r="H91" s="20">
        <v>14716</v>
      </c>
      <c r="I91" s="9">
        <v>0.65846346592688709</v>
      </c>
      <c r="J91" s="20">
        <v>5</v>
      </c>
      <c r="K91" s="9">
        <v>2.2372365653944249E-4</v>
      </c>
      <c r="L91" s="20">
        <v>1096</v>
      </c>
      <c r="M91" s="9">
        <v>4.9040225513445793E-2</v>
      </c>
      <c r="N91" s="20">
        <v>6891</v>
      </c>
      <c r="O91" s="9">
        <v>0.30833594344265963</v>
      </c>
      <c r="P91" s="20">
        <v>1013</v>
      </c>
      <c r="Q91" s="9">
        <v>4.5326412814891047E-2</v>
      </c>
    </row>
    <row r="92" spans="4:17" x14ac:dyDescent="0.25">
      <c r="D92" s="8" t="s">
        <v>538</v>
      </c>
      <c r="E92" s="20">
        <v>4790</v>
      </c>
      <c r="F92" s="20">
        <v>3030</v>
      </c>
      <c r="G92" s="9">
        <v>0.63256784968684765</v>
      </c>
      <c r="H92" s="20">
        <v>1837</v>
      </c>
      <c r="I92" s="9">
        <v>0.60627062706270629</v>
      </c>
      <c r="J92" s="20">
        <v>3</v>
      </c>
      <c r="K92" s="9">
        <v>9.9009900990099011E-4</v>
      </c>
      <c r="L92" s="20">
        <v>164</v>
      </c>
      <c r="M92" s="9">
        <v>5.4125412541254123E-2</v>
      </c>
      <c r="N92" s="20">
        <v>1148</v>
      </c>
      <c r="O92" s="9">
        <v>0.3788778877887789</v>
      </c>
      <c r="P92" s="20">
        <v>258</v>
      </c>
      <c r="Q92" s="9">
        <v>8.5148514851485155E-2</v>
      </c>
    </row>
    <row r="93" spans="4:17" x14ac:dyDescent="0.25">
      <c r="D93" s="8" t="s">
        <v>451</v>
      </c>
      <c r="E93" s="20">
        <v>7692</v>
      </c>
      <c r="F93" s="20">
        <v>4771</v>
      </c>
      <c r="G93" s="9">
        <v>0.62025481019240769</v>
      </c>
      <c r="H93" s="20">
        <v>2922</v>
      </c>
      <c r="I93" s="9">
        <v>0.61245022007964789</v>
      </c>
      <c r="J93" s="20">
        <v>0</v>
      </c>
      <c r="K93" s="9">
        <v>0</v>
      </c>
      <c r="L93" s="20">
        <v>94</v>
      </c>
      <c r="M93" s="9">
        <v>1.9702368476210437E-2</v>
      </c>
      <c r="N93" s="20">
        <v>2148</v>
      </c>
      <c r="O93" s="9">
        <v>0.45022007964787258</v>
      </c>
      <c r="P93" s="20">
        <v>356</v>
      </c>
      <c r="Q93" s="9">
        <v>7.4617480612031023E-2</v>
      </c>
    </row>
    <row r="94" spans="4:17" x14ac:dyDescent="0.25">
      <c r="D94" s="8" t="s">
        <v>570</v>
      </c>
      <c r="E94" s="20">
        <v>8410</v>
      </c>
      <c r="F94" s="20">
        <v>6544</v>
      </c>
      <c r="G94" s="9">
        <v>0.77812128418549342</v>
      </c>
      <c r="H94" s="20">
        <v>4781</v>
      </c>
      <c r="I94" s="9">
        <v>0.73059290953545231</v>
      </c>
      <c r="J94" s="20">
        <v>2</v>
      </c>
      <c r="K94" s="9">
        <v>3.0562347188264059E-4</v>
      </c>
      <c r="L94" s="20">
        <v>473</v>
      </c>
      <c r="M94" s="9">
        <v>7.2279951100244502E-2</v>
      </c>
      <c r="N94" s="20">
        <v>1090</v>
      </c>
      <c r="O94" s="9">
        <v>0.16656479217603912</v>
      </c>
      <c r="P94" s="20">
        <v>67</v>
      </c>
      <c r="Q94" s="9">
        <v>1.023838630806846E-2</v>
      </c>
    </row>
    <row r="95" spans="4:17" x14ac:dyDescent="0.25">
      <c r="D95" s="8" t="s">
        <v>573</v>
      </c>
      <c r="E95" s="20">
        <v>11623</v>
      </c>
      <c r="F95" s="20">
        <v>8004</v>
      </c>
      <c r="G95" s="9">
        <v>0.68863460380280483</v>
      </c>
      <c r="H95" s="20">
        <v>5176</v>
      </c>
      <c r="I95" s="9">
        <v>0.64667666166916538</v>
      </c>
      <c r="J95" s="20">
        <v>0</v>
      </c>
      <c r="K95" s="9">
        <v>0</v>
      </c>
      <c r="L95" s="20">
        <v>365</v>
      </c>
      <c r="M95" s="9">
        <v>4.5602198900549729E-2</v>
      </c>
      <c r="N95" s="20">
        <v>2505</v>
      </c>
      <c r="O95" s="9">
        <v>0.31296851574212892</v>
      </c>
      <c r="P95" s="20">
        <v>332</v>
      </c>
      <c r="Q95" s="9">
        <v>4.1479260369815092E-2</v>
      </c>
    </row>
    <row r="96" spans="4:17" x14ac:dyDescent="0.25">
      <c r="D96" s="6" t="s">
        <v>452</v>
      </c>
      <c r="E96" s="20">
        <v>282363</v>
      </c>
      <c r="F96" s="20">
        <v>224556</v>
      </c>
      <c r="G96" s="9">
        <v>0.79527416835775222</v>
      </c>
      <c r="H96" s="20">
        <v>166287</v>
      </c>
      <c r="I96" s="9">
        <v>0.74051461550793563</v>
      </c>
      <c r="J96" s="20">
        <v>3</v>
      </c>
      <c r="K96" s="9">
        <v>1.3359696467696254E-5</v>
      </c>
      <c r="L96" s="20">
        <v>5155</v>
      </c>
      <c r="M96" s="9">
        <v>2.2956411763658063E-2</v>
      </c>
      <c r="N96" s="20">
        <v>17947</v>
      </c>
      <c r="O96" s="9">
        <v>7.9922157501914892E-2</v>
      </c>
      <c r="P96" s="20">
        <v>25972</v>
      </c>
      <c r="Q96" s="9">
        <v>0.11565934555300236</v>
      </c>
    </row>
    <row r="97" spans="4:17" x14ac:dyDescent="0.25">
      <c r="D97" s="7" t="s">
        <v>587</v>
      </c>
      <c r="E97" s="20">
        <v>41844</v>
      </c>
      <c r="F97" s="20">
        <v>31581</v>
      </c>
      <c r="G97" s="9">
        <v>0.75473186119873814</v>
      </c>
      <c r="H97" s="20">
        <v>22380</v>
      </c>
      <c r="I97" s="9">
        <v>0.70865393749406291</v>
      </c>
      <c r="J97" s="20">
        <v>1</v>
      </c>
      <c r="K97" s="9">
        <v>3.1664608467116306E-5</v>
      </c>
      <c r="L97" s="20">
        <v>860</v>
      </c>
      <c r="M97" s="9">
        <v>2.7231563281720023E-2</v>
      </c>
      <c r="N97" s="20">
        <v>3444</v>
      </c>
      <c r="O97" s="9">
        <v>0.10905291156074855</v>
      </c>
      <c r="P97" s="20">
        <v>4186</v>
      </c>
      <c r="Q97" s="9">
        <v>0.13254805104334885</v>
      </c>
    </row>
    <row r="98" spans="4:17" x14ac:dyDescent="0.25">
      <c r="D98" s="8" t="s">
        <v>588</v>
      </c>
      <c r="E98" s="20">
        <v>3962</v>
      </c>
      <c r="F98" s="20">
        <v>3391</v>
      </c>
      <c r="G98" s="9">
        <v>0.85588086824835941</v>
      </c>
      <c r="H98" s="20">
        <v>2701</v>
      </c>
      <c r="I98" s="9">
        <v>0.79652020053081685</v>
      </c>
      <c r="J98" s="20">
        <v>0</v>
      </c>
      <c r="K98" s="9">
        <v>0</v>
      </c>
      <c r="L98" s="20">
        <v>25</v>
      </c>
      <c r="M98" s="9">
        <v>7.3724565025066356E-3</v>
      </c>
      <c r="N98" s="20">
        <v>180</v>
      </c>
      <c r="O98" s="9">
        <v>5.3081686818047771E-2</v>
      </c>
      <c r="P98" s="20">
        <v>256</v>
      </c>
      <c r="Q98" s="9">
        <v>7.5493954585667947E-2</v>
      </c>
    </row>
    <row r="99" spans="4:17" x14ac:dyDescent="0.25">
      <c r="D99" s="8" t="s">
        <v>589</v>
      </c>
      <c r="E99" s="20">
        <v>3892</v>
      </c>
      <c r="F99" s="20">
        <v>2357</v>
      </c>
      <c r="G99" s="9">
        <v>0.605601233299075</v>
      </c>
      <c r="H99" s="20">
        <v>1511</v>
      </c>
      <c r="I99" s="9">
        <v>0.64106915570640643</v>
      </c>
      <c r="J99" s="20">
        <v>0</v>
      </c>
      <c r="K99" s="9">
        <v>0</v>
      </c>
      <c r="L99" s="20">
        <v>2</v>
      </c>
      <c r="M99" s="9">
        <v>8.4853627492575306E-4</v>
      </c>
      <c r="N99" s="20">
        <v>9</v>
      </c>
      <c r="O99" s="9">
        <v>3.818413237165889E-3</v>
      </c>
      <c r="P99" s="20">
        <v>1038</v>
      </c>
      <c r="Q99" s="9">
        <v>0.44039032668646583</v>
      </c>
    </row>
    <row r="100" spans="4:17" x14ac:dyDescent="0.25">
      <c r="D100" s="8" t="s">
        <v>591</v>
      </c>
      <c r="E100" s="20">
        <v>6231</v>
      </c>
      <c r="F100" s="20">
        <v>4675</v>
      </c>
      <c r="G100" s="9">
        <v>0.75028085379553844</v>
      </c>
      <c r="H100" s="20">
        <v>3225</v>
      </c>
      <c r="I100" s="9">
        <v>0.68983957219251335</v>
      </c>
      <c r="J100" s="20">
        <v>1</v>
      </c>
      <c r="K100" s="9">
        <v>2.1390374331550801E-4</v>
      </c>
      <c r="L100" s="20">
        <v>195</v>
      </c>
      <c r="M100" s="9">
        <v>4.1711229946524063E-2</v>
      </c>
      <c r="N100" s="20">
        <v>823</v>
      </c>
      <c r="O100" s="9">
        <v>0.17604278074866311</v>
      </c>
      <c r="P100" s="20">
        <v>322</v>
      </c>
      <c r="Q100" s="9">
        <v>6.8877005347593584E-2</v>
      </c>
    </row>
    <row r="101" spans="4:17" x14ac:dyDescent="0.25">
      <c r="D101" s="8" t="s">
        <v>598</v>
      </c>
      <c r="E101" s="20">
        <v>3705</v>
      </c>
      <c r="F101" s="20">
        <v>2792</v>
      </c>
      <c r="G101" s="9">
        <v>0.75357624831309045</v>
      </c>
      <c r="H101" s="20">
        <v>2069</v>
      </c>
      <c r="I101" s="9">
        <v>0.74104584527220629</v>
      </c>
      <c r="J101" s="20">
        <v>0</v>
      </c>
      <c r="K101" s="9">
        <v>0</v>
      </c>
      <c r="L101" s="20">
        <v>37</v>
      </c>
      <c r="M101" s="9">
        <v>1.325214899713467E-2</v>
      </c>
      <c r="N101" s="20">
        <v>404</v>
      </c>
      <c r="O101" s="9">
        <v>0.14469914040114612</v>
      </c>
      <c r="P101" s="20">
        <v>355</v>
      </c>
      <c r="Q101" s="9">
        <v>0.12714899713467048</v>
      </c>
    </row>
    <row r="102" spans="4:17" x14ac:dyDescent="0.25">
      <c r="D102" s="8" t="s">
        <v>607</v>
      </c>
      <c r="E102" s="20">
        <v>3621</v>
      </c>
      <c r="F102" s="20">
        <v>2761</v>
      </c>
      <c r="G102" s="9">
        <v>0.76249654791494059</v>
      </c>
      <c r="H102" s="20">
        <v>1851</v>
      </c>
      <c r="I102" s="9">
        <v>0.67040927200289746</v>
      </c>
      <c r="J102" s="20">
        <v>0</v>
      </c>
      <c r="K102" s="9">
        <v>0</v>
      </c>
      <c r="L102" s="20">
        <v>49</v>
      </c>
      <c r="M102" s="9">
        <v>1.7747193045997828E-2</v>
      </c>
      <c r="N102" s="20">
        <v>93</v>
      </c>
      <c r="O102" s="9">
        <v>3.3683448026077506E-2</v>
      </c>
      <c r="P102" s="20">
        <v>592</v>
      </c>
      <c r="Q102" s="9">
        <v>0.21441506700470844</v>
      </c>
    </row>
    <row r="103" spans="4:17" x14ac:dyDescent="0.25">
      <c r="D103" s="8" t="s">
        <v>608</v>
      </c>
      <c r="E103" s="20">
        <v>4442</v>
      </c>
      <c r="F103" s="20">
        <v>3439</v>
      </c>
      <c r="G103" s="9">
        <v>0.77420081044574518</v>
      </c>
      <c r="H103" s="20">
        <v>2412</v>
      </c>
      <c r="I103" s="9">
        <v>0.70136667635940686</v>
      </c>
      <c r="J103" s="20">
        <v>0</v>
      </c>
      <c r="K103" s="9">
        <v>0</v>
      </c>
      <c r="L103" s="20">
        <v>228</v>
      </c>
      <c r="M103" s="9">
        <v>6.6298342541436461E-2</v>
      </c>
      <c r="N103" s="20">
        <v>69</v>
      </c>
      <c r="O103" s="9">
        <v>2.0063972084908403E-2</v>
      </c>
      <c r="P103" s="20">
        <v>549</v>
      </c>
      <c r="Q103" s="9">
        <v>0.15963943006687992</v>
      </c>
    </row>
    <row r="104" spans="4:17" x14ac:dyDescent="0.25">
      <c r="D104" s="8" t="s">
        <v>610</v>
      </c>
      <c r="E104" s="20">
        <v>10005</v>
      </c>
      <c r="F104" s="20">
        <v>7744</v>
      </c>
      <c r="G104" s="9">
        <v>0.77401299350324837</v>
      </c>
      <c r="H104" s="20">
        <v>5654</v>
      </c>
      <c r="I104" s="9">
        <v>0.73011363636363635</v>
      </c>
      <c r="J104" s="20">
        <v>0</v>
      </c>
      <c r="K104" s="9">
        <v>0</v>
      </c>
      <c r="L104" s="20">
        <v>261</v>
      </c>
      <c r="M104" s="9">
        <v>3.3703512396694217E-2</v>
      </c>
      <c r="N104" s="20">
        <v>1317</v>
      </c>
      <c r="O104" s="9">
        <v>0.17006714876033058</v>
      </c>
      <c r="P104" s="20">
        <v>367</v>
      </c>
      <c r="Q104" s="9">
        <v>4.7391528925619833E-2</v>
      </c>
    </row>
    <row r="105" spans="4:17" x14ac:dyDescent="0.25">
      <c r="D105" s="8" t="s">
        <v>613</v>
      </c>
      <c r="E105" s="20">
        <v>5986</v>
      </c>
      <c r="F105" s="20">
        <v>4422</v>
      </c>
      <c r="G105" s="9">
        <v>0.73872368860674908</v>
      </c>
      <c r="H105" s="20">
        <v>2957</v>
      </c>
      <c r="I105" s="9">
        <v>0.66870194482134782</v>
      </c>
      <c r="J105" s="20">
        <v>0</v>
      </c>
      <c r="K105" s="9">
        <v>0</v>
      </c>
      <c r="L105" s="20">
        <v>63</v>
      </c>
      <c r="M105" s="9">
        <v>1.4246947082767978E-2</v>
      </c>
      <c r="N105" s="20">
        <v>549</v>
      </c>
      <c r="O105" s="9">
        <v>0.12415196743554953</v>
      </c>
      <c r="P105" s="20">
        <v>707</v>
      </c>
      <c r="Q105" s="9">
        <v>0.15988240615106286</v>
      </c>
    </row>
    <row r="106" spans="4:17" x14ac:dyDescent="0.25">
      <c r="D106" s="7" t="s">
        <v>602</v>
      </c>
      <c r="E106" s="20">
        <v>48167</v>
      </c>
      <c r="F106" s="20">
        <v>38592</v>
      </c>
      <c r="G106" s="9">
        <v>0.80121244835675876</v>
      </c>
      <c r="H106" s="20">
        <v>29208</v>
      </c>
      <c r="I106" s="9">
        <v>0.75684079601990051</v>
      </c>
      <c r="J106" s="20">
        <v>0</v>
      </c>
      <c r="K106" s="9">
        <v>0</v>
      </c>
      <c r="L106" s="20">
        <v>561</v>
      </c>
      <c r="M106" s="9">
        <v>1.4536691542288557E-2</v>
      </c>
      <c r="N106" s="20">
        <v>4360</v>
      </c>
      <c r="O106" s="9">
        <v>0.11297678275290216</v>
      </c>
      <c r="P106" s="20">
        <v>3292</v>
      </c>
      <c r="Q106" s="9">
        <v>8.5302653399668318E-2</v>
      </c>
    </row>
    <row r="107" spans="4:17" x14ac:dyDescent="0.25">
      <c r="D107" s="8" t="s">
        <v>603</v>
      </c>
      <c r="E107" s="20">
        <v>19992</v>
      </c>
      <c r="F107" s="20">
        <v>15387</v>
      </c>
      <c r="G107" s="9">
        <v>0.76965786314525808</v>
      </c>
      <c r="H107" s="20">
        <v>11245</v>
      </c>
      <c r="I107" s="9">
        <v>0.73081172418275164</v>
      </c>
      <c r="J107" s="20">
        <v>0</v>
      </c>
      <c r="K107" s="9">
        <v>0</v>
      </c>
      <c r="L107" s="20">
        <v>257</v>
      </c>
      <c r="M107" s="9">
        <v>1.6702411126275428E-2</v>
      </c>
      <c r="N107" s="20">
        <v>2748</v>
      </c>
      <c r="O107" s="9">
        <v>0.17859231819068044</v>
      </c>
      <c r="P107" s="20">
        <v>939</v>
      </c>
      <c r="Q107" s="9">
        <v>6.1025541041138623E-2</v>
      </c>
    </row>
    <row r="108" spans="4:17" x14ac:dyDescent="0.25">
      <c r="D108" s="8" t="s">
        <v>614</v>
      </c>
      <c r="E108" s="20">
        <v>10337</v>
      </c>
      <c r="F108" s="20">
        <v>8612</v>
      </c>
      <c r="G108" s="9">
        <v>0.83312373028925224</v>
      </c>
      <c r="H108" s="20">
        <v>6662</v>
      </c>
      <c r="I108" s="9">
        <v>0.7735717603344171</v>
      </c>
      <c r="J108" s="20">
        <v>0</v>
      </c>
      <c r="K108" s="9">
        <v>0</v>
      </c>
      <c r="L108" s="20">
        <v>63</v>
      </c>
      <c r="M108" s="9">
        <v>7.315373896888063E-3</v>
      </c>
      <c r="N108" s="20">
        <v>337</v>
      </c>
      <c r="O108" s="9">
        <v>3.913144449605202E-2</v>
      </c>
      <c r="P108" s="20">
        <v>1046</v>
      </c>
      <c r="Q108" s="9">
        <v>0.12145843009753832</v>
      </c>
    </row>
    <row r="109" spans="4:17" x14ac:dyDescent="0.25">
      <c r="D109" s="8" t="s">
        <v>620</v>
      </c>
      <c r="E109" s="20">
        <v>17838</v>
      </c>
      <c r="F109" s="20">
        <v>14593</v>
      </c>
      <c r="G109" s="9">
        <v>0.81808498710617783</v>
      </c>
      <c r="H109" s="20">
        <v>11301</v>
      </c>
      <c r="I109" s="9">
        <v>0.7744123895018159</v>
      </c>
      <c r="J109" s="20">
        <v>0</v>
      </c>
      <c r="K109" s="9">
        <v>0</v>
      </c>
      <c r="L109" s="20">
        <v>241</v>
      </c>
      <c r="M109" s="9">
        <v>1.6514767354210924E-2</v>
      </c>
      <c r="N109" s="20">
        <v>1275</v>
      </c>
      <c r="O109" s="9">
        <v>8.7370657164393892E-2</v>
      </c>
      <c r="P109" s="20">
        <v>1307</v>
      </c>
      <c r="Q109" s="9">
        <v>8.9563489344206132E-2</v>
      </c>
    </row>
    <row r="110" spans="4:17" x14ac:dyDescent="0.25">
      <c r="D110" s="7" t="s">
        <v>453</v>
      </c>
      <c r="E110" s="20">
        <v>83796</v>
      </c>
      <c r="F110" s="20">
        <v>63140</v>
      </c>
      <c r="G110" s="9">
        <v>0.7534965869492577</v>
      </c>
      <c r="H110" s="20">
        <v>44130</v>
      </c>
      <c r="I110" s="9">
        <v>0.69892302819132091</v>
      </c>
      <c r="J110" s="20">
        <v>0</v>
      </c>
      <c r="K110" s="9">
        <v>0</v>
      </c>
      <c r="L110" s="20">
        <v>1049</v>
      </c>
      <c r="M110" s="9">
        <v>1.6613873930947102E-2</v>
      </c>
      <c r="N110" s="20">
        <v>7922</v>
      </c>
      <c r="O110" s="9">
        <v>0.12546721571111816</v>
      </c>
      <c r="P110" s="20">
        <v>8758</v>
      </c>
      <c r="Q110" s="9">
        <v>0.13870763382958504</v>
      </c>
    </row>
    <row r="111" spans="4:17" x14ac:dyDescent="0.25">
      <c r="D111" s="8" t="s">
        <v>584</v>
      </c>
      <c r="E111" s="20">
        <v>2692</v>
      </c>
      <c r="F111" s="20">
        <v>1765</v>
      </c>
      <c r="G111" s="9">
        <v>0.65564635958395245</v>
      </c>
      <c r="H111" s="20">
        <v>1002</v>
      </c>
      <c r="I111" s="9">
        <v>0.56770538243626067</v>
      </c>
      <c r="J111" s="20">
        <v>0</v>
      </c>
      <c r="K111" s="9">
        <v>0</v>
      </c>
      <c r="L111" s="20">
        <v>41</v>
      </c>
      <c r="M111" s="9">
        <v>2.3229461756373939E-2</v>
      </c>
      <c r="N111" s="20">
        <v>371</v>
      </c>
      <c r="O111" s="9">
        <v>0.21019830028328612</v>
      </c>
      <c r="P111" s="20">
        <v>373</v>
      </c>
      <c r="Q111" s="9">
        <v>0.21133144475920679</v>
      </c>
    </row>
    <row r="112" spans="4:17" x14ac:dyDescent="0.25">
      <c r="D112" s="8" t="s">
        <v>590</v>
      </c>
      <c r="E112" s="20">
        <v>6504</v>
      </c>
      <c r="F112" s="20">
        <v>4737</v>
      </c>
      <c r="G112" s="9">
        <v>0.72832103321033215</v>
      </c>
      <c r="H112" s="20">
        <v>3176</v>
      </c>
      <c r="I112" s="9">
        <v>0.67046654000422212</v>
      </c>
      <c r="J112" s="20">
        <v>0</v>
      </c>
      <c r="K112" s="9">
        <v>0</v>
      </c>
      <c r="L112" s="20">
        <v>211</v>
      </c>
      <c r="M112" s="9">
        <v>4.4542959679121807E-2</v>
      </c>
      <c r="N112" s="20">
        <v>957</v>
      </c>
      <c r="O112" s="9">
        <v>0.20202659911336288</v>
      </c>
      <c r="P112" s="20">
        <v>357</v>
      </c>
      <c r="Q112" s="9">
        <v>7.5364154528182389E-2</v>
      </c>
    </row>
    <row r="113" spans="4:17" x14ac:dyDescent="0.25">
      <c r="D113" s="8" t="s">
        <v>592</v>
      </c>
      <c r="E113" s="20">
        <v>3243</v>
      </c>
      <c r="F113" s="20">
        <v>2037</v>
      </c>
      <c r="G113" s="9">
        <v>0.62812210915818689</v>
      </c>
      <c r="H113" s="20">
        <v>1234</v>
      </c>
      <c r="I113" s="9">
        <v>0.60579283259695627</v>
      </c>
      <c r="J113" s="20">
        <v>0</v>
      </c>
      <c r="K113" s="9">
        <v>0</v>
      </c>
      <c r="L113" s="20">
        <v>21</v>
      </c>
      <c r="M113" s="9">
        <v>1.0309278350515464E-2</v>
      </c>
      <c r="N113" s="20">
        <v>667</v>
      </c>
      <c r="O113" s="9">
        <v>0.32744231713303878</v>
      </c>
      <c r="P113" s="20">
        <v>379</v>
      </c>
      <c r="Q113" s="9">
        <v>0.18605792832596957</v>
      </c>
    </row>
    <row r="114" spans="4:17" x14ac:dyDescent="0.25">
      <c r="D114" s="8" t="s">
        <v>454</v>
      </c>
      <c r="E114" s="20">
        <v>6695</v>
      </c>
      <c r="F114" s="20">
        <v>5131</v>
      </c>
      <c r="G114" s="9">
        <v>0.76639283047050033</v>
      </c>
      <c r="H114" s="20">
        <v>3554</v>
      </c>
      <c r="I114" s="9">
        <v>0.69265250438511017</v>
      </c>
      <c r="J114" s="20">
        <v>0</v>
      </c>
      <c r="K114" s="9">
        <v>0</v>
      </c>
      <c r="L114" s="20">
        <v>36</v>
      </c>
      <c r="M114" s="9">
        <v>7.0161761839797315E-3</v>
      </c>
      <c r="N114" s="20">
        <v>443</v>
      </c>
      <c r="O114" s="9">
        <v>8.6337945819528361E-2</v>
      </c>
      <c r="P114" s="20">
        <v>873</v>
      </c>
      <c r="Q114" s="9">
        <v>0.17014227246150848</v>
      </c>
    </row>
    <row r="115" spans="4:17" x14ac:dyDescent="0.25">
      <c r="D115" s="8" t="s">
        <v>594</v>
      </c>
      <c r="E115" s="20">
        <v>2855</v>
      </c>
      <c r="F115" s="20">
        <v>2238</v>
      </c>
      <c r="G115" s="9">
        <v>0.78388791593695273</v>
      </c>
      <c r="H115" s="20">
        <v>1630</v>
      </c>
      <c r="I115" s="9">
        <v>0.72832886505808758</v>
      </c>
      <c r="J115" s="20">
        <v>0</v>
      </c>
      <c r="K115" s="9">
        <v>0</v>
      </c>
      <c r="L115" s="20">
        <v>46</v>
      </c>
      <c r="M115" s="9">
        <v>2.0554066130473638E-2</v>
      </c>
      <c r="N115" s="20">
        <v>184</v>
      </c>
      <c r="O115" s="9">
        <v>8.2216264521894553E-2</v>
      </c>
      <c r="P115" s="20">
        <v>299</v>
      </c>
      <c r="Q115" s="9">
        <v>0.13360142984807863</v>
      </c>
    </row>
    <row r="116" spans="4:17" x14ac:dyDescent="0.25">
      <c r="D116" s="8" t="s">
        <v>597</v>
      </c>
      <c r="E116" s="20">
        <v>6687</v>
      </c>
      <c r="F116" s="20">
        <v>5029</v>
      </c>
      <c r="G116" s="9">
        <v>0.75205622850306564</v>
      </c>
      <c r="H116" s="20">
        <v>3382</v>
      </c>
      <c r="I116" s="9">
        <v>0.67249950288327698</v>
      </c>
      <c r="J116" s="20">
        <v>0</v>
      </c>
      <c r="K116" s="9">
        <v>0</v>
      </c>
      <c r="L116" s="20">
        <v>128</v>
      </c>
      <c r="M116" s="9">
        <v>2.545237621793597E-2</v>
      </c>
      <c r="N116" s="20">
        <v>653</v>
      </c>
      <c r="O116" s="9">
        <v>0.12984688804931399</v>
      </c>
      <c r="P116" s="20">
        <v>648</v>
      </c>
      <c r="Q116" s="9">
        <v>0.12885265460330086</v>
      </c>
    </row>
    <row r="117" spans="4:17" x14ac:dyDescent="0.25">
      <c r="D117" s="8" t="s">
        <v>599</v>
      </c>
      <c r="E117" s="20">
        <v>3235</v>
      </c>
      <c r="F117" s="20">
        <v>2263</v>
      </c>
      <c r="G117" s="9">
        <v>0.69953632148377121</v>
      </c>
      <c r="H117" s="20">
        <v>1459</v>
      </c>
      <c r="I117" s="9">
        <v>0.64471939902783915</v>
      </c>
      <c r="J117" s="20">
        <v>0</v>
      </c>
      <c r="K117" s="9">
        <v>0</v>
      </c>
      <c r="L117" s="20">
        <v>23</v>
      </c>
      <c r="M117" s="9">
        <v>1.0163499779054353E-2</v>
      </c>
      <c r="N117" s="20">
        <v>490</v>
      </c>
      <c r="O117" s="9">
        <v>0.21652673442333187</v>
      </c>
      <c r="P117" s="20">
        <v>317</v>
      </c>
      <c r="Q117" s="9">
        <v>0.14007954043305346</v>
      </c>
    </row>
    <row r="118" spans="4:17" x14ac:dyDescent="0.25">
      <c r="D118" s="8" t="s">
        <v>457</v>
      </c>
      <c r="E118" s="20">
        <v>7396</v>
      </c>
      <c r="F118" s="20">
        <v>5258</v>
      </c>
      <c r="G118" s="9">
        <v>0.71092482422931313</v>
      </c>
      <c r="H118" s="20">
        <v>3299</v>
      </c>
      <c r="I118" s="9">
        <v>0.62742487637885125</v>
      </c>
      <c r="J118" s="20">
        <v>0</v>
      </c>
      <c r="K118" s="9">
        <v>0</v>
      </c>
      <c r="L118" s="20">
        <v>81</v>
      </c>
      <c r="M118" s="9">
        <v>1.5405096995055155E-2</v>
      </c>
      <c r="N118" s="20">
        <v>617</v>
      </c>
      <c r="O118" s="9">
        <v>0.11734499809813617</v>
      </c>
      <c r="P118" s="20">
        <v>1130</v>
      </c>
      <c r="Q118" s="9">
        <v>0.21491061240015216</v>
      </c>
    </row>
    <row r="119" spans="4:17" x14ac:dyDescent="0.25">
      <c r="D119" s="8" t="s">
        <v>600</v>
      </c>
      <c r="E119" s="20">
        <v>13309</v>
      </c>
      <c r="F119" s="20">
        <v>10233</v>
      </c>
      <c r="G119" s="9">
        <v>0.76887820271996399</v>
      </c>
      <c r="H119" s="20">
        <v>7342</v>
      </c>
      <c r="I119" s="9">
        <v>0.71748265415811585</v>
      </c>
      <c r="J119" s="20">
        <v>0</v>
      </c>
      <c r="K119" s="9">
        <v>0</v>
      </c>
      <c r="L119" s="20">
        <v>109</v>
      </c>
      <c r="M119" s="9">
        <v>1.0651812762630705E-2</v>
      </c>
      <c r="N119" s="20">
        <v>1654</v>
      </c>
      <c r="O119" s="9">
        <v>0.16163392944395583</v>
      </c>
      <c r="P119" s="20">
        <v>856</v>
      </c>
      <c r="Q119" s="9">
        <v>8.3650933255154894E-2</v>
      </c>
    </row>
    <row r="120" spans="4:17" x14ac:dyDescent="0.25">
      <c r="D120" s="8" t="s">
        <v>604</v>
      </c>
      <c r="E120" s="20">
        <v>3834</v>
      </c>
      <c r="F120" s="20">
        <v>2998</v>
      </c>
      <c r="G120" s="9">
        <v>0.78195096504955663</v>
      </c>
      <c r="H120" s="20">
        <v>2334</v>
      </c>
      <c r="I120" s="9">
        <v>0.7785190126751167</v>
      </c>
      <c r="J120" s="20">
        <v>0</v>
      </c>
      <c r="K120" s="9">
        <v>0</v>
      </c>
      <c r="L120" s="20">
        <v>27</v>
      </c>
      <c r="M120" s="9">
        <v>9.0060040026684451E-3</v>
      </c>
      <c r="N120" s="20">
        <v>335</v>
      </c>
      <c r="O120" s="9">
        <v>0.11174116077384923</v>
      </c>
      <c r="P120" s="20">
        <v>375</v>
      </c>
      <c r="Q120" s="9">
        <v>0.12508338892595064</v>
      </c>
    </row>
    <row r="121" spans="4:17" x14ac:dyDescent="0.25">
      <c r="D121" s="8" t="s">
        <v>605</v>
      </c>
      <c r="E121" s="20">
        <v>7420</v>
      </c>
      <c r="F121" s="20">
        <v>5364</v>
      </c>
      <c r="G121" s="9">
        <v>0.72291105121293797</v>
      </c>
      <c r="H121" s="20">
        <v>3655</v>
      </c>
      <c r="I121" s="9">
        <v>0.68139448173005224</v>
      </c>
      <c r="J121" s="20">
        <v>0</v>
      </c>
      <c r="K121" s="9">
        <v>0</v>
      </c>
      <c r="L121" s="20">
        <v>44</v>
      </c>
      <c r="M121" s="9">
        <v>8.2028337061894104E-3</v>
      </c>
      <c r="N121" s="20">
        <v>228</v>
      </c>
      <c r="O121" s="9">
        <v>4.2505592841163314E-2</v>
      </c>
      <c r="P121" s="20">
        <v>1488</v>
      </c>
      <c r="Q121" s="9">
        <v>0.27740492170022374</v>
      </c>
    </row>
    <row r="122" spans="4:17" x14ac:dyDescent="0.25">
      <c r="D122" s="8" t="s">
        <v>458</v>
      </c>
      <c r="E122" s="20">
        <v>2952</v>
      </c>
      <c r="F122" s="20">
        <v>2138</v>
      </c>
      <c r="G122" s="9">
        <v>0.7242547425474255</v>
      </c>
      <c r="H122" s="20">
        <v>1399</v>
      </c>
      <c r="I122" s="9">
        <v>0.6543498596819457</v>
      </c>
      <c r="J122" s="20">
        <v>0</v>
      </c>
      <c r="K122" s="9">
        <v>0</v>
      </c>
      <c r="L122" s="20">
        <v>44</v>
      </c>
      <c r="M122" s="9">
        <v>2.05799812909261E-2</v>
      </c>
      <c r="N122" s="20">
        <v>186</v>
      </c>
      <c r="O122" s="9">
        <v>8.699719363891488E-2</v>
      </c>
      <c r="P122" s="20">
        <v>449</v>
      </c>
      <c r="Q122" s="9">
        <v>0.21000935453695041</v>
      </c>
    </row>
    <row r="123" spans="4:17" x14ac:dyDescent="0.25">
      <c r="D123" s="8" t="s">
        <v>612</v>
      </c>
      <c r="E123" s="20">
        <v>12733</v>
      </c>
      <c r="F123" s="20">
        <v>10916</v>
      </c>
      <c r="G123" s="9">
        <v>0.85729992931752141</v>
      </c>
      <c r="H123" s="20">
        <v>8726</v>
      </c>
      <c r="I123" s="9">
        <v>0.79937706119457674</v>
      </c>
      <c r="J123" s="20">
        <v>0</v>
      </c>
      <c r="K123" s="9">
        <v>0</v>
      </c>
      <c r="L123" s="20">
        <v>231</v>
      </c>
      <c r="M123" s="9">
        <v>2.1161597654818613E-2</v>
      </c>
      <c r="N123" s="20">
        <v>856</v>
      </c>
      <c r="O123" s="9">
        <v>7.8417002565042138E-2</v>
      </c>
      <c r="P123" s="20">
        <v>486</v>
      </c>
      <c r="Q123" s="9">
        <v>4.452180285818981E-2</v>
      </c>
    </row>
    <row r="124" spans="4:17" x14ac:dyDescent="0.25">
      <c r="D124" s="8" t="s">
        <v>615</v>
      </c>
      <c r="E124" s="20">
        <v>4241</v>
      </c>
      <c r="F124" s="20">
        <v>3033</v>
      </c>
      <c r="G124" s="9">
        <v>0.71516151850978538</v>
      </c>
      <c r="H124" s="20">
        <v>1938</v>
      </c>
      <c r="I124" s="9">
        <v>0.63897131552917907</v>
      </c>
      <c r="J124" s="20">
        <v>0</v>
      </c>
      <c r="K124" s="9">
        <v>0</v>
      </c>
      <c r="L124" s="20">
        <v>7</v>
      </c>
      <c r="M124" s="9">
        <v>2.3079459281239697E-3</v>
      </c>
      <c r="N124" s="20">
        <v>281</v>
      </c>
      <c r="O124" s="9">
        <v>9.2647543686119355E-2</v>
      </c>
      <c r="P124" s="20">
        <v>728</v>
      </c>
      <c r="Q124" s="9">
        <v>0.24002637652489284</v>
      </c>
    </row>
    <row r="125" spans="4:17" x14ac:dyDescent="0.25">
      <c r="D125" s="7" t="s">
        <v>455</v>
      </c>
      <c r="E125" s="20">
        <v>108556</v>
      </c>
      <c r="F125" s="20">
        <v>91243</v>
      </c>
      <c r="G125" s="9">
        <v>0.84051549430708572</v>
      </c>
      <c r="H125" s="20">
        <v>70569</v>
      </c>
      <c r="I125" s="9">
        <v>0.77341823482349326</v>
      </c>
      <c r="J125" s="20">
        <v>2</v>
      </c>
      <c r="K125" s="9">
        <v>2.1919489714279451E-5</v>
      </c>
      <c r="L125" s="20">
        <v>2685</v>
      </c>
      <c r="M125" s="9">
        <v>2.9426914941420163E-2</v>
      </c>
      <c r="N125" s="20">
        <v>2221</v>
      </c>
      <c r="O125" s="9">
        <v>2.4341593327707332E-2</v>
      </c>
      <c r="P125" s="20">
        <v>9736</v>
      </c>
      <c r="Q125" s="9">
        <v>0.10670407592911237</v>
      </c>
    </row>
    <row r="126" spans="4:17" x14ac:dyDescent="0.25">
      <c r="D126" s="8" t="s">
        <v>585</v>
      </c>
      <c r="E126" s="20">
        <v>5177</v>
      </c>
      <c r="F126" s="20">
        <v>4536</v>
      </c>
      <c r="G126" s="9">
        <v>0.87618311763569634</v>
      </c>
      <c r="H126" s="20">
        <v>3622</v>
      </c>
      <c r="I126" s="9">
        <v>0.79850088183421519</v>
      </c>
      <c r="J126" s="20">
        <v>0</v>
      </c>
      <c r="K126" s="9">
        <v>0</v>
      </c>
      <c r="L126" s="20">
        <v>153</v>
      </c>
      <c r="M126" s="9">
        <v>3.3730158730158728E-2</v>
      </c>
      <c r="N126" s="20">
        <v>240</v>
      </c>
      <c r="O126" s="9">
        <v>5.2910052910052907E-2</v>
      </c>
      <c r="P126" s="20">
        <v>128</v>
      </c>
      <c r="Q126" s="9">
        <v>2.821869488536155E-2</v>
      </c>
    </row>
    <row r="127" spans="4:17" x14ac:dyDescent="0.25">
      <c r="D127" s="8" t="s">
        <v>586</v>
      </c>
      <c r="E127" s="20">
        <v>4879</v>
      </c>
      <c r="F127" s="20">
        <v>4053</v>
      </c>
      <c r="G127" s="9">
        <v>0.83070301291248205</v>
      </c>
      <c r="H127" s="20">
        <v>2982</v>
      </c>
      <c r="I127" s="9">
        <v>0.73575129533678751</v>
      </c>
      <c r="J127" s="20">
        <v>0</v>
      </c>
      <c r="K127" s="9">
        <v>0</v>
      </c>
      <c r="L127" s="20">
        <v>64</v>
      </c>
      <c r="M127" s="9">
        <v>1.5790772267456205E-2</v>
      </c>
      <c r="N127" s="20">
        <v>96</v>
      </c>
      <c r="O127" s="9">
        <v>2.3686158401184307E-2</v>
      </c>
      <c r="P127" s="20">
        <v>527</v>
      </c>
      <c r="Q127" s="9">
        <v>0.13002714038983468</v>
      </c>
    </row>
    <row r="128" spans="4:17" x14ac:dyDescent="0.25">
      <c r="D128" s="8" t="s">
        <v>593</v>
      </c>
      <c r="E128" s="20">
        <v>13394</v>
      </c>
      <c r="F128" s="20">
        <v>12241</v>
      </c>
      <c r="G128" s="9">
        <v>0.91391667911004926</v>
      </c>
      <c r="H128" s="20">
        <v>10280</v>
      </c>
      <c r="I128" s="9">
        <v>0.83980066987991175</v>
      </c>
      <c r="J128" s="20">
        <v>0</v>
      </c>
      <c r="K128" s="9">
        <v>0</v>
      </c>
      <c r="L128" s="20">
        <v>184</v>
      </c>
      <c r="M128" s="9">
        <v>1.5031451678784414E-2</v>
      </c>
      <c r="N128" s="20">
        <v>108</v>
      </c>
      <c r="O128" s="9">
        <v>8.8228085940691113E-3</v>
      </c>
      <c r="P128" s="20">
        <v>643</v>
      </c>
      <c r="Q128" s="9">
        <v>5.2528388203578136E-2</v>
      </c>
    </row>
    <row r="129" spans="4:17" x14ac:dyDescent="0.25">
      <c r="D129" s="8" t="s">
        <v>595</v>
      </c>
      <c r="E129" s="20">
        <v>7160</v>
      </c>
      <c r="F129" s="20">
        <v>6294</v>
      </c>
      <c r="G129" s="9">
        <v>0.87905027932960889</v>
      </c>
      <c r="H129" s="20">
        <v>5173</v>
      </c>
      <c r="I129" s="9">
        <v>0.82189386717508739</v>
      </c>
      <c r="J129" s="20">
        <v>2</v>
      </c>
      <c r="K129" s="9">
        <v>3.1776294884016526E-4</v>
      </c>
      <c r="L129" s="20">
        <v>119</v>
      </c>
      <c r="M129" s="9">
        <v>1.8906895455989833E-2</v>
      </c>
      <c r="N129" s="20">
        <v>99</v>
      </c>
      <c r="O129" s="9">
        <v>1.5729265967588179E-2</v>
      </c>
      <c r="P129" s="20">
        <v>549</v>
      </c>
      <c r="Q129" s="9">
        <v>8.7225929456625356E-2</v>
      </c>
    </row>
    <row r="130" spans="4:17" x14ac:dyDescent="0.25">
      <c r="D130" s="8" t="s">
        <v>596</v>
      </c>
      <c r="E130" s="20">
        <v>3160</v>
      </c>
      <c r="F130" s="20">
        <v>2444</v>
      </c>
      <c r="G130" s="9">
        <v>0.77341772151898736</v>
      </c>
      <c r="H130" s="20">
        <v>1692</v>
      </c>
      <c r="I130" s="9">
        <v>0.69230769230769229</v>
      </c>
      <c r="J130" s="20">
        <v>0</v>
      </c>
      <c r="K130" s="9">
        <v>0</v>
      </c>
      <c r="L130" s="20">
        <v>142</v>
      </c>
      <c r="M130" s="9">
        <v>5.8101472995090019E-2</v>
      </c>
      <c r="N130" s="20">
        <v>54</v>
      </c>
      <c r="O130" s="9">
        <v>2.20949263502455E-2</v>
      </c>
      <c r="P130" s="20">
        <v>411</v>
      </c>
      <c r="Q130" s="9">
        <v>0.1681669394435352</v>
      </c>
    </row>
    <row r="131" spans="4:17" x14ac:dyDescent="0.25">
      <c r="D131" s="8" t="s">
        <v>456</v>
      </c>
      <c r="E131" s="20">
        <v>8992</v>
      </c>
      <c r="F131" s="20">
        <v>7354</v>
      </c>
      <c r="G131" s="9">
        <v>0.81783807829181498</v>
      </c>
      <c r="H131" s="20">
        <v>5503</v>
      </c>
      <c r="I131" s="9">
        <v>0.74830024476475387</v>
      </c>
      <c r="J131" s="20">
        <v>0</v>
      </c>
      <c r="K131" s="9">
        <v>0</v>
      </c>
      <c r="L131" s="20">
        <v>207</v>
      </c>
      <c r="M131" s="9">
        <v>2.8147946695675823E-2</v>
      </c>
      <c r="N131" s="20">
        <v>202</v>
      </c>
      <c r="O131" s="9">
        <v>2.7468044601577372E-2</v>
      </c>
      <c r="P131" s="20">
        <v>963</v>
      </c>
      <c r="Q131" s="9">
        <v>0.13094914332336144</v>
      </c>
    </row>
    <row r="132" spans="4:17" x14ac:dyDescent="0.25">
      <c r="D132" s="8" t="s">
        <v>601</v>
      </c>
      <c r="E132" s="20">
        <v>15270</v>
      </c>
      <c r="F132" s="20">
        <v>13033</v>
      </c>
      <c r="G132" s="9">
        <v>0.85350360183366081</v>
      </c>
      <c r="H132" s="20">
        <v>10201</v>
      </c>
      <c r="I132" s="9">
        <v>0.78270544003682962</v>
      </c>
      <c r="J132" s="20">
        <v>0</v>
      </c>
      <c r="K132" s="9">
        <v>0</v>
      </c>
      <c r="L132" s="20">
        <v>386</v>
      </c>
      <c r="M132" s="9">
        <v>2.9617125757692011E-2</v>
      </c>
      <c r="N132" s="20">
        <v>441</v>
      </c>
      <c r="O132" s="9">
        <v>3.3837182536637762E-2</v>
      </c>
      <c r="P132" s="20">
        <v>1084</v>
      </c>
      <c r="Q132" s="9">
        <v>8.3173482697767212E-2</v>
      </c>
    </row>
    <row r="133" spans="4:17" x14ac:dyDescent="0.25">
      <c r="D133" s="8" t="s">
        <v>606</v>
      </c>
      <c r="E133" s="20">
        <v>4955</v>
      </c>
      <c r="F133" s="20">
        <v>3416</v>
      </c>
      <c r="G133" s="9">
        <v>0.68940464177598382</v>
      </c>
      <c r="H133" s="20">
        <v>2206</v>
      </c>
      <c r="I133" s="9">
        <v>0.64578454332552693</v>
      </c>
      <c r="J133" s="20">
        <v>0</v>
      </c>
      <c r="K133" s="9">
        <v>0</v>
      </c>
      <c r="L133" s="20">
        <v>104</v>
      </c>
      <c r="M133" s="9">
        <v>3.0444964871194378E-2</v>
      </c>
      <c r="N133" s="20">
        <v>87</v>
      </c>
      <c r="O133" s="9">
        <v>2.5468384074941453E-2</v>
      </c>
      <c r="P133" s="20">
        <v>1145</v>
      </c>
      <c r="Q133" s="9">
        <v>0.33518735362997659</v>
      </c>
    </row>
    <row r="134" spans="4:17" x14ac:dyDescent="0.25">
      <c r="D134" s="8" t="s">
        <v>609</v>
      </c>
      <c r="E134" s="20">
        <v>4921</v>
      </c>
      <c r="F134" s="20">
        <v>3902</v>
      </c>
      <c r="G134" s="9">
        <v>0.79292826661247717</v>
      </c>
      <c r="H134" s="20">
        <v>2901</v>
      </c>
      <c r="I134" s="9">
        <v>0.7434648898001025</v>
      </c>
      <c r="J134" s="20">
        <v>0</v>
      </c>
      <c r="K134" s="9">
        <v>0</v>
      </c>
      <c r="L134" s="20">
        <v>212</v>
      </c>
      <c r="M134" s="9">
        <v>5.4331112250128141E-2</v>
      </c>
      <c r="N134" s="20">
        <v>137</v>
      </c>
      <c r="O134" s="9">
        <v>3.5110199897488467E-2</v>
      </c>
      <c r="P134" s="20">
        <v>514</v>
      </c>
      <c r="Q134" s="9">
        <v>0.13172731932342388</v>
      </c>
    </row>
    <row r="135" spans="4:17" x14ac:dyDescent="0.25">
      <c r="D135" s="8" t="s">
        <v>611</v>
      </c>
      <c r="E135" s="20">
        <v>4933</v>
      </c>
      <c r="F135" s="20">
        <v>4288</v>
      </c>
      <c r="G135" s="9">
        <v>0.8692479221569025</v>
      </c>
      <c r="H135" s="20">
        <v>3453</v>
      </c>
      <c r="I135" s="9">
        <v>0.80527052238805974</v>
      </c>
      <c r="J135" s="20">
        <v>0</v>
      </c>
      <c r="K135" s="9">
        <v>0</v>
      </c>
      <c r="L135" s="20">
        <v>193</v>
      </c>
      <c r="M135" s="9">
        <v>4.5009328358208957E-2</v>
      </c>
      <c r="N135" s="20">
        <v>41</v>
      </c>
      <c r="O135" s="9">
        <v>9.5615671641791043E-3</v>
      </c>
      <c r="P135" s="20">
        <v>296</v>
      </c>
      <c r="Q135" s="9">
        <v>6.9029850746268662E-2</v>
      </c>
    </row>
    <row r="136" spans="4:17" x14ac:dyDescent="0.25">
      <c r="D136" s="8" t="s">
        <v>616</v>
      </c>
      <c r="E136" s="20">
        <v>13256</v>
      </c>
      <c r="F136" s="20">
        <v>10917</v>
      </c>
      <c r="G136" s="9">
        <v>0.82355159927579968</v>
      </c>
      <c r="H136" s="20">
        <v>8264</v>
      </c>
      <c r="I136" s="9">
        <v>0.7569845195566548</v>
      </c>
      <c r="J136" s="20">
        <v>0</v>
      </c>
      <c r="K136" s="9">
        <v>0</v>
      </c>
      <c r="L136" s="20">
        <v>251</v>
      </c>
      <c r="M136" s="9">
        <v>2.2991664376660254E-2</v>
      </c>
      <c r="N136" s="20">
        <v>381</v>
      </c>
      <c r="O136" s="9">
        <v>3.4899697719153612E-2</v>
      </c>
      <c r="P136" s="20">
        <v>1368</v>
      </c>
      <c r="Q136" s="9">
        <v>0.12530915086562242</v>
      </c>
    </row>
    <row r="137" spans="4:17" x14ac:dyDescent="0.25">
      <c r="D137" s="8" t="s">
        <v>617</v>
      </c>
      <c r="E137" s="20">
        <v>5130</v>
      </c>
      <c r="F137" s="20">
        <v>4363</v>
      </c>
      <c r="G137" s="9">
        <v>0.85048732943469785</v>
      </c>
      <c r="H137" s="20">
        <v>3339</v>
      </c>
      <c r="I137" s="9">
        <v>0.76529910611964247</v>
      </c>
      <c r="J137" s="20">
        <v>0</v>
      </c>
      <c r="K137" s="9">
        <v>0</v>
      </c>
      <c r="L137" s="20">
        <v>127</v>
      </c>
      <c r="M137" s="9">
        <v>2.9108411643364657E-2</v>
      </c>
      <c r="N137" s="20">
        <v>24</v>
      </c>
      <c r="O137" s="9">
        <v>5.5008022003208805E-3</v>
      </c>
      <c r="P137" s="20">
        <v>474</v>
      </c>
      <c r="Q137" s="9">
        <v>0.10864084345633739</v>
      </c>
    </row>
    <row r="138" spans="4:17" x14ac:dyDescent="0.25">
      <c r="D138" s="8" t="s">
        <v>618</v>
      </c>
      <c r="E138" s="20">
        <v>4163</v>
      </c>
      <c r="F138" s="20">
        <v>3719</v>
      </c>
      <c r="G138" s="9">
        <v>0.89334614460725437</v>
      </c>
      <c r="H138" s="20">
        <v>3054</v>
      </c>
      <c r="I138" s="9">
        <v>0.82118849152998119</v>
      </c>
      <c r="J138" s="20">
        <v>0</v>
      </c>
      <c r="K138" s="9">
        <v>0</v>
      </c>
      <c r="L138" s="20">
        <v>82</v>
      </c>
      <c r="M138" s="9">
        <v>2.2048937886528636E-2</v>
      </c>
      <c r="N138" s="20">
        <v>42</v>
      </c>
      <c r="O138" s="9">
        <v>1.12933584296854E-2</v>
      </c>
      <c r="P138" s="20">
        <v>240</v>
      </c>
      <c r="Q138" s="9">
        <v>6.4533476741059428E-2</v>
      </c>
    </row>
    <row r="139" spans="4:17" x14ac:dyDescent="0.25">
      <c r="D139" s="8" t="s">
        <v>619</v>
      </c>
      <c r="E139" s="20">
        <v>3668</v>
      </c>
      <c r="F139" s="20">
        <v>3003</v>
      </c>
      <c r="G139" s="9">
        <v>0.81870229007633588</v>
      </c>
      <c r="H139" s="20">
        <v>2274</v>
      </c>
      <c r="I139" s="9">
        <v>0.75724275724275725</v>
      </c>
      <c r="J139" s="20">
        <v>0</v>
      </c>
      <c r="K139" s="9">
        <v>0</v>
      </c>
      <c r="L139" s="20">
        <v>108</v>
      </c>
      <c r="M139" s="9">
        <v>3.5964035964035967E-2</v>
      </c>
      <c r="N139" s="20">
        <v>167</v>
      </c>
      <c r="O139" s="9">
        <v>5.5611055611055608E-2</v>
      </c>
      <c r="P139" s="20">
        <v>306</v>
      </c>
      <c r="Q139" s="9">
        <v>0.1018981018981019</v>
      </c>
    </row>
    <row r="140" spans="4:17" x14ac:dyDescent="0.25">
      <c r="D140" s="8" t="s">
        <v>621</v>
      </c>
      <c r="E140" s="20">
        <v>9498</v>
      </c>
      <c r="F140" s="20">
        <v>7680</v>
      </c>
      <c r="G140" s="9">
        <v>0.80859128237523692</v>
      </c>
      <c r="H140" s="20">
        <v>5625</v>
      </c>
      <c r="I140" s="9">
        <v>0.732421875</v>
      </c>
      <c r="J140" s="20">
        <v>0</v>
      </c>
      <c r="K140" s="9">
        <v>0</v>
      </c>
      <c r="L140" s="20">
        <v>353</v>
      </c>
      <c r="M140" s="9">
        <v>4.596354166666667E-2</v>
      </c>
      <c r="N140" s="20">
        <v>102</v>
      </c>
      <c r="O140" s="9">
        <v>1.328125E-2</v>
      </c>
      <c r="P140" s="20">
        <v>1088</v>
      </c>
      <c r="Q140" s="9">
        <v>0.14166666666666666</v>
      </c>
    </row>
    <row r="141" spans="4:17" x14ac:dyDescent="0.25">
      <c r="D141" s="6" t="s">
        <v>405</v>
      </c>
      <c r="E141" s="20">
        <v>399584</v>
      </c>
      <c r="F141" s="20">
        <v>244029</v>
      </c>
      <c r="G141" s="9">
        <v>0.610707635941379</v>
      </c>
      <c r="H141" s="20">
        <v>134285</v>
      </c>
      <c r="I141" s="9">
        <v>0.55028295817300399</v>
      </c>
      <c r="J141" s="20">
        <v>9</v>
      </c>
      <c r="K141" s="9">
        <v>3.6880862520438141E-5</v>
      </c>
      <c r="L141" s="20">
        <v>11013</v>
      </c>
      <c r="M141" s="9">
        <v>4.5129882104176143E-2</v>
      </c>
      <c r="N141" s="20">
        <v>45079</v>
      </c>
      <c r="O141" s="9">
        <v>0.18472804461764791</v>
      </c>
      <c r="P141" s="20">
        <v>79825</v>
      </c>
      <c r="Q141" s="9">
        <v>0.32711276118821941</v>
      </c>
    </row>
    <row r="142" spans="4:17" x14ac:dyDescent="0.25">
      <c r="D142" s="7" t="s">
        <v>406</v>
      </c>
      <c r="E142" s="20">
        <v>60272</v>
      </c>
      <c r="F142" s="20">
        <v>37481</v>
      </c>
      <c r="G142" s="9">
        <v>0.62186421555614546</v>
      </c>
      <c r="H142" s="20">
        <v>20027</v>
      </c>
      <c r="I142" s="9">
        <v>0.53432405752247802</v>
      </c>
      <c r="J142" s="20">
        <v>0</v>
      </c>
      <c r="K142" s="9">
        <v>0</v>
      </c>
      <c r="L142" s="20">
        <v>795</v>
      </c>
      <c r="M142" s="9">
        <v>2.1210746778367706E-2</v>
      </c>
      <c r="N142" s="20">
        <v>7395</v>
      </c>
      <c r="O142" s="9">
        <v>0.19729996531576</v>
      </c>
      <c r="P142" s="20">
        <v>11657</v>
      </c>
      <c r="Q142" s="9">
        <v>0.31101091219551241</v>
      </c>
    </row>
    <row r="143" spans="4:17" x14ac:dyDescent="0.25">
      <c r="D143" s="8" t="s">
        <v>407</v>
      </c>
      <c r="E143" s="20">
        <v>10383</v>
      </c>
      <c r="F143" s="20">
        <v>6411</v>
      </c>
      <c r="G143" s="9">
        <v>0.61745160358277951</v>
      </c>
      <c r="H143" s="20">
        <v>3064</v>
      </c>
      <c r="I143" s="9">
        <v>0.4779285602870067</v>
      </c>
      <c r="J143" s="20">
        <v>0</v>
      </c>
      <c r="K143" s="9">
        <v>0</v>
      </c>
      <c r="L143" s="20">
        <v>120</v>
      </c>
      <c r="M143" s="9">
        <v>1.8717828731867104E-2</v>
      </c>
      <c r="N143" s="20">
        <v>998</v>
      </c>
      <c r="O143" s="9">
        <v>0.15566994228669476</v>
      </c>
      <c r="P143" s="20">
        <v>2269</v>
      </c>
      <c r="Q143" s="9">
        <v>0.35392294493838716</v>
      </c>
    </row>
    <row r="144" spans="4:17" x14ac:dyDescent="0.25">
      <c r="D144" s="8" t="s">
        <v>408</v>
      </c>
      <c r="E144" s="20">
        <v>7435</v>
      </c>
      <c r="F144" s="20">
        <v>4067</v>
      </c>
      <c r="G144" s="9">
        <v>0.54700739744451921</v>
      </c>
      <c r="H144" s="20">
        <v>2049</v>
      </c>
      <c r="I144" s="9">
        <v>0.50381116301942463</v>
      </c>
      <c r="J144" s="20">
        <v>0</v>
      </c>
      <c r="K144" s="9">
        <v>0</v>
      </c>
      <c r="L144" s="20">
        <v>44</v>
      </c>
      <c r="M144" s="9">
        <v>1.0818785345463487E-2</v>
      </c>
      <c r="N144" s="20">
        <v>408</v>
      </c>
      <c r="O144" s="9">
        <v>0.10031964593066142</v>
      </c>
      <c r="P144" s="20">
        <v>2625</v>
      </c>
      <c r="Q144" s="9">
        <v>0.6454388984509466</v>
      </c>
    </row>
    <row r="145" spans="4:17" x14ac:dyDescent="0.25">
      <c r="D145" s="8" t="s">
        <v>409</v>
      </c>
      <c r="E145" s="20">
        <v>12054</v>
      </c>
      <c r="F145" s="20">
        <v>7718</v>
      </c>
      <c r="G145" s="9">
        <v>0.64028538244566124</v>
      </c>
      <c r="H145" s="20">
        <v>4454</v>
      </c>
      <c r="I145" s="9">
        <v>0.5770925110132159</v>
      </c>
      <c r="J145" s="20">
        <v>0</v>
      </c>
      <c r="K145" s="9">
        <v>0</v>
      </c>
      <c r="L145" s="20">
        <v>162</v>
      </c>
      <c r="M145" s="9">
        <v>2.0989893754858772E-2</v>
      </c>
      <c r="N145" s="20">
        <v>3184</v>
      </c>
      <c r="O145" s="9">
        <v>0.4125421093547551</v>
      </c>
      <c r="P145" s="20">
        <v>391</v>
      </c>
      <c r="Q145" s="9">
        <v>5.0660792951541848E-2</v>
      </c>
    </row>
    <row r="146" spans="4:17" x14ac:dyDescent="0.25">
      <c r="D146" s="8" t="s">
        <v>410</v>
      </c>
      <c r="E146" s="20">
        <v>8742</v>
      </c>
      <c r="F146" s="20">
        <v>5591</v>
      </c>
      <c r="G146" s="9">
        <v>0.63955616563715401</v>
      </c>
      <c r="H146" s="20">
        <v>2792</v>
      </c>
      <c r="I146" s="9">
        <v>0.49937399391879805</v>
      </c>
      <c r="J146" s="20">
        <v>0</v>
      </c>
      <c r="K146" s="9">
        <v>0</v>
      </c>
      <c r="L146" s="20">
        <v>274</v>
      </c>
      <c r="M146" s="9">
        <v>4.9007333214094083E-2</v>
      </c>
      <c r="N146" s="20">
        <v>1141</v>
      </c>
      <c r="O146" s="9">
        <v>0.20407798247182973</v>
      </c>
      <c r="P146" s="20">
        <v>1294</v>
      </c>
      <c r="Q146" s="9">
        <v>0.23144339116437132</v>
      </c>
    </row>
    <row r="147" spans="4:17" x14ac:dyDescent="0.25">
      <c r="D147" s="8" t="s">
        <v>411</v>
      </c>
      <c r="E147" s="20">
        <v>9808</v>
      </c>
      <c r="F147" s="20">
        <v>6097</v>
      </c>
      <c r="G147" s="9">
        <v>0.62163539967373571</v>
      </c>
      <c r="H147" s="20">
        <v>3587</v>
      </c>
      <c r="I147" s="9">
        <v>0.58832212563555852</v>
      </c>
      <c r="J147" s="20">
        <v>0</v>
      </c>
      <c r="K147" s="9">
        <v>0</v>
      </c>
      <c r="L147" s="20">
        <v>111</v>
      </c>
      <c r="M147" s="9">
        <v>1.8205674922092834E-2</v>
      </c>
      <c r="N147" s="20">
        <v>738</v>
      </c>
      <c r="O147" s="9">
        <v>0.1210431359685091</v>
      </c>
      <c r="P147" s="20">
        <v>2408</v>
      </c>
      <c r="Q147" s="9">
        <v>0.3949483352468427</v>
      </c>
    </row>
    <row r="148" spans="4:17" x14ac:dyDescent="0.25">
      <c r="D148" s="8" t="s">
        <v>412</v>
      </c>
      <c r="E148" s="20">
        <v>7275</v>
      </c>
      <c r="F148" s="20">
        <v>4917</v>
      </c>
      <c r="G148" s="9">
        <v>0.67587628865979377</v>
      </c>
      <c r="H148" s="20">
        <v>2722</v>
      </c>
      <c r="I148" s="9">
        <v>0.55358958714663409</v>
      </c>
      <c r="J148" s="20">
        <v>0</v>
      </c>
      <c r="K148" s="9">
        <v>0</v>
      </c>
      <c r="L148" s="20">
        <v>26</v>
      </c>
      <c r="M148" s="9">
        <v>5.2877770998576365E-3</v>
      </c>
      <c r="N148" s="20">
        <v>277</v>
      </c>
      <c r="O148" s="9">
        <v>5.6335163717714055E-2</v>
      </c>
      <c r="P148" s="20">
        <v>1738</v>
      </c>
      <c r="Q148" s="9">
        <v>0.3534675615212528</v>
      </c>
    </row>
    <row r="149" spans="4:17" x14ac:dyDescent="0.25">
      <c r="D149" s="8" t="s">
        <v>648</v>
      </c>
      <c r="E149" s="20">
        <v>4575</v>
      </c>
      <c r="F149" s="20">
        <v>2680</v>
      </c>
      <c r="G149" s="9">
        <v>0.58579234972677596</v>
      </c>
      <c r="H149" s="20">
        <v>1359</v>
      </c>
      <c r="I149" s="9">
        <v>0.50708955223880592</v>
      </c>
      <c r="J149" s="20">
        <v>0</v>
      </c>
      <c r="K149" s="9">
        <v>0</v>
      </c>
      <c r="L149" s="20">
        <v>58</v>
      </c>
      <c r="M149" s="9">
        <v>2.1641791044776121E-2</v>
      </c>
      <c r="N149" s="20">
        <v>649</v>
      </c>
      <c r="O149" s="9">
        <v>0.2421641791044776</v>
      </c>
      <c r="P149" s="20">
        <v>932</v>
      </c>
      <c r="Q149" s="9">
        <v>0.34776119402985073</v>
      </c>
    </row>
    <row r="150" spans="4:17" x14ac:dyDescent="0.25">
      <c r="D150" s="7" t="s">
        <v>463</v>
      </c>
      <c r="E150" s="20">
        <v>45307</v>
      </c>
      <c r="F150" s="20">
        <v>26454</v>
      </c>
      <c r="G150" s="9">
        <v>0.58388328514357601</v>
      </c>
      <c r="H150" s="20">
        <v>14108</v>
      </c>
      <c r="I150" s="9">
        <v>0.53330309215997584</v>
      </c>
      <c r="J150" s="20">
        <v>0</v>
      </c>
      <c r="K150" s="9">
        <v>0</v>
      </c>
      <c r="L150" s="20">
        <v>645</v>
      </c>
      <c r="M150" s="9">
        <v>2.4381946019505558E-2</v>
      </c>
      <c r="N150" s="20">
        <v>3317</v>
      </c>
      <c r="O150" s="9">
        <v>0.12538746503364331</v>
      </c>
      <c r="P150" s="20">
        <v>12742</v>
      </c>
      <c r="Q150" s="9">
        <v>0.48166628865199967</v>
      </c>
    </row>
    <row r="151" spans="4:17" x14ac:dyDescent="0.25">
      <c r="D151" s="8" t="s">
        <v>642</v>
      </c>
      <c r="E151" s="20">
        <v>10944</v>
      </c>
      <c r="F151" s="20">
        <v>5762</v>
      </c>
      <c r="G151" s="9">
        <v>0.52649853801169588</v>
      </c>
      <c r="H151" s="20">
        <v>3032</v>
      </c>
      <c r="I151" s="9">
        <v>0.52620617841027417</v>
      </c>
      <c r="J151" s="20">
        <v>0</v>
      </c>
      <c r="K151" s="9">
        <v>0</v>
      </c>
      <c r="L151" s="20">
        <v>297</v>
      </c>
      <c r="M151" s="9">
        <v>5.1544602568552589E-2</v>
      </c>
      <c r="N151" s="20">
        <v>1030</v>
      </c>
      <c r="O151" s="9">
        <v>0.17875737591114196</v>
      </c>
      <c r="P151" s="20">
        <v>3341</v>
      </c>
      <c r="Q151" s="9">
        <v>0.57983339118361676</v>
      </c>
    </row>
    <row r="152" spans="4:17" x14ac:dyDescent="0.25">
      <c r="D152" s="8" t="s">
        <v>473</v>
      </c>
      <c r="E152" s="20">
        <v>16582</v>
      </c>
      <c r="F152" s="20">
        <v>9396</v>
      </c>
      <c r="G152" s="9">
        <v>0.56663852370039802</v>
      </c>
      <c r="H152" s="20">
        <v>5116</v>
      </c>
      <c r="I152" s="9">
        <v>0.54448701575138359</v>
      </c>
      <c r="J152" s="20">
        <v>0</v>
      </c>
      <c r="K152" s="9">
        <v>0</v>
      </c>
      <c r="L152" s="20">
        <v>228</v>
      </c>
      <c r="M152" s="9">
        <v>2.4265644955300127E-2</v>
      </c>
      <c r="N152" s="20">
        <v>1753</v>
      </c>
      <c r="O152" s="9">
        <v>0.18656875266070669</v>
      </c>
      <c r="P152" s="20">
        <v>4511</v>
      </c>
      <c r="Q152" s="9">
        <v>0.48009791400595997</v>
      </c>
    </row>
    <row r="153" spans="4:17" x14ac:dyDescent="0.25">
      <c r="D153" s="8" t="s">
        <v>464</v>
      </c>
      <c r="E153" s="20">
        <v>17781</v>
      </c>
      <c r="F153" s="20">
        <v>11296</v>
      </c>
      <c r="G153" s="9">
        <v>0.63528485462010009</v>
      </c>
      <c r="H153" s="20">
        <v>5960</v>
      </c>
      <c r="I153" s="9">
        <v>0.52762039660056659</v>
      </c>
      <c r="J153" s="20">
        <v>0</v>
      </c>
      <c r="K153" s="9">
        <v>0</v>
      </c>
      <c r="L153" s="20">
        <v>120</v>
      </c>
      <c r="M153" s="9">
        <v>1.0623229461756374E-2</v>
      </c>
      <c r="N153" s="20">
        <v>534</v>
      </c>
      <c r="O153" s="9">
        <v>4.7273371104815866E-2</v>
      </c>
      <c r="P153" s="20">
        <v>4890</v>
      </c>
      <c r="Q153" s="9">
        <v>0.43289660056657225</v>
      </c>
    </row>
    <row r="154" spans="4:17" x14ac:dyDescent="0.25">
      <c r="D154" s="7" t="s">
        <v>467</v>
      </c>
      <c r="E154" s="20">
        <v>49040</v>
      </c>
      <c r="F154" s="20">
        <v>29255</v>
      </c>
      <c r="G154" s="9">
        <v>0.59655383360522019</v>
      </c>
      <c r="H154" s="20">
        <v>15389</v>
      </c>
      <c r="I154" s="9">
        <v>0.52602973850623824</v>
      </c>
      <c r="J154" s="20">
        <v>0</v>
      </c>
      <c r="K154" s="9">
        <v>0</v>
      </c>
      <c r="L154" s="20">
        <v>1137</v>
      </c>
      <c r="M154" s="9">
        <v>3.8865151256195524E-2</v>
      </c>
      <c r="N154" s="20">
        <v>4435</v>
      </c>
      <c r="O154" s="9">
        <v>0.15159801743291745</v>
      </c>
      <c r="P154" s="20">
        <v>11554</v>
      </c>
      <c r="Q154" s="9">
        <v>0.39494103572038969</v>
      </c>
    </row>
    <row r="155" spans="4:17" x14ac:dyDescent="0.25">
      <c r="D155" s="8" t="s">
        <v>623</v>
      </c>
      <c r="E155" s="20">
        <v>5372</v>
      </c>
      <c r="F155" s="20">
        <v>3218</v>
      </c>
      <c r="G155" s="9">
        <v>0.59903201787043936</v>
      </c>
      <c r="H155" s="20">
        <v>1761</v>
      </c>
      <c r="I155" s="9">
        <v>0.54723430702299569</v>
      </c>
      <c r="J155" s="20">
        <v>0</v>
      </c>
      <c r="K155" s="9">
        <v>0</v>
      </c>
      <c r="L155" s="20">
        <v>33</v>
      </c>
      <c r="M155" s="9">
        <v>1.0254816656308266E-2</v>
      </c>
      <c r="N155" s="20">
        <v>817</v>
      </c>
      <c r="O155" s="9">
        <v>0.25388440024860159</v>
      </c>
      <c r="P155" s="20">
        <v>1016</v>
      </c>
      <c r="Q155" s="9">
        <v>0.31572405220633937</v>
      </c>
    </row>
    <row r="156" spans="4:17" x14ac:dyDescent="0.25">
      <c r="D156" s="8" t="s">
        <v>625</v>
      </c>
      <c r="E156" s="20">
        <v>18385</v>
      </c>
      <c r="F156" s="20">
        <v>11052</v>
      </c>
      <c r="G156" s="9">
        <v>0.60114223551808543</v>
      </c>
      <c r="H156" s="20">
        <v>5377</v>
      </c>
      <c r="I156" s="9">
        <v>0.48651827723488961</v>
      </c>
      <c r="J156" s="20">
        <v>0</v>
      </c>
      <c r="K156" s="9">
        <v>0</v>
      </c>
      <c r="L156" s="20">
        <v>474</v>
      </c>
      <c r="M156" s="9">
        <v>4.288816503800217E-2</v>
      </c>
      <c r="N156" s="20">
        <v>574</v>
      </c>
      <c r="O156" s="9">
        <v>5.1936301121968877E-2</v>
      </c>
      <c r="P156" s="20">
        <v>5134</v>
      </c>
      <c r="Q156" s="9">
        <v>0.46453130655085051</v>
      </c>
    </row>
    <row r="157" spans="4:17" x14ac:dyDescent="0.25">
      <c r="D157" s="8" t="s">
        <v>636</v>
      </c>
      <c r="E157" s="20">
        <v>13148</v>
      </c>
      <c r="F157" s="20">
        <v>8529</v>
      </c>
      <c r="G157" s="9">
        <v>0.64869181624581684</v>
      </c>
      <c r="H157" s="20">
        <v>5314</v>
      </c>
      <c r="I157" s="9">
        <v>0.62305076796810877</v>
      </c>
      <c r="J157" s="20">
        <v>0</v>
      </c>
      <c r="K157" s="9">
        <v>0</v>
      </c>
      <c r="L157" s="20">
        <v>557</v>
      </c>
      <c r="M157" s="9">
        <v>6.5306601008324541E-2</v>
      </c>
      <c r="N157" s="20">
        <v>2561</v>
      </c>
      <c r="O157" s="9">
        <v>0.30026966819087819</v>
      </c>
      <c r="P157" s="20">
        <v>914</v>
      </c>
      <c r="Q157" s="9">
        <v>0.10716379411419862</v>
      </c>
    </row>
    <row r="158" spans="4:17" x14ac:dyDescent="0.25">
      <c r="D158" s="8" t="s">
        <v>468</v>
      </c>
      <c r="E158" s="20">
        <v>12135</v>
      </c>
      <c r="F158" s="20">
        <v>6456</v>
      </c>
      <c r="G158" s="9">
        <v>0.53201483312731768</v>
      </c>
      <c r="H158" s="20">
        <v>2937</v>
      </c>
      <c r="I158" s="9">
        <v>0.4549256505576208</v>
      </c>
      <c r="J158" s="20">
        <v>0</v>
      </c>
      <c r="K158" s="9">
        <v>0</v>
      </c>
      <c r="L158" s="20">
        <v>73</v>
      </c>
      <c r="M158" s="9">
        <v>1.1307311028500619E-2</v>
      </c>
      <c r="N158" s="20">
        <v>483</v>
      </c>
      <c r="O158" s="9">
        <v>7.481412639405205E-2</v>
      </c>
      <c r="P158" s="20">
        <v>4490</v>
      </c>
      <c r="Q158" s="9">
        <v>0.69547707558859972</v>
      </c>
    </row>
    <row r="159" spans="4:17" x14ac:dyDescent="0.25">
      <c r="D159" s="7" t="s">
        <v>470</v>
      </c>
      <c r="E159" s="20">
        <v>28423</v>
      </c>
      <c r="F159" s="20">
        <v>18968</v>
      </c>
      <c r="G159" s="9">
        <v>0.66734686697392953</v>
      </c>
      <c r="H159" s="20">
        <v>10428</v>
      </c>
      <c r="I159" s="9">
        <v>0.54976803036693378</v>
      </c>
      <c r="J159" s="20">
        <v>0</v>
      </c>
      <c r="K159" s="9">
        <v>0</v>
      </c>
      <c r="L159" s="20">
        <v>697</v>
      </c>
      <c r="M159" s="9">
        <v>3.6746098692534798E-2</v>
      </c>
      <c r="N159" s="20">
        <v>1758</v>
      </c>
      <c r="O159" s="9">
        <v>9.2682412484183893E-2</v>
      </c>
      <c r="P159" s="20">
        <v>5521</v>
      </c>
      <c r="Q159" s="9">
        <v>0.29106916912695063</v>
      </c>
    </row>
    <row r="160" spans="4:17" x14ac:dyDescent="0.25">
      <c r="D160" s="8" t="s">
        <v>624</v>
      </c>
      <c r="E160" s="20">
        <v>2890</v>
      </c>
      <c r="F160" s="20">
        <v>1903</v>
      </c>
      <c r="G160" s="9">
        <v>0.65847750865051902</v>
      </c>
      <c r="H160" s="20">
        <v>1047</v>
      </c>
      <c r="I160" s="9">
        <v>0.55018392012611661</v>
      </c>
      <c r="J160" s="20">
        <v>0</v>
      </c>
      <c r="K160" s="9">
        <v>0</v>
      </c>
      <c r="L160" s="20">
        <v>66</v>
      </c>
      <c r="M160" s="9">
        <v>3.4682080924855488E-2</v>
      </c>
      <c r="N160" s="20">
        <v>421</v>
      </c>
      <c r="O160" s="9">
        <v>0.22122963741460852</v>
      </c>
      <c r="P160" s="20">
        <v>352</v>
      </c>
      <c r="Q160" s="9">
        <v>0.18497109826589594</v>
      </c>
    </row>
    <row r="161" spans="4:17" x14ac:dyDescent="0.25">
      <c r="D161" s="8" t="s">
        <v>629</v>
      </c>
      <c r="E161" s="20">
        <v>2836</v>
      </c>
      <c r="F161" s="20">
        <v>1833</v>
      </c>
      <c r="G161" s="9">
        <v>0.6463328631875882</v>
      </c>
      <c r="H161" s="20">
        <v>1060</v>
      </c>
      <c r="I161" s="9">
        <v>0.57828696126568468</v>
      </c>
      <c r="J161" s="20">
        <v>0</v>
      </c>
      <c r="K161" s="9">
        <v>0</v>
      </c>
      <c r="L161" s="20">
        <v>14</v>
      </c>
      <c r="M161" s="9">
        <v>7.6377523186033826E-3</v>
      </c>
      <c r="N161" s="20">
        <v>135</v>
      </c>
      <c r="O161" s="9">
        <v>7.3649754500818329E-2</v>
      </c>
      <c r="P161" s="20">
        <v>721</v>
      </c>
      <c r="Q161" s="9">
        <v>0.3933442444080742</v>
      </c>
    </row>
    <row r="162" spans="4:17" x14ac:dyDescent="0.25">
      <c r="D162" s="8" t="s">
        <v>641</v>
      </c>
      <c r="E162" s="20">
        <v>4967</v>
      </c>
      <c r="F162" s="20">
        <v>3117</v>
      </c>
      <c r="G162" s="9">
        <v>0.62754177571975034</v>
      </c>
      <c r="H162" s="20">
        <v>1618</v>
      </c>
      <c r="I162" s="9">
        <v>0.51908886750080208</v>
      </c>
      <c r="J162" s="20">
        <v>0</v>
      </c>
      <c r="K162" s="9">
        <v>0</v>
      </c>
      <c r="L162" s="20">
        <v>358</v>
      </c>
      <c r="M162" s="9">
        <v>0.11485402630734681</v>
      </c>
      <c r="N162" s="20">
        <v>168</v>
      </c>
      <c r="O162" s="9">
        <v>5.389797882579403E-2</v>
      </c>
      <c r="P162" s="20">
        <v>1062</v>
      </c>
      <c r="Q162" s="9">
        <v>0.34071222329162654</v>
      </c>
    </row>
    <row r="163" spans="4:17" x14ac:dyDescent="0.25">
      <c r="D163" s="8" t="s">
        <v>643</v>
      </c>
      <c r="E163" s="20">
        <v>9752</v>
      </c>
      <c r="F163" s="20">
        <v>6629</v>
      </c>
      <c r="G163" s="9">
        <v>0.67975799835931094</v>
      </c>
      <c r="H163" s="20">
        <v>3676</v>
      </c>
      <c r="I163" s="9">
        <v>0.5545331120832705</v>
      </c>
      <c r="J163" s="20">
        <v>0</v>
      </c>
      <c r="K163" s="9">
        <v>0</v>
      </c>
      <c r="L163" s="20">
        <v>118</v>
      </c>
      <c r="M163" s="9">
        <v>1.7800573238799217E-2</v>
      </c>
      <c r="N163" s="20">
        <v>618</v>
      </c>
      <c r="O163" s="9">
        <v>9.3226731030321322E-2</v>
      </c>
      <c r="P163" s="20">
        <v>1916</v>
      </c>
      <c r="Q163" s="9">
        <v>0.28903303665711266</v>
      </c>
    </row>
    <row r="164" spans="4:17" x14ac:dyDescent="0.25">
      <c r="D164" s="8" t="s">
        <v>471</v>
      </c>
      <c r="E164" s="20">
        <v>4000</v>
      </c>
      <c r="F164" s="20">
        <v>2692</v>
      </c>
      <c r="G164" s="9">
        <v>0.67300000000000004</v>
      </c>
      <c r="H164" s="20">
        <v>1471</v>
      </c>
      <c r="I164" s="9">
        <v>0.54643387815750366</v>
      </c>
      <c r="J164" s="20">
        <v>0</v>
      </c>
      <c r="K164" s="9">
        <v>0</v>
      </c>
      <c r="L164" s="20">
        <v>63</v>
      </c>
      <c r="M164" s="9">
        <v>2.3402674591381872E-2</v>
      </c>
      <c r="N164" s="20">
        <v>336</v>
      </c>
      <c r="O164" s="9">
        <v>0.12481426448736999</v>
      </c>
      <c r="P164" s="20">
        <v>700</v>
      </c>
      <c r="Q164" s="9">
        <v>0.26002971768202082</v>
      </c>
    </row>
    <row r="165" spans="4:17" x14ac:dyDescent="0.25">
      <c r="D165" s="8" t="s">
        <v>474</v>
      </c>
      <c r="E165" s="20">
        <v>3978</v>
      </c>
      <c r="F165" s="20">
        <v>2794</v>
      </c>
      <c r="G165" s="9">
        <v>0.70236299648064349</v>
      </c>
      <c r="H165" s="20">
        <v>1556</v>
      </c>
      <c r="I165" s="9">
        <v>0.55690765926986396</v>
      </c>
      <c r="J165" s="20">
        <v>0</v>
      </c>
      <c r="K165" s="9">
        <v>0</v>
      </c>
      <c r="L165" s="20">
        <v>78</v>
      </c>
      <c r="M165" s="9">
        <v>2.7916964924838941E-2</v>
      </c>
      <c r="N165" s="20">
        <v>80</v>
      </c>
      <c r="O165" s="9">
        <v>2.863278453829635E-2</v>
      </c>
      <c r="P165" s="20">
        <v>770</v>
      </c>
      <c r="Q165" s="9">
        <v>0.27559055118110237</v>
      </c>
    </row>
    <row r="166" spans="4:17" x14ac:dyDescent="0.25">
      <c r="D166" s="7" t="s">
        <v>461</v>
      </c>
      <c r="E166" s="20">
        <v>39865</v>
      </c>
      <c r="F166" s="20">
        <v>25897</v>
      </c>
      <c r="G166" s="9">
        <v>0.64961745892386802</v>
      </c>
      <c r="H166" s="20">
        <v>14289</v>
      </c>
      <c r="I166" s="9">
        <v>0.55176275244236783</v>
      </c>
      <c r="J166" s="20">
        <v>0</v>
      </c>
      <c r="K166" s="9">
        <v>0</v>
      </c>
      <c r="L166" s="20">
        <v>473</v>
      </c>
      <c r="M166" s="9">
        <v>1.8264663860678845E-2</v>
      </c>
      <c r="N166" s="20">
        <v>3359</v>
      </c>
      <c r="O166" s="9">
        <v>0.12970614356875312</v>
      </c>
      <c r="P166" s="20">
        <v>8155</v>
      </c>
      <c r="Q166" s="9">
        <v>0.31490133992354324</v>
      </c>
    </row>
    <row r="167" spans="4:17" x14ac:dyDescent="0.25">
      <c r="D167" s="8" t="s">
        <v>462</v>
      </c>
      <c r="E167" s="20">
        <v>2009</v>
      </c>
      <c r="F167" s="20">
        <v>1341</v>
      </c>
      <c r="G167" s="9">
        <v>0.66749626679940266</v>
      </c>
      <c r="H167" s="20">
        <v>726</v>
      </c>
      <c r="I167" s="9">
        <v>0.54138702460850108</v>
      </c>
      <c r="J167" s="20">
        <v>0</v>
      </c>
      <c r="K167" s="9">
        <v>0</v>
      </c>
      <c r="L167" s="20">
        <v>43</v>
      </c>
      <c r="M167" s="9">
        <v>3.2065622669649518E-2</v>
      </c>
      <c r="N167" s="20">
        <v>210</v>
      </c>
      <c r="O167" s="9">
        <v>0.15659955257270694</v>
      </c>
      <c r="P167" s="20">
        <v>307</v>
      </c>
      <c r="Q167" s="9">
        <v>0.22893363161819538</v>
      </c>
    </row>
    <row r="168" spans="4:17" x14ac:dyDescent="0.25">
      <c r="D168" s="8" t="s">
        <v>633</v>
      </c>
      <c r="E168" s="20">
        <v>4595</v>
      </c>
      <c r="F168" s="20">
        <v>3291</v>
      </c>
      <c r="G168" s="9">
        <v>0.71621327529923828</v>
      </c>
      <c r="H168" s="20">
        <v>1524</v>
      </c>
      <c r="I168" s="9">
        <v>0.46308113035551501</v>
      </c>
      <c r="J168" s="20">
        <v>0</v>
      </c>
      <c r="K168" s="9">
        <v>0</v>
      </c>
      <c r="L168" s="20">
        <v>26</v>
      </c>
      <c r="M168" s="9">
        <v>7.9003342449103613E-3</v>
      </c>
      <c r="N168" s="20">
        <v>509</v>
      </c>
      <c r="O168" s="9">
        <v>0.15466423579459132</v>
      </c>
      <c r="P168" s="20">
        <v>527</v>
      </c>
      <c r="Q168" s="9">
        <v>0.16013369796414464</v>
      </c>
    </row>
    <row r="169" spans="4:17" x14ac:dyDescent="0.25">
      <c r="D169" s="8" t="s">
        <v>638</v>
      </c>
      <c r="E169" s="20">
        <v>6583</v>
      </c>
      <c r="F169" s="20">
        <v>4225</v>
      </c>
      <c r="G169" s="9">
        <v>0.64180464833662465</v>
      </c>
      <c r="H169" s="20">
        <v>2446</v>
      </c>
      <c r="I169" s="9">
        <v>0.57893491124260354</v>
      </c>
      <c r="J169" s="20">
        <v>0</v>
      </c>
      <c r="K169" s="9">
        <v>0</v>
      </c>
      <c r="L169" s="20">
        <v>213</v>
      </c>
      <c r="M169" s="9">
        <v>5.0414201183431956E-2</v>
      </c>
      <c r="N169" s="20">
        <v>872</v>
      </c>
      <c r="O169" s="9">
        <v>0.2063905325443787</v>
      </c>
      <c r="P169" s="20">
        <v>960</v>
      </c>
      <c r="Q169" s="9">
        <v>0.22721893491124259</v>
      </c>
    </row>
    <row r="170" spans="4:17" x14ac:dyDescent="0.25">
      <c r="D170" s="8" t="s">
        <v>644</v>
      </c>
      <c r="E170" s="20">
        <v>13706</v>
      </c>
      <c r="F170" s="20">
        <v>9441</v>
      </c>
      <c r="G170" s="9">
        <v>0.68882241354151463</v>
      </c>
      <c r="H170" s="20">
        <v>5203</v>
      </c>
      <c r="I170" s="9">
        <v>0.55110687427179328</v>
      </c>
      <c r="J170" s="20">
        <v>0</v>
      </c>
      <c r="K170" s="9">
        <v>0</v>
      </c>
      <c r="L170" s="20">
        <v>66</v>
      </c>
      <c r="M170" s="9">
        <v>6.9907848744836356E-3</v>
      </c>
      <c r="N170" s="20">
        <v>959</v>
      </c>
      <c r="O170" s="9">
        <v>0.10157822264590616</v>
      </c>
      <c r="P170" s="20">
        <v>2536</v>
      </c>
      <c r="Q170" s="9">
        <v>0.26861561275288637</v>
      </c>
    </row>
    <row r="171" spans="4:17" x14ac:dyDescent="0.25">
      <c r="D171" s="8" t="s">
        <v>649</v>
      </c>
      <c r="E171" s="20">
        <v>2440</v>
      </c>
      <c r="F171" s="20">
        <v>1136</v>
      </c>
      <c r="G171" s="9">
        <v>0.46557377049180326</v>
      </c>
      <c r="H171" s="20">
        <v>584</v>
      </c>
      <c r="I171" s="9">
        <v>0.5140845070422535</v>
      </c>
      <c r="J171" s="20">
        <v>0</v>
      </c>
      <c r="K171" s="9">
        <v>0</v>
      </c>
      <c r="L171" s="20">
        <v>11</v>
      </c>
      <c r="M171" s="9">
        <v>9.683098591549295E-3</v>
      </c>
      <c r="N171" s="20">
        <v>255</v>
      </c>
      <c r="O171" s="9">
        <v>0.2244718309859155</v>
      </c>
      <c r="P171" s="20">
        <v>911</v>
      </c>
      <c r="Q171" s="9">
        <v>0.80193661971830987</v>
      </c>
    </row>
    <row r="172" spans="4:17" x14ac:dyDescent="0.25">
      <c r="D172" s="8" t="s">
        <v>652</v>
      </c>
      <c r="E172" s="20">
        <v>10532</v>
      </c>
      <c r="F172" s="20">
        <v>6463</v>
      </c>
      <c r="G172" s="9">
        <v>0.6136536270413977</v>
      </c>
      <c r="H172" s="20">
        <v>3806</v>
      </c>
      <c r="I172" s="9">
        <v>0.58889060807674454</v>
      </c>
      <c r="J172" s="20">
        <v>0</v>
      </c>
      <c r="K172" s="9">
        <v>0</v>
      </c>
      <c r="L172" s="20">
        <v>114</v>
      </c>
      <c r="M172" s="9">
        <v>1.7638867399040692E-2</v>
      </c>
      <c r="N172" s="20">
        <v>554</v>
      </c>
      <c r="O172" s="9">
        <v>8.5718706483057405E-2</v>
      </c>
      <c r="P172" s="20">
        <v>2914</v>
      </c>
      <c r="Q172" s="9">
        <v>0.45087420702460157</v>
      </c>
    </row>
    <row r="173" spans="4:17" x14ac:dyDescent="0.25">
      <c r="D173" s="7" t="s">
        <v>459</v>
      </c>
      <c r="E173" s="20">
        <v>30402</v>
      </c>
      <c r="F173" s="20">
        <v>18923</v>
      </c>
      <c r="G173" s="9">
        <v>0.62242615617393593</v>
      </c>
      <c r="H173" s="20">
        <v>10862</v>
      </c>
      <c r="I173" s="9">
        <v>0.57401046345716855</v>
      </c>
      <c r="J173" s="20">
        <v>0</v>
      </c>
      <c r="K173" s="9">
        <v>0</v>
      </c>
      <c r="L173" s="20">
        <v>444</v>
      </c>
      <c r="M173" s="9">
        <v>2.346351001426835E-2</v>
      </c>
      <c r="N173" s="20">
        <v>5820</v>
      </c>
      <c r="O173" s="9">
        <v>0.30756222586270676</v>
      </c>
      <c r="P173" s="20">
        <v>3857</v>
      </c>
      <c r="Q173" s="9">
        <v>0.20382603181313746</v>
      </c>
    </row>
    <row r="174" spans="4:17" x14ac:dyDescent="0.25">
      <c r="D174" s="8" t="s">
        <v>460</v>
      </c>
      <c r="E174" s="20">
        <v>10333</v>
      </c>
      <c r="F174" s="20">
        <v>6839</v>
      </c>
      <c r="G174" s="9">
        <v>0.66186006000193554</v>
      </c>
      <c r="H174" s="20">
        <v>3944</v>
      </c>
      <c r="I174" s="9">
        <v>0.57669249890334839</v>
      </c>
      <c r="J174" s="20">
        <v>0</v>
      </c>
      <c r="K174" s="9">
        <v>0</v>
      </c>
      <c r="L174" s="20">
        <v>195</v>
      </c>
      <c r="M174" s="9">
        <v>2.8512940488375493E-2</v>
      </c>
      <c r="N174" s="20">
        <v>1686</v>
      </c>
      <c r="O174" s="9">
        <v>0.24652727006872349</v>
      </c>
      <c r="P174" s="20">
        <v>1165</v>
      </c>
      <c r="Q174" s="9">
        <v>0.17034654189208948</v>
      </c>
    </row>
    <row r="175" spans="4:17" x14ac:dyDescent="0.25">
      <c r="D175" s="8" t="s">
        <v>634</v>
      </c>
      <c r="E175" s="20">
        <v>6947</v>
      </c>
      <c r="F175" s="20">
        <v>3894</v>
      </c>
      <c r="G175" s="9">
        <v>0.56052972506117749</v>
      </c>
      <c r="H175" s="20">
        <v>2162</v>
      </c>
      <c r="I175" s="9">
        <v>0.55521314843348746</v>
      </c>
      <c r="J175" s="20">
        <v>0</v>
      </c>
      <c r="K175" s="9">
        <v>0</v>
      </c>
      <c r="L175" s="20">
        <v>52</v>
      </c>
      <c r="M175" s="9">
        <v>1.3353877760657421E-2</v>
      </c>
      <c r="N175" s="20">
        <v>329</v>
      </c>
      <c r="O175" s="9">
        <v>8.4488957370313297E-2</v>
      </c>
      <c r="P175" s="20">
        <v>2380</v>
      </c>
      <c r="Q175" s="9">
        <v>0.61119671289162814</v>
      </c>
    </row>
    <row r="176" spans="4:17" x14ac:dyDescent="0.25">
      <c r="D176" s="8" t="s">
        <v>651</v>
      </c>
      <c r="E176" s="20">
        <v>13122</v>
      </c>
      <c r="F176" s="20">
        <v>8190</v>
      </c>
      <c r="G176" s="9">
        <v>0.62414266117969819</v>
      </c>
      <c r="H176" s="20">
        <v>4756</v>
      </c>
      <c r="I176" s="9">
        <v>0.58070818070818075</v>
      </c>
      <c r="J176" s="20">
        <v>0</v>
      </c>
      <c r="K176" s="9">
        <v>0</v>
      </c>
      <c r="L176" s="20">
        <v>197</v>
      </c>
      <c r="M176" s="9">
        <v>2.4053724053724055E-2</v>
      </c>
      <c r="N176" s="20">
        <v>3805</v>
      </c>
      <c r="O176" s="9">
        <v>0.46459096459096461</v>
      </c>
      <c r="P176" s="20">
        <v>312</v>
      </c>
      <c r="Q176" s="9">
        <v>3.8095238095238099E-2</v>
      </c>
    </row>
    <row r="177" spans="4:17" x14ac:dyDescent="0.25">
      <c r="D177" s="7" t="s">
        <v>631</v>
      </c>
      <c r="E177" s="20">
        <v>36995</v>
      </c>
      <c r="F177" s="20">
        <v>22373</v>
      </c>
      <c r="G177" s="9">
        <v>0.6047573996486012</v>
      </c>
      <c r="H177" s="20">
        <v>13108</v>
      </c>
      <c r="I177" s="9">
        <v>0.58588477182317977</v>
      </c>
      <c r="J177" s="20">
        <v>9</v>
      </c>
      <c r="K177" s="9">
        <v>4.0227059401957716E-4</v>
      </c>
      <c r="L177" s="20">
        <v>2695</v>
      </c>
      <c r="M177" s="9">
        <v>0.12045769454252894</v>
      </c>
      <c r="N177" s="20">
        <v>2099</v>
      </c>
      <c r="O177" s="9">
        <v>9.3818441871899166E-2</v>
      </c>
      <c r="P177" s="20">
        <v>8113</v>
      </c>
      <c r="Q177" s="9">
        <v>0.36262459214231441</v>
      </c>
    </row>
    <row r="178" spans="4:17" x14ac:dyDescent="0.25">
      <c r="D178" s="8" t="s">
        <v>632</v>
      </c>
      <c r="E178" s="20">
        <v>8667</v>
      </c>
      <c r="F178" s="20">
        <v>4823</v>
      </c>
      <c r="G178" s="9">
        <v>0.55647859697703939</v>
      </c>
      <c r="H178" s="20">
        <v>2891</v>
      </c>
      <c r="I178" s="9">
        <v>0.59941944847605222</v>
      </c>
      <c r="J178" s="20">
        <v>1</v>
      </c>
      <c r="K178" s="9">
        <v>2.0733982998133942E-4</v>
      </c>
      <c r="L178" s="20">
        <v>442</v>
      </c>
      <c r="M178" s="9">
        <v>9.1644204851752023E-2</v>
      </c>
      <c r="N178" s="20">
        <v>331</v>
      </c>
      <c r="O178" s="9">
        <v>6.862948372382334E-2</v>
      </c>
      <c r="P178" s="20">
        <v>2759</v>
      </c>
      <c r="Q178" s="9">
        <v>0.5720505909185154</v>
      </c>
    </row>
    <row r="179" spans="4:17" x14ac:dyDescent="0.25">
      <c r="D179" s="8" t="s">
        <v>635</v>
      </c>
      <c r="E179" s="20">
        <v>5938</v>
      </c>
      <c r="F179" s="20">
        <v>4056</v>
      </c>
      <c r="G179" s="9">
        <v>0.68305826877736608</v>
      </c>
      <c r="H179" s="20">
        <v>2277</v>
      </c>
      <c r="I179" s="9">
        <v>0.56139053254437865</v>
      </c>
      <c r="J179" s="20">
        <v>8</v>
      </c>
      <c r="K179" s="9">
        <v>1.9723865877712033E-3</v>
      </c>
      <c r="L179" s="20">
        <v>193</v>
      </c>
      <c r="M179" s="9">
        <v>4.7583826429980276E-2</v>
      </c>
      <c r="N179" s="20">
        <v>632</v>
      </c>
      <c r="O179" s="9">
        <v>0.15581854043392504</v>
      </c>
      <c r="P179" s="20">
        <v>728</v>
      </c>
      <c r="Q179" s="9">
        <v>0.17948717948717949</v>
      </c>
    </row>
    <row r="180" spans="4:17" x14ac:dyDescent="0.25">
      <c r="D180" s="8" t="s">
        <v>646</v>
      </c>
      <c r="E180" s="20">
        <v>7995</v>
      </c>
      <c r="F180" s="20">
        <v>4458</v>
      </c>
      <c r="G180" s="9">
        <v>0.55759849906191372</v>
      </c>
      <c r="H180" s="20">
        <v>2525</v>
      </c>
      <c r="I180" s="9">
        <v>0.56639748766262898</v>
      </c>
      <c r="J180" s="20">
        <v>0</v>
      </c>
      <c r="K180" s="9">
        <v>0</v>
      </c>
      <c r="L180" s="20">
        <v>704</v>
      </c>
      <c r="M180" s="9">
        <v>0.15791834903544191</v>
      </c>
      <c r="N180" s="20">
        <v>171</v>
      </c>
      <c r="O180" s="9">
        <v>3.8358008075370119E-2</v>
      </c>
      <c r="P180" s="20">
        <v>2258</v>
      </c>
      <c r="Q180" s="9">
        <v>0.50650515926424411</v>
      </c>
    </row>
    <row r="181" spans="4:17" x14ac:dyDescent="0.25">
      <c r="D181" s="8" t="s">
        <v>647</v>
      </c>
      <c r="E181" s="20">
        <v>7010</v>
      </c>
      <c r="F181" s="20">
        <v>4313</v>
      </c>
      <c r="G181" s="9">
        <v>0.61526390870185454</v>
      </c>
      <c r="H181" s="20">
        <v>2810</v>
      </c>
      <c r="I181" s="9">
        <v>0.65151866450266638</v>
      </c>
      <c r="J181" s="20">
        <v>0</v>
      </c>
      <c r="K181" s="9">
        <v>0</v>
      </c>
      <c r="L181" s="20">
        <v>987</v>
      </c>
      <c r="M181" s="9">
        <v>0.22884303269186182</v>
      </c>
      <c r="N181" s="20">
        <v>192</v>
      </c>
      <c r="O181" s="9">
        <v>4.4516577788082538E-2</v>
      </c>
      <c r="P181" s="20">
        <v>1268</v>
      </c>
      <c r="Q181" s="9">
        <v>0.29399489914212845</v>
      </c>
    </row>
    <row r="182" spans="4:17" x14ac:dyDescent="0.25">
      <c r="D182" s="8" t="s">
        <v>650</v>
      </c>
      <c r="E182" s="20">
        <v>7385</v>
      </c>
      <c r="F182" s="20">
        <v>4723</v>
      </c>
      <c r="G182" s="9">
        <v>0.63953960731211912</v>
      </c>
      <c r="H182" s="20">
        <v>2605</v>
      </c>
      <c r="I182" s="9">
        <v>0.55155621427059076</v>
      </c>
      <c r="J182" s="20">
        <v>0</v>
      </c>
      <c r="K182" s="9">
        <v>0</v>
      </c>
      <c r="L182" s="20">
        <v>369</v>
      </c>
      <c r="M182" s="9">
        <v>7.8128308278636455E-2</v>
      </c>
      <c r="N182" s="20">
        <v>773</v>
      </c>
      <c r="O182" s="9">
        <v>0.16366716070294304</v>
      </c>
      <c r="P182" s="20">
        <v>1100</v>
      </c>
      <c r="Q182" s="9">
        <v>0.23290281600677534</v>
      </c>
    </row>
    <row r="183" spans="4:17" x14ac:dyDescent="0.25">
      <c r="D183" s="7" t="s">
        <v>626</v>
      </c>
      <c r="E183" s="20">
        <v>45563</v>
      </c>
      <c r="F183" s="20">
        <v>27294</v>
      </c>
      <c r="G183" s="9">
        <v>0.599038693676887</v>
      </c>
      <c r="H183" s="20">
        <v>15054</v>
      </c>
      <c r="I183" s="9">
        <v>0.55154979116289293</v>
      </c>
      <c r="J183" s="20">
        <v>0</v>
      </c>
      <c r="K183" s="9">
        <v>0</v>
      </c>
      <c r="L183" s="20">
        <v>1560</v>
      </c>
      <c r="M183" s="9">
        <v>5.7155418773356781E-2</v>
      </c>
      <c r="N183" s="20">
        <v>8103</v>
      </c>
      <c r="O183" s="9">
        <v>0.29687843482083975</v>
      </c>
      <c r="P183" s="20">
        <v>6458</v>
      </c>
      <c r="Q183" s="9">
        <v>0.23660877848611417</v>
      </c>
    </row>
    <row r="184" spans="4:17" x14ac:dyDescent="0.25">
      <c r="D184" s="8" t="s">
        <v>627</v>
      </c>
      <c r="E184" s="20">
        <v>4511</v>
      </c>
      <c r="F184" s="20">
        <v>2757</v>
      </c>
      <c r="G184" s="9">
        <v>0.61117268898248722</v>
      </c>
      <c r="H184" s="20">
        <v>1701</v>
      </c>
      <c r="I184" s="9">
        <v>0.61697497279651792</v>
      </c>
      <c r="J184" s="20">
        <v>0</v>
      </c>
      <c r="K184" s="9">
        <v>0</v>
      </c>
      <c r="L184" s="20">
        <v>100</v>
      </c>
      <c r="M184" s="9">
        <v>3.6271309394269133E-2</v>
      </c>
      <c r="N184" s="20">
        <v>739</v>
      </c>
      <c r="O184" s="9">
        <v>0.26804497642364888</v>
      </c>
      <c r="P184" s="20">
        <v>685</v>
      </c>
      <c r="Q184" s="9">
        <v>0.24845846935074356</v>
      </c>
    </row>
    <row r="185" spans="4:17" x14ac:dyDescent="0.25">
      <c r="D185" s="8" t="s">
        <v>628</v>
      </c>
      <c r="E185" s="20">
        <v>8857</v>
      </c>
      <c r="F185" s="20">
        <v>5492</v>
      </c>
      <c r="G185" s="9">
        <v>0.62007451733092467</v>
      </c>
      <c r="H185" s="20">
        <v>2872</v>
      </c>
      <c r="I185" s="9">
        <v>0.52294246176256376</v>
      </c>
      <c r="J185" s="20">
        <v>0</v>
      </c>
      <c r="K185" s="9">
        <v>0</v>
      </c>
      <c r="L185" s="20">
        <v>233</v>
      </c>
      <c r="M185" s="9">
        <v>4.2425345957756738E-2</v>
      </c>
      <c r="N185" s="20">
        <v>2450</v>
      </c>
      <c r="O185" s="9">
        <v>0.44610342316096141</v>
      </c>
      <c r="P185" s="20">
        <v>233</v>
      </c>
      <c r="Q185" s="9">
        <v>4.2425345957756738E-2</v>
      </c>
    </row>
    <row r="186" spans="4:17" x14ac:dyDescent="0.25">
      <c r="D186" s="8" t="s">
        <v>630</v>
      </c>
      <c r="E186" s="20">
        <v>5425</v>
      </c>
      <c r="F186" s="20">
        <v>3234</v>
      </c>
      <c r="G186" s="9">
        <v>0.59612903225806446</v>
      </c>
      <c r="H186" s="20">
        <v>1740</v>
      </c>
      <c r="I186" s="9">
        <v>0.53803339517625237</v>
      </c>
      <c r="J186" s="20">
        <v>0</v>
      </c>
      <c r="K186" s="9">
        <v>0</v>
      </c>
      <c r="L186" s="20">
        <v>66</v>
      </c>
      <c r="M186" s="9">
        <v>2.0408163265306121E-2</v>
      </c>
      <c r="N186" s="20">
        <v>1420</v>
      </c>
      <c r="O186" s="9">
        <v>0.43908472479901051</v>
      </c>
      <c r="P186" s="20">
        <v>457</v>
      </c>
      <c r="Q186" s="9">
        <v>0.14131106988249845</v>
      </c>
    </row>
    <row r="187" spans="4:17" x14ac:dyDescent="0.25">
      <c r="D187" s="8" t="s">
        <v>637</v>
      </c>
      <c r="E187" s="20">
        <v>7732</v>
      </c>
      <c r="F187" s="20">
        <v>4432</v>
      </c>
      <c r="G187" s="9">
        <v>0.57320227625452669</v>
      </c>
      <c r="H187" s="20">
        <v>2388</v>
      </c>
      <c r="I187" s="9">
        <v>0.53880866425992779</v>
      </c>
      <c r="J187" s="20">
        <v>0</v>
      </c>
      <c r="K187" s="9">
        <v>0</v>
      </c>
      <c r="L187" s="20">
        <v>877</v>
      </c>
      <c r="M187" s="9">
        <v>0.19787906137184116</v>
      </c>
      <c r="N187" s="20">
        <v>776</v>
      </c>
      <c r="O187" s="9">
        <v>0.17509025270758122</v>
      </c>
      <c r="P187" s="20">
        <v>1272</v>
      </c>
      <c r="Q187" s="9">
        <v>0.28700361010830328</v>
      </c>
    </row>
    <row r="188" spans="4:17" x14ac:dyDescent="0.25">
      <c r="D188" s="8" t="s">
        <v>645</v>
      </c>
      <c r="E188" s="20">
        <v>19038</v>
      </c>
      <c r="F188" s="20">
        <v>11379</v>
      </c>
      <c r="G188" s="9">
        <v>0.5976993381657737</v>
      </c>
      <c r="H188" s="20">
        <v>6353</v>
      </c>
      <c r="I188" s="9">
        <v>0.55830916600755776</v>
      </c>
      <c r="J188" s="20">
        <v>0</v>
      </c>
      <c r="K188" s="9">
        <v>0</v>
      </c>
      <c r="L188" s="20">
        <v>284</v>
      </c>
      <c r="M188" s="9">
        <v>2.4958256437296773E-2</v>
      </c>
      <c r="N188" s="20">
        <v>2718</v>
      </c>
      <c r="O188" s="9">
        <v>0.23886105984708675</v>
      </c>
      <c r="P188" s="20">
        <v>3811</v>
      </c>
      <c r="Q188" s="9">
        <v>0.33491519465682396</v>
      </c>
    </row>
    <row r="189" spans="4:17" x14ac:dyDescent="0.25">
      <c r="D189" s="7" t="s">
        <v>465</v>
      </c>
      <c r="E189" s="20">
        <v>63717</v>
      </c>
      <c r="F189" s="20">
        <v>37384</v>
      </c>
      <c r="G189" s="9">
        <v>0.58671939984619492</v>
      </c>
      <c r="H189" s="20">
        <v>21020</v>
      </c>
      <c r="I189" s="9">
        <v>0.56227263000214001</v>
      </c>
      <c r="J189" s="20">
        <v>0</v>
      </c>
      <c r="K189" s="9">
        <v>0</v>
      </c>
      <c r="L189" s="20">
        <v>2567</v>
      </c>
      <c r="M189" s="9">
        <v>6.8665739353734212E-2</v>
      </c>
      <c r="N189" s="20">
        <v>8793</v>
      </c>
      <c r="O189" s="9">
        <v>0.23520757543334048</v>
      </c>
      <c r="P189" s="20">
        <v>11768</v>
      </c>
      <c r="Q189" s="9">
        <v>0.31478707468435696</v>
      </c>
    </row>
    <row r="190" spans="4:17" x14ac:dyDescent="0.25">
      <c r="D190" s="8" t="s">
        <v>622</v>
      </c>
      <c r="E190" s="20">
        <v>9945</v>
      </c>
      <c r="F190" s="20">
        <v>5710</v>
      </c>
      <c r="G190" s="9">
        <v>0.57415786827551529</v>
      </c>
      <c r="H190" s="20">
        <v>3008</v>
      </c>
      <c r="I190" s="9">
        <v>0.52679509632224164</v>
      </c>
      <c r="J190" s="20">
        <v>0</v>
      </c>
      <c r="K190" s="9">
        <v>0</v>
      </c>
      <c r="L190" s="20">
        <v>157</v>
      </c>
      <c r="M190" s="9">
        <v>2.7495621716287215E-2</v>
      </c>
      <c r="N190" s="20">
        <v>1165</v>
      </c>
      <c r="O190" s="9">
        <v>0.20402802101576181</v>
      </c>
      <c r="P190" s="20">
        <v>2397</v>
      </c>
      <c r="Q190" s="9">
        <v>0.41978984238178635</v>
      </c>
    </row>
    <row r="191" spans="4:17" x14ac:dyDescent="0.25">
      <c r="D191" s="8" t="s">
        <v>466</v>
      </c>
      <c r="E191" s="20">
        <v>12164</v>
      </c>
      <c r="F191" s="20">
        <v>7631</v>
      </c>
      <c r="G191" s="9">
        <v>0.62734297928313054</v>
      </c>
      <c r="H191" s="20">
        <v>3954</v>
      </c>
      <c r="I191" s="9">
        <v>0.5181496527322762</v>
      </c>
      <c r="J191" s="20">
        <v>0</v>
      </c>
      <c r="K191" s="9">
        <v>0</v>
      </c>
      <c r="L191" s="20">
        <v>223</v>
      </c>
      <c r="M191" s="9">
        <v>2.9222906565325644E-2</v>
      </c>
      <c r="N191" s="20">
        <v>1603</v>
      </c>
      <c r="O191" s="9">
        <v>0.21006421176778928</v>
      </c>
      <c r="P191" s="20">
        <v>2025</v>
      </c>
      <c r="Q191" s="9">
        <v>0.26536495872100641</v>
      </c>
    </row>
    <row r="192" spans="4:17" x14ac:dyDescent="0.25">
      <c r="D192" s="8" t="s">
        <v>639</v>
      </c>
      <c r="E192" s="20">
        <v>17012</v>
      </c>
      <c r="F192" s="20">
        <v>11281</v>
      </c>
      <c r="G192" s="9">
        <v>0.66312015048201267</v>
      </c>
      <c r="H192" s="20">
        <v>7117</v>
      </c>
      <c r="I192" s="9">
        <v>0.63088378689832458</v>
      </c>
      <c r="J192" s="20">
        <v>0</v>
      </c>
      <c r="K192" s="9">
        <v>0</v>
      </c>
      <c r="L192" s="20">
        <v>308</v>
      </c>
      <c r="M192" s="9">
        <v>2.7302544100700293E-2</v>
      </c>
      <c r="N192" s="20">
        <v>4032</v>
      </c>
      <c r="O192" s="9">
        <v>0.35741512277280385</v>
      </c>
      <c r="P192" s="20">
        <v>597</v>
      </c>
      <c r="Q192" s="9">
        <v>5.2920840351032707E-2</v>
      </c>
    </row>
    <row r="193" spans="4:17" x14ac:dyDescent="0.25">
      <c r="D193" s="8" t="s">
        <v>640</v>
      </c>
      <c r="E193" s="20">
        <v>4133</v>
      </c>
      <c r="F193" s="20">
        <v>1972</v>
      </c>
      <c r="G193" s="9">
        <v>0.4771352528429712</v>
      </c>
      <c r="H193" s="20">
        <v>992</v>
      </c>
      <c r="I193" s="9">
        <v>0.50304259634888437</v>
      </c>
      <c r="J193" s="20">
        <v>0</v>
      </c>
      <c r="K193" s="9">
        <v>0</v>
      </c>
      <c r="L193" s="20">
        <v>346</v>
      </c>
      <c r="M193" s="9">
        <v>0.17545638945233266</v>
      </c>
      <c r="N193" s="20">
        <v>1392</v>
      </c>
      <c r="O193" s="9">
        <v>0.70588235294117652</v>
      </c>
      <c r="P193" s="20">
        <v>144</v>
      </c>
      <c r="Q193" s="9">
        <v>7.3022312373225151E-2</v>
      </c>
    </row>
    <row r="194" spans="4:17" x14ac:dyDescent="0.25">
      <c r="D194" s="8" t="s">
        <v>469</v>
      </c>
      <c r="E194" s="20">
        <v>11307</v>
      </c>
      <c r="F194" s="20">
        <v>6492</v>
      </c>
      <c r="G194" s="9">
        <v>0.5741576014858053</v>
      </c>
      <c r="H194" s="20">
        <v>3709</v>
      </c>
      <c r="I194" s="9">
        <v>0.57131854590264941</v>
      </c>
      <c r="J194" s="20">
        <v>0</v>
      </c>
      <c r="K194" s="9">
        <v>0</v>
      </c>
      <c r="L194" s="20">
        <v>140</v>
      </c>
      <c r="M194" s="9">
        <v>2.1565003080714726E-2</v>
      </c>
      <c r="N194" s="20">
        <v>401</v>
      </c>
      <c r="O194" s="9">
        <v>6.176833025261861E-2</v>
      </c>
      <c r="P194" s="20">
        <v>3745</v>
      </c>
      <c r="Q194" s="9">
        <v>0.57686383240911887</v>
      </c>
    </row>
    <row r="195" spans="4:17" x14ac:dyDescent="0.25">
      <c r="D195" s="8" t="s">
        <v>472</v>
      </c>
      <c r="E195" s="20">
        <v>9156</v>
      </c>
      <c r="F195" s="20">
        <v>4298</v>
      </c>
      <c r="G195" s="9">
        <v>0.4694189602446483</v>
      </c>
      <c r="H195" s="20">
        <v>2240</v>
      </c>
      <c r="I195" s="9">
        <v>0.52117263843648209</v>
      </c>
      <c r="J195" s="20">
        <v>0</v>
      </c>
      <c r="K195" s="9">
        <v>0</v>
      </c>
      <c r="L195" s="20">
        <v>1393</v>
      </c>
      <c r="M195" s="9">
        <v>0.32410423452768727</v>
      </c>
      <c r="N195" s="20">
        <v>200</v>
      </c>
      <c r="O195" s="9">
        <v>4.6533271288971612E-2</v>
      </c>
      <c r="P195" s="20">
        <v>2860</v>
      </c>
      <c r="Q195" s="9">
        <v>0.66542577943229408</v>
      </c>
    </row>
    <row r="196" spans="4:17" x14ac:dyDescent="0.25">
      <c r="D196" s="6" t="s">
        <v>475</v>
      </c>
      <c r="E196" s="20">
        <v>323333</v>
      </c>
      <c r="F196" s="20">
        <v>230861</v>
      </c>
      <c r="G196" s="9">
        <v>0.71400382886992664</v>
      </c>
      <c r="H196" s="20">
        <v>151254</v>
      </c>
      <c r="I196" s="9">
        <v>0.65517345935433013</v>
      </c>
      <c r="J196" s="20">
        <v>2</v>
      </c>
      <c r="K196" s="9">
        <v>8.6632215922134962E-6</v>
      </c>
      <c r="L196" s="20">
        <v>5626</v>
      </c>
      <c r="M196" s="9">
        <v>2.4369642338896564E-2</v>
      </c>
      <c r="N196" s="20">
        <v>45913</v>
      </c>
      <c r="O196" s="9">
        <v>0.19887724648164912</v>
      </c>
      <c r="P196" s="20">
        <v>28618</v>
      </c>
      <c r="Q196" s="9">
        <v>0.12396203776298292</v>
      </c>
    </row>
    <row r="197" spans="4:17" x14ac:dyDescent="0.25">
      <c r="D197" s="7" t="s">
        <v>481</v>
      </c>
      <c r="E197" s="20">
        <v>47697</v>
      </c>
      <c r="F197" s="20">
        <v>33227</v>
      </c>
      <c r="G197" s="9">
        <v>0.69662662221942684</v>
      </c>
      <c r="H197" s="20">
        <v>20294</v>
      </c>
      <c r="I197" s="9">
        <v>0.61076835103981697</v>
      </c>
      <c r="J197" s="20">
        <v>0</v>
      </c>
      <c r="K197" s="9">
        <v>0</v>
      </c>
      <c r="L197" s="20">
        <v>846</v>
      </c>
      <c r="M197" s="9">
        <v>2.546122129593403E-2</v>
      </c>
      <c r="N197" s="20">
        <v>6223</v>
      </c>
      <c r="O197" s="9">
        <v>0.18728744695578897</v>
      </c>
      <c r="P197" s="20">
        <v>5508</v>
      </c>
      <c r="Q197" s="9">
        <v>0.16576880247991091</v>
      </c>
    </row>
    <row r="198" spans="4:17" x14ac:dyDescent="0.25">
      <c r="D198" s="8" t="s">
        <v>654</v>
      </c>
      <c r="E198" s="20">
        <v>5280</v>
      </c>
      <c r="F198" s="20">
        <v>3568</v>
      </c>
      <c r="G198" s="9">
        <v>0.67575757575757578</v>
      </c>
      <c r="H198" s="20">
        <v>2099</v>
      </c>
      <c r="I198" s="9">
        <v>0.58828475336322872</v>
      </c>
      <c r="J198" s="20">
        <v>0</v>
      </c>
      <c r="K198" s="9">
        <v>0</v>
      </c>
      <c r="L198" s="20">
        <v>68</v>
      </c>
      <c r="M198" s="9">
        <v>1.905829596412556E-2</v>
      </c>
      <c r="N198" s="20">
        <v>1026</v>
      </c>
      <c r="O198" s="9">
        <v>0.28755605381165922</v>
      </c>
      <c r="P198" s="20">
        <v>382</v>
      </c>
      <c r="Q198" s="9">
        <v>0.1070627802690583</v>
      </c>
    </row>
    <row r="199" spans="4:17" x14ac:dyDescent="0.25">
      <c r="D199" s="8" t="s">
        <v>657</v>
      </c>
      <c r="E199" s="20">
        <v>4614</v>
      </c>
      <c r="F199" s="20">
        <v>3438</v>
      </c>
      <c r="G199" s="9">
        <v>0.74512353706111834</v>
      </c>
      <c r="H199" s="20">
        <v>2061</v>
      </c>
      <c r="I199" s="9">
        <v>0.59947643979057597</v>
      </c>
      <c r="J199" s="20">
        <v>0</v>
      </c>
      <c r="K199" s="9">
        <v>0</v>
      </c>
      <c r="L199" s="20">
        <v>34</v>
      </c>
      <c r="M199" s="9">
        <v>9.8894706224549149E-3</v>
      </c>
      <c r="N199" s="20">
        <v>629</v>
      </c>
      <c r="O199" s="9">
        <v>0.18295520651541594</v>
      </c>
      <c r="P199" s="20">
        <v>337</v>
      </c>
      <c r="Q199" s="9">
        <v>9.8022105875509011E-2</v>
      </c>
    </row>
    <row r="200" spans="4:17" x14ac:dyDescent="0.25">
      <c r="D200" s="8" t="s">
        <v>482</v>
      </c>
      <c r="E200" s="20">
        <v>6121</v>
      </c>
      <c r="F200" s="20">
        <v>4402</v>
      </c>
      <c r="G200" s="9">
        <v>0.71916353537003752</v>
      </c>
      <c r="H200" s="20">
        <v>2603</v>
      </c>
      <c r="I200" s="9">
        <v>0.59132212630622449</v>
      </c>
      <c r="J200" s="20">
        <v>0</v>
      </c>
      <c r="K200" s="9">
        <v>0</v>
      </c>
      <c r="L200" s="20">
        <v>69</v>
      </c>
      <c r="M200" s="9">
        <v>1.5674693321217629E-2</v>
      </c>
      <c r="N200" s="20">
        <v>1069</v>
      </c>
      <c r="O200" s="9">
        <v>0.24284416174466153</v>
      </c>
      <c r="P200" s="20">
        <v>327</v>
      </c>
      <c r="Q200" s="9">
        <v>7.4284416174466156E-2</v>
      </c>
    </row>
    <row r="201" spans="4:17" x14ac:dyDescent="0.25">
      <c r="D201" s="8" t="s">
        <v>663</v>
      </c>
      <c r="E201" s="20">
        <v>9944</v>
      </c>
      <c r="F201" s="20">
        <v>6658</v>
      </c>
      <c r="G201" s="9">
        <v>0.66954947707160095</v>
      </c>
      <c r="H201" s="20">
        <v>4135</v>
      </c>
      <c r="I201" s="9">
        <v>0.62105737458696308</v>
      </c>
      <c r="J201" s="20">
        <v>0</v>
      </c>
      <c r="K201" s="9">
        <v>0</v>
      </c>
      <c r="L201" s="20">
        <v>484</v>
      </c>
      <c r="M201" s="9">
        <v>7.2694502853709819E-2</v>
      </c>
      <c r="N201" s="20">
        <v>1405</v>
      </c>
      <c r="O201" s="9">
        <v>0.21102433163112044</v>
      </c>
      <c r="P201" s="20">
        <v>1058</v>
      </c>
      <c r="Q201" s="9">
        <v>0.15890657855211776</v>
      </c>
    </row>
    <row r="202" spans="4:17" x14ac:dyDescent="0.25">
      <c r="D202" s="8" t="s">
        <v>486</v>
      </c>
      <c r="E202" s="20">
        <v>6286</v>
      </c>
      <c r="F202" s="20">
        <v>4615</v>
      </c>
      <c r="G202" s="9">
        <v>0.73417117403754373</v>
      </c>
      <c r="H202" s="20">
        <v>2863</v>
      </c>
      <c r="I202" s="9">
        <v>0.62036836403033591</v>
      </c>
      <c r="J202" s="20">
        <v>0</v>
      </c>
      <c r="K202" s="9">
        <v>0</v>
      </c>
      <c r="L202" s="20">
        <v>113</v>
      </c>
      <c r="M202" s="9">
        <v>2.4485373781148428E-2</v>
      </c>
      <c r="N202" s="20">
        <v>1005</v>
      </c>
      <c r="O202" s="9">
        <v>0.21776814734561215</v>
      </c>
      <c r="P202" s="20">
        <v>260</v>
      </c>
      <c r="Q202" s="9">
        <v>5.6338028169014086E-2</v>
      </c>
    </row>
    <row r="203" spans="4:17" x14ac:dyDescent="0.25">
      <c r="D203" s="8" t="s">
        <v>669</v>
      </c>
      <c r="E203" s="20">
        <v>3518</v>
      </c>
      <c r="F203" s="20">
        <v>2689</v>
      </c>
      <c r="G203" s="9">
        <v>0.76435474701534967</v>
      </c>
      <c r="H203" s="20">
        <v>1749</v>
      </c>
      <c r="I203" s="9">
        <v>0.65042766827817033</v>
      </c>
      <c r="J203" s="20">
        <v>0</v>
      </c>
      <c r="K203" s="9">
        <v>0</v>
      </c>
      <c r="L203" s="20">
        <v>31</v>
      </c>
      <c r="M203" s="9">
        <v>1.1528449237634809E-2</v>
      </c>
      <c r="N203" s="20">
        <v>457</v>
      </c>
      <c r="O203" s="9">
        <v>0.16995165489029379</v>
      </c>
      <c r="P203" s="20">
        <v>202</v>
      </c>
      <c r="Q203" s="9">
        <v>7.5120862774265523E-2</v>
      </c>
    </row>
    <row r="204" spans="4:17" x14ac:dyDescent="0.25">
      <c r="D204" s="8" t="s">
        <v>498</v>
      </c>
      <c r="E204" s="20">
        <v>4736</v>
      </c>
      <c r="F204" s="20">
        <v>3544</v>
      </c>
      <c r="G204" s="9">
        <v>0.74831081081081086</v>
      </c>
      <c r="H204" s="20">
        <v>2211</v>
      </c>
      <c r="I204" s="9">
        <v>0.62387133182844245</v>
      </c>
      <c r="J204" s="20">
        <v>0</v>
      </c>
      <c r="K204" s="9">
        <v>0</v>
      </c>
      <c r="L204" s="20">
        <v>40</v>
      </c>
      <c r="M204" s="9">
        <v>1.1286681715575621E-2</v>
      </c>
      <c r="N204" s="20">
        <v>166</v>
      </c>
      <c r="O204" s="9">
        <v>4.6839729119638823E-2</v>
      </c>
      <c r="P204" s="20">
        <v>802</v>
      </c>
      <c r="Q204" s="9">
        <v>0.22629796839729119</v>
      </c>
    </row>
    <row r="205" spans="4:17" x14ac:dyDescent="0.25">
      <c r="D205" s="8" t="s">
        <v>500</v>
      </c>
      <c r="E205" s="20">
        <v>7198</v>
      </c>
      <c r="F205" s="20">
        <v>4313</v>
      </c>
      <c r="G205" s="9">
        <v>0.59919422061683802</v>
      </c>
      <c r="H205" s="20">
        <v>2573</v>
      </c>
      <c r="I205" s="9">
        <v>0.59656851379550202</v>
      </c>
      <c r="J205" s="20">
        <v>0</v>
      </c>
      <c r="K205" s="9">
        <v>0</v>
      </c>
      <c r="L205" s="20">
        <v>7</v>
      </c>
      <c r="M205" s="9">
        <v>1.6230002318571759E-3</v>
      </c>
      <c r="N205" s="20">
        <v>466</v>
      </c>
      <c r="O205" s="9">
        <v>0.10804544400649201</v>
      </c>
      <c r="P205" s="20">
        <v>2140</v>
      </c>
      <c r="Q205" s="9">
        <v>0.49617435659633663</v>
      </c>
    </row>
    <row r="206" spans="4:17" x14ac:dyDescent="0.25">
      <c r="D206" s="7" t="s">
        <v>489</v>
      </c>
      <c r="E206" s="20">
        <v>44196</v>
      </c>
      <c r="F206" s="20">
        <v>32278</v>
      </c>
      <c r="G206" s="9">
        <v>0.73033758711195584</v>
      </c>
      <c r="H206" s="20">
        <v>21829</v>
      </c>
      <c r="I206" s="9">
        <v>0.67628105830596696</v>
      </c>
      <c r="J206" s="20">
        <v>0</v>
      </c>
      <c r="K206" s="9">
        <v>0</v>
      </c>
      <c r="L206" s="20">
        <v>905</v>
      </c>
      <c r="M206" s="9">
        <v>2.8037672718260114E-2</v>
      </c>
      <c r="N206" s="20">
        <v>5785</v>
      </c>
      <c r="O206" s="9">
        <v>0.17922423942003843</v>
      </c>
      <c r="P206" s="20">
        <v>3779</v>
      </c>
      <c r="Q206" s="9">
        <v>0.11707664663238118</v>
      </c>
    </row>
    <row r="207" spans="4:17" x14ac:dyDescent="0.25">
      <c r="D207" s="8" t="s">
        <v>658</v>
      </c>
      <c r="E207" s="20">
        <v>6611</v>
      </c>
      <c r="F207" s="20">
        <v>5094</v>
      </c>
      <c r="G207" s="9">
        <v>0.77053395855392526</v>
      </c>
      <c r="H207" s="20">
        <v>3488</v>
      </c>
      <c r="I207" s="9">
        <v>0.68472712995681195</v>
      </c>
      <c r="J207" s="20">
        <v>0</v>
      </c>
      <c r="K207" s="9">
        <v>0</v>
      </c>
      <c r="L207" s="20">
        <v>232</v>
      </c>
      <c r="M207" s="9">
        <v>4.5543776992540246E-2</v>
      </c>
      <c r="N207" s="20">
        <v>688</v>
      </c>
      <c r="O207" s="9">
        <v>0.13506085590891245</v>
      </c>
      <c r="P207" s="20">
        <v>404</v>
      </c>
      <c r="Q207" s="9">
        <v>7.9308990969768359E-2</v>
      </c>
    </row>
    <row r="208" spans="4:17" x14ac:dyDescent="0.25">
      <c r="D208" s="8" t="s">
        <v>660</v>
      </c>
      <c r="E208" s="20">
        <v>6417</v>
      </c>
      <c r="F208" s="20">
        <v>4356</v>
      </c>
      <c r="G208" s="9">
        <v>0.67882187938288918</v>
      </c>
      <c r="H208" s="20">
        <v>2784</v>
      </c>
      <c r="I208" s="9">
        <v>0.6391184573002755</v>
      </c>
      <c r="J208" s="20">
        <v>0</v>
      </c>
      <c r="K208" s="9">
        <v>0</v>
      </c>
      <c r="L208" s="20">
        <v>40</v>
      </c>
      <c r="M208" s="9">
        <v>9.1827364554637279E-3</v>
      </c>
      <c r="N208" s="20">
        <v>778</v>
      </c>
      <c r="O208" s="9">
        <v>0.17860422405876952</v>
      </c>
      <c r="P208" s="20">
        <v>1012</v>
      </c>
      <c r="Q208" s="9">
        <v>0.23232323232323232</v>
      </c>
    </row>
    <row r="209" spans="4:17" x14ac:dyDescent="0.25">
      <c r="D209" s="8" t="s">
        <v>661</v>
      </c>
      <c r="E209" s="20">
        <v>12284</v>
      </c>
      <c r="F209" s="20">
        <v>8646</v>
      </c>
      <c r="G209" s="9">
        <v>0.70384239661348091</v>
      </c>
      <c r="H209" s="20">
        <v>5767</v>
      </c>
      <c r="I209" s="9">
        <v>0.66701364792967843</v>
      </c>
      <c r="J209" s="20">
        <v>0</v>
      </c>
      <c r="K209" s="9">
        <v>0</v>
      </c>
      <c r="L209" s="20">
        <v>342</v>
      </c>
      <c r="M209" s="9">
        <v>3.9555863983344902E-2</v>
      </c>
      <c r="N209" s="20">
        <v>2036</v>
      </c>
      <c r="O209" s="9">
        <v>0.23548461716400648</v>
      </c>
      <c r="P209" s="20">
        <v>877</v>
      </c>
      <c r="Q209" s="9">
        <v>0.10143418922044876</v>
      </c>
    </row>
    <row r="210" spans="4:17" x14ac:dyDescent="0.25">
      <c r="D210" s="8" t="s">
        <v>662</v>
      </c>
      <c r="E210" s="20">
        <v>3274</v>
      </c>
      <c r="F210" s="20">
        <v>2523</v>
      </c>
      <c r="G210" s="9">
        <v>0.77061698228466713</v>
      </c>
      <c r="H210" s="20">
        <v>1738</v>
      </c>
      <c r="I210" s="9">
        <v>0.68886246531906459</v>
      </c>
      <c r="J210" s="20">
        <v>0</v>
      </c>
      <c r="K210" s="9">
        <v>0</v>
      </c>
      <c r="L210" s="20">
        <v>62</v>
      </c>
      <c r="M210" s="9">
        <v>2.4573919936583432E-2</v>
      </c>
      <c r="N210" s="20">
        <v>320</v>
      </c>
      <c r="O210" s="9">
        <v>0.12683313515655964</v>
      </c>
      <c r="P210" s="20">
        <v>266</v>
      </c>
      <c r="Q210" s="9">
        <v>0.10543004359889022</v>
      </c>
    </row>
    <row r="211" spans="4:17" x14ac:dyDescent="0.25">
      <c r="D211" s="8" t="s">
        <v>490</v>
      </c>
      <c r="E211" s="20">
        <v>3140</v>
      </c>
      <c r="F211" s="20">
        <v>2607</v>
      </c>
      <c r="G211" s="9">
        <v>0.83025477707006368</v>
      </c>
      <c r="H211" s="20">
        <v>1938</v>
      </c>
      <c r="I211" s="9">
        <v>0.74338319907940165</v>
      </c>
      <c r="J211" s="20">
        <v>0</v>
      </c>
      <c r="K211" s="9">
        <v>0</v>
      </c>
      <c r="L211" s="20">
        <v>10</v>
      </c>
      <c r="M211" s="9">
        <v>3.8358266206367474E-3</v>
      </c>
      <c r="N211" s="20">
        <v>200</v>
      </c>
      <c r="O211" s="9">
        <v>7.6716532412734947E-2</v>
      </c>
      <c r="P211" s="20">
        <v>234</v>
      </c>
      <c r="Q211" s="9">
        <v>8.9758342922899886E-2</v>
      </c>
    </row>
    <row r="212" spans="4:17" x14ac:dyDescent="0.25">
      <c r="D212" s="8" t="s">
        <v>666</v>
      </c>
      <c r="E212" s="20">
        <v>6074</v>
      </c>
      <c r="F212" s="20">
        <v>4452</v>
      </c>
      <c r="G212" s="9">
        <v>0.73296015805070791</v>
      </c>
      <c r="H212" s="20">
        <v>2947</v>
      </c>
      <c r="I212" s="9">
        <v>0.66194968553459121</v>
      </c>
      <c r="J212" s="20">
        <v>0</v>
      </c>
      <c r="K212" s="9">
        <v>0</v>
      </c>
      <c r="L212" s="20">
        <v>129</v>
      </c>
      <c r="M212" s="9">
        <v>2.8975741239892182E-2</v>
      </c>
      <c r="N212" s="20">
        <v>1253</v>
      </c>
      <c r="O212" s="9">
        <v>0.28144654088050314</v>
      </c>
      <c r="P212" s="20">
        <v>13</v>
      </c>
      <c r="Q212" s="9">
        <v>2.9200359389038636E-3</v>
      </c>
    </row>
    <row r="213" spans="4:17" x14ac:dyDescent="0.25">
      <c r="D213" s="8" t="s">
        <v>674</v>
      </c>
      <c r="E213" s="20">
        <v>6396</v>
      </c>
      <c r="F213" s="20">
        <v>4600</v>
      </c>
      <c r="G213" s="9">
        <v>0.71919949968730457</v>
      </c>
      <c r="H213" s="20">
        <v>3167</v>
      </c>
      <c r="I213" s="9">
        <v>0.68847826086956521</v>
      </c>
      <c r="J213" s="20">
        <v>0</v>
      </c>
      <c r="K213" s="9">
        <v>0</v>
      </c>
      <c r="L213" s="20">
        <v>90</v>
      </c>
      <c r="M213" s="9">
        <v>1.9565217391304349E-2</v>
      </c>
      <c r="N213" s="20">
        <v>510</v>
      </c>
      <c r="O213" s="9">
        <v>0.1108695652173913</v>
      </c>
      <c r="P213" s="20">
        <v>973</v>
      </c>
      <c r="Q213" s="9">
        <v>0.21152173913043479</v>
      </c>
    </row>
    <row r="214" spans="4:17" x14ac:dyDescent="0.25">
      <c r="D214" s="7" t="s">
        <v>491</v>
      </c>
      <c r="E214" s="20">
        <v>62095</v>
      </c>
      <c r="F214" s="20">
        <v>37098</v>
      </c>
      <c r="G214" s="9">
        <v>0.59743940735969081</v>
      </c>
      <c r="H214" s="20">
        <v>18768</v>
      </c>
      <c r="I214" s="9">
        <v>0.50590328319585964</v>
      </c>
      <c r="J214" s="20">
        <v>0</v>
      </c>
      <c r="K214" s="9">
        <v>0</v>
      </c>
      <c r="L214" s="20">
        <v>940</v>
      </c>
      <c r="M214" s="9">
        <v>2.5338293169443096E-2</v>
      </c>
      <c r="N214" s="20">
        <v>11356</v>
      </c>
      <c r="O214" s="9">
        <v>0.30610814599169767</v>
      </c>
      <c r="P214" s="20">
        <v>9140</v>
      </c>
      <c r="Q214" s="9">
        <v>0.24637446762628712</v>
      </c>
    </row>
    <row r="215" spans="4:17" x14ac:dyDescent="0.25">
      <c r="D215" s="8" t="s">
        <v>493</v>
      </c>
      <c r="E215" s="20">
        <v>12887</v>
      </c>
      <c r="F215" s="20">
        <v>7870</v>
      </c>
      <c r="G215" s="9">
        <v>0.61069294638007299</v>
      </c>
      <c r="H215" s="20">
        <v>4592</v>
      </c>
      <c r="I215" s="9">
        <v>0.58348157560355784</v>
      </c>
      <c r="J215" s="20">
        <v>0</v>
      </c>
      <c r="K215" s="9">
        <v>0</v>
      </c>
      <c r="L215" s="20">
        <v>379</v>
      </c>
      <c r="M215" s="9">
        <v>4.8157560355781448E-2</v>
      </c>
      <c r="N215" s="20">
        <v>3593</v>
      </c>
      <c r="O215" s="9">
        <v>0.45654383735705212</v>
      </c>
      <c r="P215" s="20">
        <v>441</v>
      </c>
      <c r="Q215" s="9">
        <v>5.6035578144853875E-2</v>
      </c>
    </row>
    <row r="216" spans="4:17" x14ac:dyDescent="0.25">
      <c r="D216" s="8" t="s">
        <v>494</v>
      </c>
      <c r="E216" s="20">
        <v>8863</v>
      </c>
      <c r="F216" s="20">
        <v>5865</v>
      </c>
      <c r="G216" s="9">
        <v>0.66173981721764641</v>
      </c>
      <c r="H216" s="20">
        <v>2847</v>
      </c>
      <c r="I216" s="9">
        <v>0.4854219948849105</v>
      </c>
      <c r="J216" s="20">
        <v>0</v>
      </c>
      <c r="K216" s="9">
        <v>0</v>
      </c>
      <c r="L216" s="20">
        <v>84</v>
      </c>
      <c r="M216" s="9">
        <v>1.432225063938619E-2</v>
      </c>
      <c r="N216" s="20">
        <v>1433</v>
      </c>
      <c r="O216" s="9">
        <v>0.24433077578857629</v>
      </c>
      <c r="P216" s="20">
        <v>960</v>
      </c>
      <c r="Q216" s="9">
        <v>0.16368286445012789</v>
      </c>
    </row>
    <row r="217" spans="4:17" x14ac:dyDescent="0.25">
      <c r="D217" s="8" t="s">
        <v>499</v>
      </c>
      <c r="E217" s="20">
        <v>20179</v>
      </c>
      <c r="F217" s="20">
        <v>10935</v>
      </c>
      <c r="G217" s="9">
        <v>0.54189999504435304</v>
      </c>
      <c r="H217" s="20">
        <v>4681</v>
      </c>
      <c r="I217" s="9">
        <v>0.42807498856881571</v>
      </c>
      <c r="J217" s="20">
        <v>0</v>
      </c>
      <c r="K217" s="9">
        <v>0</v>
      </c>
      <c r="L217" s="20">
        <v>179</v>
      </c>
      <c r="M217" s="9">
        <v>1.6369455875628713E-2</v>
      </c>
      <c r="N217" s="20">
        <v>5436</v>
      </c>
      <c r="O217" s="9">
        <v>0.49711934156378601</v>
      </c>
      <c r="P217" s="20">
        <v>2228</v>
      </c>
      <c r="Q217" s="9">
        <v>0.20374942844078647</v>
      </c>
    </row>
    <row r="218" spans="4:17" x14ac:dyDescent="0.25">
      <c r="D218" s="8" t="s">
        <v>492</v>
      </c>
      <c r="E218" s="20">
        <v>5273</v>
      </c>
      <c r="F218" s="20">
        <v>3314</v>
      </c>
      <c r="G218" s="9">
        <v>0.62848473354826473</v>
      </c>
      <c r="H218" s="20">
        <v>1791</v>
      </c>
      <c r="I218" s="9">
        <v>0.54043452021726013</v>
      </c>
      <c r="J218" s="20">
        <v>0</v>
      </c>
      <c r="K218" s="9">
        <v>0</v>
      </c>
      <c r="L218" s="20">
        <v>233</v>
      </c>
      <c r="M218" s="9">
        <v>7.0307785153892577E-2</v>
      </c>
      <c r="N218" s="20">
        <v>503</v>
      </c>
      <c r="O218" s="9">
        <v>0.15178032589016294</v>
      </c>
      <c r="P218" s="20">
        <v>986</v>
      </c>
      <c r="Q218" s="9">
        <v>0.29752564876282439</v>
      </c>
    </row>
    <row r="219" spans="4:17" x14ac:dyDescent="0.25">
      <c r="D219" s="8" t="s">
        <v>495</v>
      </c>
      <c r="E219" s="20">
        <v>14893</v>
      </c>
      <c r="F219" s="20">
        <v>9114</v>
      </c>
      <c r="G219" s="9">
        <v>0.61196535285033238</v>
      </c>
      <c r="H219" s="20">
        <v>4857</v>
      </c>
      <c r="I219" s="9">
        <v>0.53291639236339694</v>
      </c>
      <c r="J219" s="20">
        <v>0</v>
      </c>
      <c r="K219" s="9">
        <v>0</v>
      </c>
      <c r="L219" s="20">
        <v>65</v>
      </c>
      <c r="M219" s="9">
        <v>7.1318850120693439E-3</v>
      </c>
      <c r="N219" s="20">
        <v>391</v>
      </c>
      <c r="O219" s="9">
        <v>4.2901031380294052E-2</v>
      </c>
      <c r="P219" s="20">
        <v>4525</v>
      </c>
      <c r="Q219" s="9">
        <v>0.4964889181479043</v>
      </c>
    </row>
    <row r="220" spans="4:17" x14ac:dyDescent="0.25">
      <c r="D220" s="7" t="s">
        <v>483</v>
      </c>
      <c r="E220" s="20">
        <v>31962</v>
      </c>
      <c r="F220" s="20">
        <v>23239</v>
      </c>
      <c r="G220" s="9">
        <v>0.72708216006507731</v>
      </c>
      <c r="H220" s="20">
        <v>16111</v>
      </c>
      <c r="I220" s="9">
        <v>0.69327423727354875</v>
      </c>
      <c r="J220" s="20">
        <v>0</v>
      </c>
      <c r="K220" s="9">
        <v>0</v>
      </c>
      <c r="L220" s="20">
        <v>666</v>
      </c>
      <c r="M220" s="9">
        <v>2.8658720254744179E-2</v>
      </c>
      <c r="N220" s="20">
        <v>5355</v>
      </c>
      <c r="O220" s="9">
        <v>0.23043160204828092</v>
      </c>
      <c r="P220" s="20">
        <v>1623</v>
      </c>
      <c r="Q220" s="9">
        <v>6.9839493954128834E-2</v>
      </c>
    </row>
    <row r="221" spans="4:17" x14ac:dyDescent="0.25">
      <c r="D221" s="8" t="s">
        <v>484</v>
      </c>
      <c r="E221" s="20">
        <v>14481</v>
      </c>
      <c r="F221" s="20">
        <v>10635</v>
      </c>
      <c r="G221" s="9">
        <v>0.73441060700227889</v>
      </c>
      <c r="H221" s="20">
        <v>7756</v>
      </c>
      <c r="I221" s="9">
        <v>0.72929007992477668</v>
      </c>
      <c r="J221" s="20">
        <v>0</v>
      </c>
      <c r="K221" s="9">
        <v>0</v>
      </c>
      <c r="L221" s="20">
        <v>229</v>
      </c>
      <c r="M221" s="9">
        <v>2.153267512929008E-2</v>
      </c>
      <c r="N221" s="20">
        <v>2315</v>
      </c>
      <c r="O221" s="9">
        <v>0.21767748001880582</v>
      </c>
      <c r="P221" s="20">
        <v>850</v>
      </c>
      <c r="Q221" s="9">
        <v>7.992477668077104E-2</v>
      </c>
    </row>
    <row r="222" spans="4:17" x14ac:dyDescent="0.25">
      <c r="D222" s="8" t="s">
        <v>488</v>
      </c>
      <c r="E222" s="20">
        <v>3285</v>
      </c>
      <c r="F222" s="20">
        <v>2223</v>
      </c>
      <c r="G222" s="9">
        <v>0.67671232876712328</v>
      </c>
      <c r="H222" s="20">
        <v>1418</v>
      </c>
      <c r="I222" s="9">
        <v>0.63787674313990106</v>
      </c>
      <c r="J222" s="20">
        <v>0</v>
      </c>
      <c r="K222" s="9">
        <v>0</v>
      </c>
      <c r="L222" s="20">
        <v>40</v>
      </c>
      <c r="M222" s="9">
        <v>1.799370220422852E-2</v>
      </c>
      <c r="N222" s="20">
        <v>566</v>
      </c>
      <c r="O222" s="9">
        <v>0.25461088618983357</v>
      </c>
      <c r="P222" s="20">
        <v>320</v>
      </c>
      <c r="Q222" s="9">
        <v>0.14394961763382816</v>
      </c>
    </row>
    <row r="223" spans="4:17" x14ac:dyDescent="0.25">
      <c r="D223" s="8" t="s">
        <v>667</v>
      </c>
      <c r="E223" s="20">
        <v>14196</v>
      </c>
      <c r="F223" s="20">
        <v>10381</v>
      </c>
      <c r="G223" s="9">
        <v>0.73126232741617359</v>
      </c>
      <c r="H223" s="20">
        <v>6937</v>
      </c>
      <c r="I223" s="9">
        <v>0.66824005394470665</v>
      </c>
      <c r="J223" s="20">
        <v>0</v>
      </c>
      <c r="K223" s="9">
        <v>0</v>
      </c>
      <c r="L223" s="20">
        <v>397</v>
      </c>
      <c r="M223" s="9">
        <v>3.8242943839707159E-2</v>
      </c>
      <c r="N223" s="20">
        <v>2474</v>
      </c>
      <c r="O223" s="9">
        <v>0.23832000770638667</v>
      </c>
      <c r="P223" s="20">
        <v>453</v>
      </c>
      <c r="Q223" s="9">
        <v>4.3637414507272904E-2</v>
      </c>
    </row>
    <row r="224" spans="4:17" x14ac:dyDescent="0.25">
      <c r="D224" s="7" t="s">
        <v>478</v>
      </c>
      <c r="E224" s="20">
        <v>53234</v>
      </c>
      <c r="F224" s="20">
        <v>37137</v>
      </c>
      <c r="G224" s="9">
        <v>0.69761806364353607</v>
      </c>
      <c r="H224" s="20">
        <v>22359</v>
      </c>
      <c r="I224" s="9">
        <v>0.60206801841828905</v>
      </c>
      <c r="J224" s="20">
        <v>0</v>
      </c>
      <c r="K224" s="9">
        <v>0</v>
      </c>
      <c r="L224" s="20">
        <v>512</v>
      </c>
      <c r="M224" s="9">
        <v>1.3786789455260252E-2</v>
      </c>
      <c r="N224" s="20">
        <v>8816</v>
      </c>
      <c r="O224" s="9">
        <v>0.23739128093276246</v>
      </c>
      <c r="P224" s="20">
        <v>4518</v>
      </c>
      <c r="Q224" s="9">
        <v>0.12165764601340981</v>
      </c>
    </row>
    <row r="225" spans="4:17" x14ac:dyDescent="0.25">
      <c r="D225" s="8" t="s">
        <v>655</v>
      </c>
      <c r="E225" s="20">
        <v>4069</v>
      </c>
      <c r="F225" s="20">
        <v>2613</v>
      </c>
      <c r="G225" s="9">
        <v>0.64217252396166136</v>
      </c>
      <c r="H225" s="20">
        <v>1306</v>
      </c>
      <c r="I225" s="9">
        <v>0.49980864906238043</v>
      </c>
      <c r="J225" s="20">
        <v>0</v>
      </c>
      <c r="K225" s="9">
        <v>0</v>
      </c>
      <c r="L225" s="20">
        <v>44</v>
      </c>
      <c r="M225" s="9">
        <v>1.6838882510524303E-2</v>
      </c>
      <c r="N225" s="20">
        <v>1010</v>
      </c>
      <c r="O225" s="9">
        <v>0.38652889399158058</v>
      </c>
      <c r="P225" s="20">
        <v>182</v>
      </c>
      <c r="Q225" s="9">
        <v>6.965174129353234E-2</v>
      </c>
    </row>
    <row r="226" spans="4:17" x14ac:dyDescent="0.25">
      <c r="D226" s="8" t="s">
        <v>479</v>
      </c>
      <c r="E226" s="20">
        <v>9073</v>
      </c>
      <c r="F226" s="20">
        <v>6636</v>
      </c>
      <c r="G226" s="9">
        <v>0.73140085969359636</v>
      </c>
      <c r="H226" s="20">
        <v>3993</v>
      </c>
      <c r="I226" s="9">
        <v>0.60171790235081379</v>
      </c>
      <c r="J226" s="20">
        <v>0</v>
      </c>
      <c r="K226" s="9">
        <v>0</v>
      </c>
      <c r="L226" s="20">
        <v>66</v>
      </c>
      <c r="M226" s="9">
        <v>9.9457504520795662E-3</v>
      </c>
      <c r="N226" s="20">
        <v>1721</v>
      </c>
      <c r="O226" s="9">
        <v>0.25934297769740805</v>
      </c>
      <c r="P226" s="20">
        <v>299</v>
      </c>
      <c r="Q226" s="9">
        <v>4.505726341169379E-2</v>
      </c>
    </row>
    <row r="227" spans="4:17" x14ac:dyDescent="0.25">
      <c r="D227" s="8" t="s">
        <v>480</v>
      </c>
      <c r="E227" s="20">
        <v>7446</v>
      </c>
      <c r="F227" s="20">
        <v>5125</v>
      </c>
      <c r="G227" s="9">
        <v>0.68828901423583133</v>
      </c>
      <c r="H227" s="20">
        <v>3246</v>
      </c>
      <c r="I227" s="9">
        <v>0.63336585365853659</v>
      </c>
      <c r="J227" s="20">
        <v>0</v>
      </c>
      <c r="K227" s="9">
        <v>0</v>
      </c>
      <c r="L227" s="20">
        <v>74</v>
      </c>
      <c r="M227" s="9">
        <v>1.4439024390243903E-2</v>
      </c>
      <c r="N227" s="20">
        <v>1540</v>
      </c>
      <c r="O227" s="9">
        <v>0.30048780487804877</v>
      </c>
      <c r="P227" s="20">
        <v>419</v>
      </c>
      <c r="Q227" s="9">
        <v>8.1756097560975613E-2</v>
      </c>
    </row>
    <row r="228" spans="4:17" x14ac:dyDescent="0.25">
      <c r="D228" s="8" t="s">
        <v>664</v>
      </c>
      <c r="E228" s="20">
        <v>6816</v>
      </c>
      <c r="F228" s="20">
        <v>4828</v>
      </c>
      <c r="G228" s="9">
        <v>0.70833333333333337</v>
      </c>
      <c r="H228" s="20">
        <v>2867</v>
      </c>
      <c r="I228" s="9">
        <v>0.59382767191383601</v>
      </c>
      <c r="J228" s="20">
        <v>0</v>
      </c>
      <c r="K228" s="9">
        <v>0</v>
      </c>
      <c r="L228" s="20">
        <v>46</v>
      </c>
      <c r="M228" s="9">
        <v>9.5277547638773826E-3</v>
      </c>
      <c r="N228" s="20">
        <v>1296</v>
      </c>
      <c r="O228" s="9">
        <v>0.26843413421706713</v>
      </c>
      <c r="P228" s="20">
        <v>381</v>
      </c>
      <c r="Q228" s="9">
        <v>7.8914664457332223E-2</v>
      </c>
    </row>
    <row r="229" spans="4:17" x14ac:dyDescent="0.25">
      <c r="D229" s="8" t="s">
        <v>665</v>
      </c>
      <c r="E229" s="20">
        <v>5071</v>
      </c>
      <c r="F229" s="20">
        <v>3520</v>
      </c>
      <c r="G229" s="9">
        <v>0.69414316702819956</v>
      </c>
      <c r="H229" s="20">
        <v>2126</v>
      </c>
      <c r="I229" s="9">
        <v>0.60397727272727275</v>
      </c>
      <c r="J229" s="20">
        <v>0</v>
      </c>
      <c r="K229" s="9">
        <v>0</v>
      </c>
      <c r="L229" s="20">
        <v>62</v>
      </c>
      <c r="M229" s="9">
        <v>1.7613636363636363E-2</v>
      </c>
      <c r="N229" s="20">
        <v>866</v>
      </c>
      <c r="O229" s="9">
        <v>0.24602272727272728</v>
      </c>
      <c r="P229" s="20">
        <v>416</v>
      </c>
      <c r="Q229" s="9">
        <v>0.11818181818181818</v>
      </c>
    </row>
    <row r="230" spans="4:17" x14ac:dyDescent="0.25">
      <c r="D230" s="8" t="s">
        <v>487</v>
      </c>
      <c r="E230" s="20">
        <v>8003</v>
      </c>
      <c r="F230" s="20">
        <v>4968</v>
      </c>
      <c r="G230" s="9">
        <v>0.62076721229538923</v>
      </c>
      <c r="H230" s="20">
        <v>2549</v>
      </c>
      <c r="I230" s="9">
        <v>0.51308373590982281</v>
      </c>
      <c r="J230" s="20">
        <v>0</v>
      </c>
      <c r="K230" s="9">
        <v>0</v>
      </c>
      <c r="L230" s="20">
        <v>86</v>
      </c>
      <c r="M230" s="9">
        <v>1.7310789049919485E-2</v>
      </c>
      <c r="N230" s="20">
        <v>842</v>
      </c>
      <c r="O230" s="9">
        <v>0.16948470209339775</v>
      </c>
      <c r="P230" s="20">
        <v>1662</v>
      </c>
      <c r="Q230" s="9">
        <v>0.33454106280193235</v>
      </c>
    </row>
    <row r="231" spans="4:17" x14ac:dyDescent="0.25">
      <c r="D231" s="8" t="s">
        <v>496</v>
      </c>
      <c r="E231" s="20">
        <v>4963</v>
      </c>
      <c r="F231" s="20">
        <v>3759</v>
      </c>
      <c r="G231" s="9">
        <v>0.75740479548660089</v>
      </c>
      <c r="H231" s="20">
        <v>2473</v>
      </c>
      <c r="I231" s="9">
        <v>0.6578877361000266</v>
      </c>
      <c r="J231" s="20">
        <v>0</v>
      </c>
      <c r="K231" s="9">
        <v>0</v>
      </c>
      <c r="L231" s="20">
        <v>67</v>
      </c>
      <c r="M231" s="9">
        <v>1.7823889332269222E-2</v>
      </c>
      <c r="N231" s="20">
        <v>566</v>
      </c>
      <c r="O231" s="9">
        <v>0.15057196062782655</v>
      </c>
      <c r="P231" s="20">
        <v>346</v>
      </c>
      <c r="Q231" s="9">
        <v>9.2045756850226118E-2</v>
      </c>
    </row>
    <row r="232" spans="4:17" x14ac:dyDescent="0.25">
      <c r="D232" s="8" t="s">
        <v>673</v>
      </c>
      <c r="E232" s="20">
        <v>7793</v>
      </c>
      <c r="F232" s="20">
        <v>5688</v>
      </c>
      <c r="G232" s="9">
        <v>0.72988579494418071</v>
      </c>
      <c r="H232" s="20">
        <v>3799</v>
      </c>
      <c r="I232" s="9">
        <v>0.66789732770745425</v>
      </c>
      <c r="J232" s="20">
        <v>0</v>
      </c>
      <c r="K232" s="9">
        <v>0</v>
      </c>
      <c r="L232" s="20">
        <v>67</v>
      </c>
      <c r="M232" s="9">
        <v>1.1779184247538679E-2</v>
      </c>
      <c r="N232" s="20">
        <v>975</v>
      </c>
      <c r="O232" s="9">
        <v>0.17141350210970463</v>
      </c>
      <c r="P232" s="20">
        <v>813</v>
      </c>
      <c r="Q232" s="9">
        <v>0.1429324894514768</v>
      </c>
    </row>
    <row r="233" spans="4:17" x14ac:dyDescent="0.25">
      <c r="D233" s="7" t="s">
        <v>476</v>
      </c>
      <c r="E233" s="20">
        <v>84149</v>
      </c>
      <c r="F233" s="20">
        <v>67882</v>
      </c>
      <c r="G233" s="9">
        <v>0.80668813651974469</v>
      </c>
      <c r="H233" s="20">
        <v>51893</v>
      </c>
      <c r="I233" s="9">
        <v>0.76445891399781973</v>
      </c>
      <c r="J233" s="20">
        <v>2</v>
      </c>
      <c r="K233" s="9">
        <v>2.9462891488170648E-5</v>
      </c>
      <c r="L233" s="20">
        <v>1757</v>
      </c>
      <c r="M233" s="9">
        <v>2.5883150172357917E-2</v>
      </c>
      <c r="N233" s="20">
        <v>8378</v>
      </c>
      <c r="O233" s="9">
        <v>0.12342005244394685</v>
      </c>
      <c r="P233" s="20">
        <v>4050</v>
      </c>
      <c r="Q233" s="9">
        <v>5.9662355263545568E-2</v>
      </c>
    </row>
    <row r="234" spans="4:17" x14ac:dyDescent="0.25">
      <c r="D234" s="8" t="s">
        <v>653</v>
      </c>
      <c r="E234" s="20">
        <v>4261</v>
      </c>
      <c r="F234" s="20">
        <v>3331</v>
      </c>
      <c r="G234" s="9">
        <v>0.78174137526402254</v>
      </c>
      <c r="H234" s="20">
        <v>2575</v>
      </c>
      <c r="I234" s="9">
        <v>0.77304112879015308</v>
      </c>
      <c r="J234" s="20">
        <v>0</v>
      </c>
      <c r="K234" s="9">
        <v>0</v>
      </c>
      <c r="L234" s="20">
        <v>70</v>
      </c>
      <c r="M234" s="9">
        <v>2.1014710297208045E-2</v>
      </c>
      <c r="N234" s="20">
        <v>589</v>
      </c>
      <c r="O234" s="9">
        <v>0.17682377664365057</v>
      </c>
      <c r="P234" s="20">
        <v>142</v>
      </c>
      <c r="Q234" s="9">
        <v>4.2629840888622032E-2</v>
      </c>
    </row>
    <row r="235" spans="4:17" x14ac:dyDescent="0.25">
      <c r="D235" s="8" t="s">
        <v>656</v>
      </c>
      <c r="E235" s="20">
        <v>10446</v>
      </c>
      <c r="F235" s="20">
        <v>8017</v>
      </c>
      <c r="G235" s="9">
        <v>0.76747080222094577</v>
      </c>
      <c r="H235" s="20">
        <v>5493</v>
      </c>
      <c r="I235" s="9">
        <v>0.68516901584133716</v>
      </c>
      <c r="J235" s="20">
        <v>0</v>
      </c>
      <c r="K235" s="9">
        <v>0</v>
      </c>
      <c r="L235" s="20">
        <v>416</v>
      </c>
      <c r="M235" s="9">
        <v>5.1889734314581513E-2</v>
      </c>
      <c r="N235" s="20">
        <v>1273</v>
      </c>
      <c r="O235" s="9">
        <v>0.15878757640014968</v>
      </c>
      <c r="P235" s="20">
        <v>377</v>
      </c>
      <c r="Q235" s="9">
        <v>4.7025071722589497E-2</v>
      </c>
    </row>
    <row r="236" spans="4:17" x14ac:dyDescent="0.25">
      <c r="D236" s="8" t="s">
        <v>659</v>
      </c>
      <c r="E236" s="20">
        <v>5036</v>
      </c>
      <c r="F236" s="20">
        <v>4156</v>
      </c>
      <c r="G236" s="9">
        <v>0.82525814138204923</v>
      </c>
      <c r="H236" s="20">
        <v>3253</v>
      </c>
      <c r="I236" s="9">
        <v>0.7827237728585178</v>
      </c>
      <c r="J236" s="20">
        <v>0</v>
      </c>
      <c r="K236" s="9">
        <v>0</v>
      </c>
      <c r="L236" s="20">
        <v>133</v>
      </c>
      <c r="M236" s="9">
        <v>3.2001924927815208E-2</v>
      </c>
      <c r="N236" s="20">
        <v>309</v>
      </c>
      <c r="O236" s="9">
        <v>7.4350336862367666E-2</v>
      </c>
      <c r="P236" s="20">
        <v>292</v>
      </c>
      <c r="Q236" s="9">
        <v>7.0259865255052942E-2</v>
      </c>
    </row>
    <row r="237" spans="4:17" x14ac:dyDescent="0.25">
      <c r="D237" s="8" t="s">
        <v>485</v>
      </c>
      <c r="E237" s="20">
        <v>6076</v>
      </c>
      <c r="F237" s="20">
        <v>5210</v>
      </c>
      <c r="G237" s="9">
        <v>0.85747202106649112</v>
      </c>
      <c r="H237" s="20">
        <v>4209</v>
      </c>
      <c r="I237" s="9">
        <v>0.80786948176583495</v>
      </c>
      <c r="J237" s="20">
        <v>0</v>
      </c>
      <c r="K237" s="9">
        <v>0</v>
      </c>
      <c r="L237" s="20">
        <v>259</v>
      </c>
      <c r="M237" s="9">
        <v>4.9712092130518235E-2</v>
      </c>
      <c r="N237" s="20">
        <v>408</v>
      </c>
      <c r="O237" s="9">
        <v>7.8310940499040305E-2</v>
      </c>
      <c r="P237" s="20">
        <v>84</v>
      </c>
      <c r="Q237" s="9">
        <v>1.6122840690978888E-2</v>
      </c>
    </row>
    <row r="238" spans="4:17" x14ac:dyDescent="0.25">
      <c r="D238" s="8" t="s">
        <v>668</v>
      </c>
      <c r="E238" s="20">
        <v>5008</v>
      </c>
      <c r="F238" s="20">
        <v>3834</v>
      </c>
      <c r="G238" s="9">
        <v>0.76557507987220452</v>
      </c>
      <c r="H238" s="20">
        <v>2687</v>
      </c>
      <c r="I238" s="9">
        <v>0.70083463745435581</v>
      </c>
      <c r="J238" s="20">
        <v>0</v>
      </c>
      <c r="K238" s="9">
        <v>0</v>
      </c>
      <c r="L238" s="20">
        <v>66</v>
      </c>
      <c r="M238" s="9">
        <v>1.7214397496087636E-2</v>
      </c>
      <c r="N238" s="20">
        <v>561</v>
      </c>
      <c r="O238" s="9">
        <v>0.14632237871674492</v>
      </c>
      <c r="P238" s="20">
        <v>408</v>
      </c>
      <c r="Q238" s="9">
        <v>0.10641627543035993</v>
      </c>
    </row>
    <row r="239" spans="4:17" x14ac:dyDescent="0.25">
      <c r="D239" s="8" t="s">
        <v>670</v>
      </c>
      <c r="E239" s="20">
        <v>11071</v>
      </c>
      <c r="F239" s="20">
        <v>9388</v>
      </c>
      <c r="G239" s="9">
        <v>0.84798121217595523</v>
      </c>
      <c r="H239" s="20">
        <v>7618</v>
      </c>
      <c r="I239" s="9">
        <v>0.81146144013634425</v>
      </c>
      <c r="J239" s="20">
        <v>0</v>
      </c>
      <c r="K239" s="9">
        <v>0</v>
      </c>
      <c r="L239" s="20">
        <v>140</v>
      </c>
      <c r="M239" s="9">
        <v>1.4912654452492544E-2</v>
      </c>
      <c r="N239" s="20">
        <v>866</v>
      </c>
      <c r="O239" s="9">
        <v>9.2245419684703872E-2</v>
      </c>
      <c r="P239" s="20">
        <v>453</v>
      </c>
      <c r="Q239" s="9">
        <v>4.8253089049850872E-2</v>
      </c>
    </row>
    <row r="240" spans="4:17" x14ac:dyDescent="0.25">
      <c r="D240" s="8" t="s">
        <v>671</v>
      </c>
      <c r="E240" s="20">
        <v>7566</v>
      </c>
      <c r="F240" s="20">
        <v>5942</v>
      </c>
      <c r="G240" s="9">
        <v>0.78535553793285751</v>
      </c>
      <c r="H240" s="20">
        <v>4435</v>
      </c>
      <c r="I240" s="9">
        <v>0.74638168966677887</v>
      </c>
      <c r="J240" s="20">
        <v>0</v>
      </c>
      <c r="K240" s="9">
        <v>0</v>
      </c>
      <c r="L240" s="20">
        <v>88</v>
      </c>
      <c r="M240" s="9">
        <v>1.4809828340626052E-2</v>
      </c>
      <c r="N240" s="20">
        <v>1183</v>
      </c>
      <c r="O240" s="9">
        <v>0.19909121507909794</v>
      </c>
      <c r="P240" s="20">
        <v>161</v>
      </c>
      <c r="Q240" s="9">
        <v>2.7095254123190846E-2</v>
      </c>
    </row>
    <row r="241" spans="4:17" x14ac:dyDescent="0.25">
      <c r="D241" s="8" t="s">
        <v>497</v>
      </c>
      <c r="E241" s="20">
        <v>8118</v>
      </c>
      <c r="F241" s="20">
        <v>6188</v>
      </c>
      <c r="G241" s="9">
        <v>0.7622567134762257</v>
      </c>
      <c r="H241" s="20">
        <v>4442</v>
      </c>
      <c r="I241" s="9">
        <v>0.7178409825468649</v>
      </c>
      <c r="J241" s="20">
        <v>0</v>
      </c>
      <c r="K241" s="9">
        <v>0</v>
      </c>
      <c r="L241" s="20">
        <v>126</v>
      </c>
      <c r="M241" s="9">
        <v>2.0361990950226245E-2</v>
      </c>
      <c r="N241" s="20">
        <v>834</v>
      </c>
      <c r="O241" s="9">
        <v>0.13477698771816418</v>
      </c>
      <c r="P241" s="20">
        <v>729</v>
      </c>
      <c r="Q241" s="9">
        <v>0.11780866192630898</v>
      </c>
    </row>
    <row r="242" spans="4:17" x14ac:dyDescent="0.25">
      <c r="D242" s="8" t="s">
        <v>672</v>
      </c>
      <c r="E242" s="20">
        <v>9723</v>
      </c>
      <c r="F242" s="20">
        <v>8070</v>
      </c>
      <c r="G242" s="9">
        <v>0.82999074359765501</v>
      </c>
      <c r="H242" s="20">
        <v>6365</v>
      </c>
      <c r="I242" s="9">
        <v>0.78872366790582404</v>
      </c>
      <c r="J242" s="20">
        <v>0</v>
      </c>
      <c r="K242" s="9">
        <v>0</v>
      </c>
      <c r="L242" s="20">
        <v>245</v>
      </c>
      <c r="M242" s="9">
        <v>3.0359355638166045E-2</v>
      </c>
      <c r="N242" s="20">
        <v>813</v>
      </c>
      <c r="O242" s="9">
        <v>0.10074349442379182</v>
      </c>
      <c r="P242" s="20">
        <v>424</v>
      </c>
      <c r="Q242" s="9">
        <v>5.2540272614622054E-2</v>
      </c>
    </row>
    <row r="243" spans="4:17" x14ac:dyDescent="0.25">
      <c r="D243" s="8" t="s">
        <v>675</v>
      </c>
      <c r="E243" s="20">
        <v>9688</v>
      </c>
      <c r="F243" s="20">
        <v>7982</v>
      </c>
      <c r="G243" s="9">
        <v>0.823905862923204</v>
      </c>
      <c r="H243" s="20">
        <v>6346</v>
      </c>
      <c r="I243" s="9">
        <v>0.79503883738411429</v>
      </c>
      <c r="J243" s="20">
        <v>0</v>
      </c>
      <c r="K243" s="9">
        <v>0</v>
      </c>
      <c r="L243" s="20">
        <v>143</v>
      </c>
      <c r="M243" s="9">
        <v>1.7915309446254073E-2</v>
      </c>
      <c r="N243" s="20">
        <v>665</v>
      </c>
      <c r="O243" s="9">
        <v>8.3312453019293409E-2</v>
      </c>
      <c r="P243" s="20">
        <v>711</v>
      </c>
      <c r="Q243" s="9">
        <v>8.9075419694312208E-2</v>
      </c>
    </row>
    <row r="244" spans="4:17" x14ac:dyDescent="0.25">
      <c r="D244" s="8" t="s">
        <v>477</v>
      </c>
      <c r="E244" s="20">
        <v>7156</v>
      </c>
      <c r="F244" s="20">
        <v>5764</v>
      </c>
      <c r="G244" s="9">
        <v>0.80547792062604806</v>
      </c>
      <c r="H244" s="20">
        <v>4470</v>
      </c>
      <c r="I244" s="9">
        <v>0.77550312283136713</v>
      </c>
      <c r="J244" s="20">
        <v>2</v>
      </c>
      <c r="K244" s="9">
        <v>3.4698126301179735E-4</v>
      </c>
      <c r="L244" s="20">
        <v>71</v>
      </c>
      <c r="M244" s="9">
        <v>1.2317834836918807E-2</v>
      </c>
      <c r="N244" s="20">
        <v>877</v>
      </c>
      <c r="O244" s="9">
        <v>0.15215128383067314</v>
      </c>
      <c r="P244" s="20">
        <v>269</v>
      </c>
      <c r="Q244" s="9">
        <v>4.6668979875086745E-2</v>
      </c>
    </row>
    <row r="245" spans="4:17" x14ac:dyDescent="0.25">
      <c r="D245" s="6" t="s">
        <v>676</v>
      </c>
      <c r="E245" s="20">
        <v>342872</v>
      </c>
      <c r="F245" s="20">
        <v>222055</v>
      </c>
      <c r="G245" s="9">
        <v>0.64763235259805407</v>
      </c>
      <c r="H245" s="20">
        <v>120190</v>
      </c>
      <c r="I245" s="9">
        <v>0.54126229988066021</v>
      </c>
      <c r="J245" s="20">
        <v>2</v>
      </c>
      <c r="K245" s="9">
        <v>9.0067776001441091E-6</v>
      </c>
      <c r="L245" s="20">
        <v>7408</v>
      </c>
      <c r="M245" s="9">
        <v>3.3361104230933775E-2</v>
      </c>
      <c r="N245" s="20">
        <v>74298</v>
      </c>
      <c r="O245" s="9">
        <v>0.33459278106775348</v>
      </c>
      <c r="P245" s="20">
        <v>21546</v>
      </c>
      <c r="Q245" s="9">
        <v>9.7030015086352478E-2</v>
      </c>
    </row>
    <row r="246" spans="4:17" x14ac:dyDescent="0.25">
      <c r="D246" s="7" t="s">
        <v>693</v>
      </c>
      <c r="E246" s="20">
        <v>33826</v>
      </c>
      <c r="F246" s="20">
        <v>22983</v>
      </c>
      <c r="G246" s="9">
        <v>0.67944776207650914</v>
      </c>
      <c r="H246" s="20">
        <v>13746</v>
      </c>
      <c r="I246" s="9">
        <v>0.59809424357133534</v>
      </c>
      <c r="J246" s="20">
        <v>0</v>
      </c>
      <c r="K246" s="9">
        <v>0</v>
      </c>
      <c r="L246" s="20">
        <v>647</v>
      </c>
      <c r="M246" s="9">
        <v>2.8151242222512293E-2</v>
      </c>
      <c r="N246" s="20">
        <v>6752</v>
      </c>
      <c r="O246" s="9">
        <v>0.29378236087542964</v>
      </c>
      <c r="P246" s="20">
        <v>1973</v>
      </c>
      <c r="Q246" s="9">
        <v>8.5846060131401475E-2</v>
      </c>
    </row>
    <row r="247" spans="4:17" x14ac:dyDescent="0.25">
      <c r="D247" s="8" t="s">
        <v>694</v>
      </c>
      <c r="E247" s="20">
        <v>4245</v>
      </c>
      <c r="F247" s="20">
        <v>2784</v>
      </c>
      <c r="G247" s="9">
        <v>0.65583038869257948</v>
      </c>
      <c r="H247" s="20">
        <v>1574</v>
      </c>
      <c r="I247" s="9">
        <v>0.56537356321839083</v>
      </c>
      <c r="J247" s="20">
        <v>0</v>
      </c>
      <c r="K247" s="9">
        <v>0</v>
      </c>
      <c r="L247" s="20">
        <v>76</v>
      </c>
      <c r="M247" s="9">
        <v>2.7298850574712645E-2</v>
      </c>
      <c r="N247" s="20">
        <v>903</v>
      </c>
      <c r="O247" s="9">
        <v>0.32435344827586204</v>
      </c>
      <c r="P247" s="20">
        <v>308</v>
      </c>
      <c r="Q247" s="9">
        <v>0.11063218390804598</v>
      </c>
    </row>
    <row r="248" spans="4:17" x14ac:dyDescent="0.25">
      <c r="D248" s="8" t="s">
        <v>696</v>
      </c>
      <c r="E248" s="20">
        <v>7516</v>
      </c>
      <c r="F248" s="20">
        <v>4893</v>
      </c>
      <c r="G248" s="9">
        <v>0.65101117615753057</v>
      </c>
      <c r="H248" s="20">
        <v>2635</v>
      </c>
      <c r="I248" s="9">
        <v>0.53852442264459432</v>
      </c>
      <c r="J248" s="20">
        <v>0</v>
      </c>
      <c r="K248" s="9">
        <v>0</v>
      </c>
      <c r="L248" s="20">
        <v>122</v>
      </c>
      <c r="M248" s="9">
        <v>2.4933578581647253E-2</v>
      </c>
      <c r="N248" s="20">
        <v>1573</v>
      </c>
      <c r="O248" s="9">
        <v>0.32147966482730433</v>
      </c>
      <c r="P248" s="20">
        <v>607</v>
      </c>
      <c r="Q248" s="9">
        <v>0.12405477212344165</v>
      </c>
    </row>
    <row r="249" spans="4:17" x14ac:dyDescent="0.25">
      <c r="D249" s="8" t="s">
        <v>704</v>
      </c>
      <c r="E249" s="20">
        <v>3705</v>
      </c>
      <c r="F249" s="20">
        <v>2464</v>
      </c>
      <c r="G249" s="9">
        <v>0.66504723346828609</v>
      </c>
      <c r="H249" s="20">
        <v>1513</v>
      </c>
      <c r="I249" s="9">
        <v>0.61404220779220775</v>
      </c>
      <c r="J249" s="20">
        <v>0</v>
      </c>
      <c r="K249" s="9">
        <v>0</v>
      </c>
      <c r="L249" s="20">
        <v>78</v>
      </c>
      <c r="M249" s="9">
        <v>3.1655844155844153E-2</v>
      </c>
      <c r="N249" s="20">
        <v>753</v>
      </c>
      <c r="O249" s="9">
        <v>0.30560064935064934</v>
      </c>
      <c r="P249" s="20">
        <v>221</v>
      </c>
      <c r="Q249" s="9">
        <v>8.9691558441558447E-2</v>
      </c>
    </row>
    <row r="250" spans="4:17" x14ac:dyDescent="0.25">
      <c r="D250" s="8" t="s">
        <v>709</v>
      </c>
      <c r="E250" s="20">
        <v>12410</v>
      </c>
      <c r="F250" s="20">
        <v>8549</v>
      </c>
      <c r="G250" s="9">
        <v>0.68887993553585813</v>
      </c>
      <c r="H250" s="20">
        <v>5230</v>
      </c>
      <c r="I250" s="9">
        <v>0.61176745818224354</v>
      </c>
      <c r="J250" s="20">
        <v>0</v>
      </c>
      <c r="K250" s="9">
        <v>0</v>
      </c>
      <c r="L250" s="20">
        <v>267</v>
      </c>
      <c r="M250" s="9">
        <v>3.1231723008539009E-2</v>
      </c>
      <c r="N250" s="20">
        <v>2355</v>
      </c>
      <c r="O250" s="9">
        <v>0.27547081530003509</v>
      </c>
      <c r="P250" s="20">
        <v>671</v>
      </c>
      <c r="Q250" s="9">
        <v>7.848871213007369E-2</v>
      </c>
    </row>
    <row r="251" spans="4:17" x14ac:dyDescent="0.25">
      <c r="D251" s="8" t="s">
        <v>713</v>
      </c>
      <c r="E251" s="20">
        <v>5950</v>
      </c>
      <c r="F251" s="20">
        <v>4293</v>
      </c>
      <c r="G251" s="9">
        <v>0.72151260504201675</v>
      </c>
      <c r="H251" s="20">
        <v>2794</v>
      </c>
      <c r="I251" s="9">
        <v>0.6508269275564873</v>
      </c>
      <c r="J251" s="20">
        <v>0</v>
      </c>
      <c r="K251" s="9">
        <v>0</v>
      </c>
      <c r="L251" s="20">
        <v>104</v>
      </c>
      <c r="M251" s="9">
        <v>2.42254833449802E-2</v>
      </c>
      <c r="N251" s="20">
        <v>1168</v>
      </c>
      <c r="O251" s="9">
        <v>0.27207081295131608</v>
      </c>
      <c r="P251" s="20">
        <v>166</v>
      </c>
      <c r="Q251" s="9">
        <v>3.8667598416026086E-2</v>
      </c>
    </row>
    <row r="252" spans="4:17" x14ac:dyDescent="0.25">
      <c r="D252" s="7" t="s">
        <v>679</v>
      </c>
      <c r="E252" s="20">
        <v>37439</v>
      </c>
      <c r="F252" s="20">
        <v>22523</v>
      </c>
      <c r="G252" s="9">
        <v>0.60159192286118757</v>
      </c>
      <c r="H252" s="20">
        <v>11682</v>
      </c>
      <c r="I252" s="9">
        <v>0.51866980420015096</v>
      </c>
      <c r="J252" s="20">
        <v>0</v>
      </c>
      <c r="K252" s="9">
        <v>0</v>
      </c>
      <c r="L252" s="20">
        <v>1532</v>
      </c>
      <c r="M252" s="9">
        <v>6.8019357989610618E-2</v>
      </c>
      <c r="N252" s="20">
        <v>8997</v>
      </c>
      <c r="O252" s="9">
        <v>0.39945833148337256</v>
      </c>
      <c r="P252" s="20">
        <v>2366</v>
      </c>
      <c r="Q252" s="9">
        <v>0.10504817297873285</v>
      </c>
    </row>
    <row r="253" spans="4:17" x14ac:dyDescent="0.25">
      <c r="D253" s="8" t="s">
        <v>680</v>
      </c>
      <c r="E253" s="20">
        <v>8463</v>
      </c>
      <c r="F253" s="20">
        <v>5328</v>
      </c>
      <c r="G253" s="9">
        <v>0.62956398440269412</v>
      </c>
      <c r="H253" s="20">
        <v>2818</v>
      </c>
      <c r="I253" s="9">
        <v>0.52890390390390385</v>
      </c>
      <c r="J253" s="20">
        <v>0</v>
      </c>
      <c r="K253" s="9">
        <v>0</v>
      </c>
      <c r="L253" s="20">
        <v>313</v>
      </c>
      <c r="M253" s="9">
        <v>5.8746246246246248E-2</v>
      </c>
      <c r="N253" s="20">
        <v>2037</v>
      </c>
      <c r="O253" s="9">
        <v>0.38231981981981983</v>
      </c>
      <c r="P253" s="20">
        <v>358</v>
      </c>
      <c r="Q253" s="9">
        <v>6.7192192192192191E-2</v>
      </c>
    </row>
    <row r="254" spans="4:17" x14ac:dyDescent="0.25">
      <c r="D254" s="8" t="s">
        <v>685</v>
      </c>
      <c r="E254" s="20">
        <v>13929</v>
      </c>
      <c r="F254" s="20">
        <v>9002</v>
      </c>
      <c r="G254" s="9">
        <v>0.64627755043434565</v>
      </c>
      <c r="H254" s="20">
        <v>4860</v>
      </c>
      <c r="I254" s="9">
        <v>0.53988002666074209</v>
      </c>
      <c r="J254" s="20">
        <v>0</v>
      </c>
      <c r="K254" s="9">
        <v>0</v>
      </c>
      <c r="L254" s="20">
        <v>569</v>
      </c>
      <c r="M254" s="9">
        <v>6.3208175960897575E-2</v>
      </c>
      <c r="N254" s="20">
        <v>3124</v>
      </c>
      <c r="O254" s="9">
        <v>0.3470339924461231</v>
      </c>
      <c r="P254" s="20">
        <v>542</v>
      </c>
      <c r="Q254" s="9">
        <v>6.0208842479449014E-2</v>
      </c>
    </row>
    <row r="255" spans="4:17" x14ac:dyDescent="0.25">
      <c r="D255" s="8" t="s">
        <v>697</v>
      </c>
      <c r="E255" s="20">
        <v>1258</v>
      </c>
      <c r="F255" s="20">
        <v>448</v>
      </c>
      <c r="G255" s="9">
        <v>0.35612082670906198</v>
      </c>
      <c r="H255" s="20">
        <v>150</v>
      </c>
      <c r="I255" s="9">
        <v>0.33482142857142855</v>
      </c>
      <c r="J255" s="20">
        <v>0</v>
      </c>
      <c r="K255" s="9">
        <v>0</v>
      </c>
      <c r="L255" s="20">
        <v>91</v>
      </c>
      <c r="M255" s="9">
        <v>0.203125</v>
      </c>
      <c r="N255" s="20">
        <v>461</v>
      </c>
      <c r="O255" s="9">
        <v>1.0290178571428572</v>
      </c>
      <c r="P255" s="20">
        <v>93</v>
      </c>
      <c r="Q255" s="9">
        <v>0.20758928571428573</v>
      </c>
    </row>
    <row r="256" spans="4:17" x14ac:dyDescent="0.25">
      <c r="D256" s="8" t="s">
        <v>705</v>
      </c>
      <c r="E256" s="20">
        <v>13789</v>
      </c>
      <c r="F256" s="20">
        <v>7745</v>
      </c>
      <c r="G256" s="9">
        <v>0.56167959968090508</v>
      </c>
      <c r="H256" s="20">
        <v>3854</v>
      </c>
      <c r="I256" s="9">
        <v>0.49761136216914137</v>
      </c>
      <c r="J256" s="20">
        <v>0</v>
      </c>
      <c r="K256" s="9">
        <v>0</v>
      </c>
      <c r="L256" s="20">
        <v>559</v>
      </c>
      <c r="M256" s="9">
        <v>7.2175597159457719E-2</v>
      </c>
      <c r="N256" s="20">
        <v>3375</v>
      </c>
      <c r="O256" s="9">
        <v>0.43576500968366688</v>
      </c>
      <c r="P256" s="20">
        <v>1373</v>
      </c>
      <c r="Q256" s="9">
        <v>0.17727566171723694</v>
      </c>
    </row>
    <row r="257" spans="4:17" x14ac:dyDescent="0.25">
      <c r="D257" s="7" t="s">
        <v>681</v>
      </c>
      <c r="E257" s="20">
        <v>57656</v>
      </c>
      <c r="F257" s="20">
        <v>36633</v>
      </c>
      <c r="G257" s="9">
        <v>0.63537186069099483</v>
      </c>
      <c r="H257" s="20">
        <v>20565</v>
      </c>
      <c r="I257" s="9">
        <v>0.56137908443206941</v>
      </c>
      <c r="J257" s="20">
        <v>0</v>
      </c>
      <c r="K257" s="9">
        <v>0</v>
      </c>
      <c r="L257" s="20">
        <v>1740</v>
      </c>
      <c r="M257" s="9">
        <v>4.7498157399066418E-2</v>
      </c>
      <c r="N257" s="20">
        <v>13273</v>
      </c>
      <c r="O257" s="9">
        <v>0.36232358802172904</v>
      </c>
      <c r="P257" s="20">
        <v>3226</v>
      </c>
      <c r="Q257" s="9">
        <v>8.8062675729533482E-2</v>
      </c>
    </row>
    <row r="258" spans="4:17" x14ac:dyDescent="0.25">
      <c r="D258" s="8" t="s">
        <v>682</v>
      </c>
      <c r="E258" s="20">
        <v>24813</v>
      </c>
      <c r="F258" s="20">
        <v>15757</v>
      </c>
      <c r="G258" s="9">
        <v>0.63503002458388746</v>
      </c>
      <c r="H258" s="20">
        <v>8764</v>
      </c>
      <c r="I258" s="9">
        <v>0.55619724566859174</v>
      </c>
      <c r="J258" s="20">
        <v>0</v>
      </c>
      <c r="K258" s="9">
        <v>0</v>
      </c>
      <c r="L258" s="20">
        <v>1310</v>
      </c>
      <c r="M258" s="9">
        <v>8.3137653106555812E-2</v>
      </c>
      <c r="N258" s="20">
        <v>5460</v>
      </c>
      <c r="O258" s="9">
        <v>0.34651266103953798</v>
      </c>
      <c r="P258" s="20">
        <v>1083</v>
      </c>
      <c r="Q258" s="9">
        <v>6.8731357491908354E-2</v>
      </c>
    </row>
    <row r="259" spans="4:17" x14ac:dyDescent="0.25">
      <c r="D259" s="8" t="s">
        <v>689</v>
      </c>
      <c r="E259" s="20">
        <v>9574</v>
      </c>
      <c r="F259" s="20">
        <v>6128</v>
      </c>
      <c r="G259" s="9">
        <v>0.64006684771255484</v>
      </c>
      <c r="H259" s="20">
        <v>3568</v>
      </c>
      <c r="I259" s="9">
        <v>0.5822454308093995</v>
      </c>
      <c r="J259" s="20">
        <v>0</v>
      </c>
      <c r="K259" s="9">
        <v>0</v>
      </c>
      <c r="L259" s="20">
        <v>88</v>
      </c>
      <c r="M259" s="9">
        <v>1.4360313315926894E-2</v>
      </c>
      <c r="N259" s="20">
        <v>2498</v>
      </c>
      <c r="O259" s="9">
        <v>0.40763707571801566</v>
      </c>
      <c r="P259" s="20">
        <v>470</v>
      </c>
      <c r="Q259" s="9">
        <v>7.6697127937336809E-2</v>
      </c>
    </row>
    <row r="260" spans="4:17" x14ac:dyDescent="0.25">
      <c r="D260" s="8" t="s">
        <v>698</v>
      </c>
      <c r="E260" s="20">
        <v>14592</v>
      </c>
      <c r="F260" s="20">
        <v>9777</v>
      </c>
      <c r="G260" s="9">
        <v>0.67002467105263153</v>
      </c>
      <c r="H260" s="20">
        <v>5496</v>
      </c>
      <c r="I260" s="9">
        <v>0.56213562442467013</v>
      </c>
      <c r="J260" s="20">
        <v>0</v>
      </c>
      <c r="K260" s="9">
        <v>0</v>
      </c>
      <c r="L260" s="20">
        <v>251</v>
      </c>
      <c r="M260" s="9">
        <v>2.5672496675871945E-2</v>
      </c>
      <c r="N260" s="20">
        <v>2821</v>
      </c>
      <c r="O260" s="9">
        <v>0.28853431522962053</v>
      </c>
      <c r="P260" s="20">
        <v>980</v>
      </c>
      <c r="Q260" s="9">
        <v>0.10023524598547612</v>
      </c>
    </row>
    <row r="261" spans="4:17" x14ac:dyDescent="0.25">
      <c r="D261" s="8" t="s">
        <v>699</v>
      </c>
      <c r="E261" s="20">
        <v>8677</v>
      </c>
      <c r="F261" s="20">
        <v>4971</v>
      </c>
      <c r="G261" s="9">
        <v>0.57289385732395992</v>
      </c>
      <c r="H261" s="20">
        <v>2737</v>
      </c>
      <c r="I261" s="9">
        <v>0.55059344196338766</v>
      </c>
      <c r="J261" s="20">
        <v>0</v>
      </c>
      <c r="K261" s="9">
        <v>0</v>
      </c>
      <c r="L261" s="20">
        <v>91</v>
      </c>
      <c r="M261" s="9">
        <v>1.8306175819754578E-2</v>
      </c>
      <c r="N261" s="20">
        <v>2494</v>
      </c>
      <c r="O261" s="9">
        <v>0.50170991752162541</v>
      </c>
      <c r="P261" s="20">
        <v>693</v>
      </c>
      <c r="Q261" s="9">
        <v>0.13940856970428486</v>
      </c>
    </row>
    <row r="262" spans="4:17" x14ac:dyDescent="0.25">
      <c r="D262" s="7" t="s">
        <v>702</v>
      </c>
      <c r="E262" s="20">
        <v>51998</v>
      </c>
      <c r="F262" s="20">
        <v>33797</v>
      </c>
      <c r="G262" s="9">
        <v>0.64996730643486289</v>
      </c>
      <c r="H262" s="20">
        <v>14934</v>
      </c>
      <c r="I262" s="9">
        <v>0.44187353907151522</v>
      </c>
      <c r="J262" s="20">
        <v>1</v>
      </c>
      <c r="K262" s="9">
        <v>2.9588425008136817E-5</v>
      </c>
      <c r="L262" s="20">
        <v>581</v>
      </c>
      <c r="M262" s="9">
        <v>1.7190874929727491E-2</v>
      </c>
      <c r="N262" s="20">
        <v>12372</v>
      </c>
      <c r="O262" s="9">
        <v>0.36606799420066871</v>
      </c>
      <c r="P262" s="20">
        <v>2628</v>
      </c>
      <c r="Q262" s="9">
        <v>7.7758380921383555E-2</v>
      </c>
    </row>
    <row r="263" spans="4:17" x14ac:dyDescent="0.25">
      <c r="D263" s="8" t="s">
        <v>703</v>
      </c>
      <c r="E263" s="20">
        <v>5686</v>
      </c>
      <c r="F263" s="20">
        <v>3551</v>
      </c>
      <c r="G263" s="9">
        <v>0.62451635596201194</v>
      </c>
      <c r="H263" s="20">
        <v>1948</v>
      </c>
      <c r="I263" s="9">
        <v>0.54857786539003095</v>
      </c>
      <c r="J263" s="20">
        <v>1</v>
      </c>
      <c r="K263" s="9">
        <v>2.8161081385525203E-4</v>
      </c>
      <c r="L263" s="20">
        <v>39</v>
      </c>
      <c r="M263" s="9">
        <v>1.098282174035483E-2</v>
      </c>
      <c r="N263" s="20">
        <v>1446</v>
      </c>
      <c r="O263" s="9">
        <v>0.40720923683469445</v>
      </c>
      <c r="P263" s="20">
        <v>396</v>
      </c>
      <c r="Q263" s="9">
        <v>0.1115178822866798</v>
      </c>
    </row>
    <row r="264" spans="4:17" x14ac:dyDescent="0.25">
      <c r="D264" s="8" t="s">
        <v>706</v>
      </c>
      <c r="E264" s="20">
        <v>13155</v>
      </c>
      <c r="F264" s="20">
        <v>8512</v>
      </c>
      <c r="G264" s="9">
        <v>0.64705435195743066</v>
      </c>
      <c r="H264" s="20">
        <v>1932</v>
      </c>
      <c r="I264" s="9">
        <v>0.22697368421052633</v>
      </c>
      <c r="J264" s="20">
        <v>0</v>
      </c>
      <c r="K264" s="9">
        <v>0</v>
      </c>
      <c r="L264" s="20">
        <v>313</v>
      </c>
      <c r="M264" s="9">
        <v>3.6771616541353386E-2</v>
      </c>
      <c r="N264" s="20">
        <v>2982</v>
      </c>
      <c r="O264" s="9">
        <v>0.35032894736842107</v>
      </c>
      <c r="P264" s="20">
        <v>723</v>
      </c>
      <c r="Q264" s="9">
        <v>8.4938909774436092E-2</v>
      </c>
    </row>
    <row r="265" spans="4:17" x14ac:dyDescent="0.25">
      <c r="D265" s="8" t="s">
        <v>708</v>
      </c>
      <c r="E265" s="20">
        <v>13871</v>
      </c>
      <c r="F265" s="20">
        <v>9431</v>
      </c>
      <c r="G265" s="9">
        <v>0.67990772114483455</v>
      </c>
      <c r="H265" s="20">
        <v>4592</v>
      </c>
      <c r="I265" s="9">
        <v>0.48690488813487437</v>
      </c>
      <c r="J265" s="20">
        <v>0</v>
      </c>
      <c r="K265" s="9">
        <v>0</v>
      </c>
      <c r="L265" s="20">
        <v>74</v>
      </c>
      <c r="M265" s="9">
        <v>7.8464637896299445E-3</v>
      </c>
      <c r="N265" s="20">
        <v>2869</v>
      </c>
      <c r="O265" s="9">
        <v>0.30420952178984201</v>
      </c>
      <c r="P265" s="20">
        <v>772</v>
      </c>
      <c r="Q265" s="9">
        <v>8.1857703318842123E-2</v>
      </c>
    </row>
    <row r="266" spans="4:17" x14ac:dyDescent="0.25">
      <c r="D266" s="8" t="s">
        <v>710</v>
      </c>
      <c r="E266" s="20">
        <v>3779</v>
      </c>
      <c r="F266" s="20">
        <v>2275</v>
      </c>
      <c r="G266" s="9">
        <v>0.60201111405133634</v>
      </c>
      <c r="H266" s="20">
        <v>1137</v>
      </c>
      <c r="I266" s="9">
        <v>0.4997802197802198</v>
      </c>
      <c r="J266" s="20">
        <v>0</v>
      </c>
      <c r="K266" s="9">
        <v>0</v>
      </c>
      <c r="L266" s="20">
        <v>44</v>
      </c>
      <c r="M266" s="9">
        <v>1.9340659340659341E-2</v>
      </c>
      <c r="N266" s="20">
        <v>1042</v>
      </c>
      <c r="O266" s="9">
        <v>0.45802197802197803</v>
      </c>
      <c r="P266" s="20">
        <v>241</v>
      </c>
      <c r="Q266" s="9">
        <v>0.10593406593406593</v>
      </c>
    </row>
    <row r="267" spans="4:17" x14ac:dyDescent="0.25">
      <c r="D267" s="8" t="s">
        <v>715</v>
      </c>
      <c r="E267" s="20">
        <v>15507</v>
      </c>
      <c r="F267" s="20">
        <v>10028</v>
      </c>
      <c r="G267" s="9">
        <v>0.64667569484748821</v>
      </c>
      <c r="H267" s="20">
        <v>5325</v>
      </c>
      <c r="I267" s="9">
        <v>0.53101316314319902</v>
      </c>
      <c r="J267" s="20">
        <v>0</v>
      </c>
      <c r="K267" s="9">
        <v>0</v>
      </c>
      <c r="L267" s="20">
        <v>111</v>
      </c>
      <c r="M267" s="9">
        <v>1.1069006781013163E-2</v>
      </c>
      <c r="N267" s="20">
        <v>4033</v>
      </c>
      <c r="O267" s="9">
        <v>0.40217391304347827</v>
      </c>
      <c r="P267" s="20">
        <v>496</v>
      </c>
      <c r="Q267" s="9">
        <v>4.9461507778220982E-2</v>
      </c>
    </row>
    <row r="268" spans="4:17" x14ac:dyDescent="0.25">
      <c r="D268" s="7" t="s">
        <v>677</v>
      </c>
      <c r="E268" s="20">
        <v>44643</v>
      </c>
      <c r="F268" s="20">
        <v>29738</v>
      </c>
      <c r="G268" s="9">
        <v>0.66612906838698116</v>
      </c>
      <c r="H268" s="20">
        <v>16425</v>
      </c>
      <c r="I268" s="9">
        <v>0.55232362633667365</v>
      </c>
      <c r="J268" s="20">
        <v>1</v>
      </c>
      <c r="K268" s="9">
        <v>3.3627009213800528E-5</v>
      </c>
      <c r="L268" s="20">
        <v>916</v>
      </c>
      <c r="M268" s="9">
        <v>3.0802340439841279E-2</v>
      </c>
      <c r="N268" s="20">
        <v>9956</v>
      </c>
      <c r="O268" s="9">
        <v>0.334790503732598</v>
      </c>
      <c r="P268" s="20">
        <v>1678</v>
      </c>
      <c r="Q268" s="9">
        <v>5.6426121460757282E-2</v>
      </c>
    </row>
    <row r="269" spans="4:17" x14ac:dyDescent="0.25">
      <c r="D269" s="8" t="s">
        <v>678</v>
      </c>
      <c r="E269" s="20">
        <v>10159</v>
      </c>
      <c r="F269" s="20">
        <v>6832</v>
      </c>
      <c r="G269" s="9">
        <v>0.67250713652918592</v>
      </c>
      <c r="H269" s="20">
        <v>3507</v>
      </c>
      <c r="I269" s="9">
        <v>0.51331967213114749</v>
      </c>
      <c r="J269" s="20">
        <v>0</v>
      </c>
      <c r="K269" s="9">
        <v>0</v>
      </c>
      <c r="L269" s="20">
        <v>239</v>
      </c>
      <c r="M269" s="9">
        <v>3.4982435597189693E-2</v>
      </c>
      <c r="N269" s="20">
        <v>2131</v>
      </c>
      <c r="O269" s="9">
        <v>0.31191451990632318</v>
      </c>
      <c r="P269" s="20">
        <v>420</v>
      </c>
      <c r="Q269" s="9">
        <v>6.1475409836065573E-2</v>
      </c>
    </row>
    <row r="270" spans="4:17" x14ac:dyDescent="0.25">
      <c r="D270" s="8" t="s">
        <v>686</v>
      </c>
      <c r="E270" s="20">
        <v>13594</v>
      </c>
      <c r="F270" s="20">
        <v>9099</v>
      </c>
      <c r="G270" s="9">
        <v>0.66933941444755041</v>
      </c>
      <c r="H270" s="20">
        <v>5047</v>
      </c>
      <c r="I270" s="9">
        <v>0.55467633805912742</v>
      </c>
      <c r="J270" s="20">
        <v>1</v>
      </c>
      <c r="K270" s="9">
        <v>1.0990218705352236E-4</v>
      </c>
      <c r="L270" s="20">
        <v>128</v>
      </c>
      <c r="M270" s="9">
        <v>1.4067479942850862E-2</v>
      </c>
      <c r="N270" s="20">
        <v>3069</v>
      </c>
      <c r="O270" s="9">
        <v>0.33728981206726016</v>
      </c>
      <c r="P270" s="20">
        <v>572</v>
      </c>
      <c r="Q270" s="9">
        <v>6.2864050994614798E-2</v>
      </c>
    </row>
    <row r="271" spans="4:17" x14ac:dyDescent="0.25">
      <c r="D271" s="8" t="s">
        <v>692</v>
      </c>
      <c r="E271" s="20">
        <v>10033</v>
      </c>
      <c r="F271" s="20">
        <v>6262</v>
      </c>
      <c r="G271" s="9">
        <v>0.62414033688826875</v>
      </c>
      <c r="H271" s="20">
        <v>3527</v>
      </c>
      <c r="I271" s="9">
        <v>0.56323858192270837</v>
      </c>
      <c r="J271" s="20">
        <v>0</v>
      </c>
      <c r="K271" s="9">
        <v>0</v>
      </c>
      <c r="L271" s="20">
        <v>163</v>
      </c>
      <c r="M271" s="9">
        <v>2.6030022357074419E-2</v>
      </c>
      <c r="N271" s="20">
        <v>2675</v>
      </c>
      <c r="O271" s="9">
        <v>0.42717981475566913</v>
      </c>
      <c r="P271" s="20">
        <v>386</v>
      </c>
      <c r="Q271" s="9">
        <v>6.1641648035771317E-2</v>
      </c>
    </row>
    <row r="272" spans="4:17" x14ac:dyDescent="0.25">
      <c r="D272" s="8" t="s">
        <v>701</v>
      </c>
      <c r="E272" s="20">
        <v>10857</v>
      </c>
      <c r="F272" s="20">
        <v>7545</v>
      </c>
      <c r="G272" s="9">
        <v>0.69494335451782263</v>
      </c>
      <c r="H272" s="20">
        <v>4344</v>
      </c>
      <c r="I272" s="9">
        <v>0.57574552683896618</v>
      </c>
      <c r="J272" s="20">
        <v>0</v>
      </c>
      <c r="K272" s="9">
        <v>0</v>
      </c>
      <c r="L272" s="20">
        <v>386</v>
      </c>
      <c r="M272" s="9">
        <v>5.1159708416169646E-2</v>
      </c>
      <c r="N272" s="20">
        <v>2081</v>
      </c>
      <c r="O272" s="9">
        <v>0.27581179589131877</v>
      </c>
      <c r="P272" s="20">
        <v>300</v>
      </c>
      <c r="Q272" s="9">
        <v>3.9761431411530816E-2</v>
      </c>
    </row>
    <row r="273" spans="4:17" x14ac:dyDescent="0.25">
      <c r="D273" s="7" t="s">
        <v>683</v>
      </c>
      <c r="E273" s="20">
        <v>45539</v>
      </c>
      <c r="F273" s="20">
        <v>27905</v>
      </c>
      <c r="G273" s="9">
        <v>0.61277147060761106</v>
      </c>
      <c r="H273" s="20">
        <v>15528</v>
      </c>
      <c r="I273" s="9">
        <v>0.55645941587529113</v>
      </c>
      <c r="J273" s="20">
        <v>0</v>
      </c>
      <c r="K273" s="9">
        <v>0</v>
      </c>
      <c r="L273" s="20">
        <v>1010</v>
      </c>
      <c r="M273" s="9">
        <v>3.6194230424655083E-2</v>
      </c>
      <c r="N273" s="20">
        <v>10743</v>
      </c>
      <c r="O273" s="9">
        <v>0.38498476975452428</v>
      </c>
      <c r="P273" s="20">
        <v>3298</v>
      </c>
      <c r="Q273" s="9">
        <v>0.11818670489159649</v>
      </c>
    </row>
    <row r="274" spans="4:17" x14ac:dyDescent="0.25">
      <c r="D274" s="8" t="s">
        <v>684</v>
      </c>
      <c r="E274" s="20">
        <v>9207</v>
      </c>
      <c r="F274" s="20">
        <v>6321</v>
      </c>
      <c r="G274" s="9">
        <v>0.68654284783317043</v>
      </c>
      <c r="H274" s="20">
        <v>3669</v>
      </c>
      <c r="I274" s="9">
        <v>0.58044613194114858</v>
      </c>
      <c r="J274" s="20">
        <v>0</v>
      </c>
      <c r="K274" s="9">
        <v>0</v>
      </c>
      <c r="L274" s="20">
        <v>130</v>
      </c>
      <c r="M274" s="9">
        <v>2.0566366081316248E-2</v>
      </c>
      <c r="N274" s="20">
        <v>1686</v>
      </c>
      <c r="O274" s="9">
        <v>0.26672994779307074</v>
      </c>
      <c r="P274" s="20">
        <v>573</v>
      </c>
      <c r="Q274" s="9">
        <v>9.0650213573801611E-2</v>
      </c>
    </row>
    <row r="275" spans="4:17" x14ac:dyDescent="0.25">
      <c r="D275" s="8" t="s">
        <v>690</v>
      </c>
      <c r="E275" s="20">
        <v>16527</v>
      </c>
      <c r="F275" s="20">
        <v>8468</v>
      </c>
      <c r="G275" s="9">
        <v>0.51237369153506385</v>
      </c>
      <c r="H275" s="20">
        <v>4524</v>
      </c>
      <c r="I275" s="9">
        <v>0.53424657534246578</v>
      </c>
      <c r="J275" s="20">
        <v>0</v>
      </c>
      <c r="K275" s="9">
        <v>0</v>
      </c>
      <c r="L275" s="20">
        <v>191</v>
      </c>
      <c r="M275" s="9">
        <v>2.2555503070382617E-2</v>
      </c>
      <c r="N275" s="20">
        <v>4910</v>
      </c>
      <c r="O275" s="9">
        <v>0.5798299480396788</v>
      </c>
      <c r="P275" s="20">
        <v>1901</v>
      </c>
      <c r="Q275" s="9">
        <v>0.22449220595181862</v>
      </c>
    </row>
    <row r="276" spans="4:17" x14ac:dyDescent="0.25">
      <c r="D276" s="8" t="s">
        <v>711</v>
      </c>
      <c r="E276" s="20">
        <v>8102</v>
      </c>
      <c r="F276" s="20">
        <v>5299</v>
      </c>
      <c r="G276" s="9">
        <v>0.65403604048383113</v>
      </c>
      <c r="H276" s="20">
        <v>2774</v>
      </c>
      <c r="I276" s="9">
        <v>0.52349499905642571</v>
      </c>
      <c r="J276" s="20">
        <v>0</v>
      </c>
      <c r="K276" s="9">
        <v>0</v>
      </c>
      <c r="L276" s="20">
        <v>310</v>
      </c>
      <c r="M276" s="9">
        <v>5.8501604076240797E-2</v>
      </c>
      <c r="N276" s="20">
        <v>1916</v>
      </c>
      <c r="O276" s="9">
        <v>0.36157765616153992</v>
      </c>
      <c r="P276" s="20">
        <v>171</v>
      </c>
      <c r="Q276" s="9">
        <v>3.2270239667861862E-2</v>
      </c>
    </row>
    <row r="277" spans="4:17" x14ac:dyDescent="0.25">
      <c r="D277" s="8" t="s">
        <v>712</v>
      </c>
      <c r="E277" s="20">
        <v>11703</v>
      </c>
      <c r="F277" s="20">
        <v>7817</v>
      </c>
      <c r="G277" s="9">
        <v>0.66794838930188838</v>
      </c>
      <c r="H277" s="20">
        <v>4561</v>
      </c>
      <c r="I277" s="9">
        <v>0.58347192017397975</v>
      </c>
      <c r="J277" s="20">
        <v>0</v>
      </c>
      <c r="K277" s="9">
        <v>0</v>
      </c>
      <c r="L277" s="20">
        <v>379</v>
      </c>
      <c r="M277" s="9">
        <v>4.8484073173851859E-2</v>
      </c>
      <c r="N277" s="20">
        <v>2231</v>
      </c>
      <c r="O277" s="9">
        <v>0.28540360752206728</v>
      </c>
      <c r="P277" s="20">
        <v>653</v>
      </c>
      <c r="Q277" s="9">
        <v>8.3535883331201224E-2</v>
      </c>
    </row>
    <row r="278" spans="4:17" x14ac:dyDescent="0.25">
      <c r="D278" s="7" t="s">
        <v>687</v>
      </c>
      <c r="E278" s="20">
        <v>71771</v>
      </c>
      <c r="F278" s="20">
        <v>48476</v>
      </c>
      <c r="G278" s="9">
        <v>0.67542600771899519</v>
      </c>
      <c r="H278" s="20">
        <v>27310</v>
      </c>
      <c r="I278" s="9">
        <v>0.56337156531066923</v>
      </c>
      <c r="J278" s="20">
        <v>0</v>
      </c>
      <c r="K278" s="9">
        <v>0</v>
      </c>
      <c r="L278" s="20">
        <v>982</v>
      </c>
      <c r="M278" s="9">
        <v>2.0257446984074595E-2</v>
      </c>
      <c r="N278" s="20">
        <v>12205</v>
      </c>
      <c r="O278" s="9">
        <v>0.25177407376846273</v>
      </c>
      <c r="P278" s="20">
        <v>6377</v>
      </c>
      <c r="Q278" s="9">
        <v>0.13154963280798745</v>
      </c>
    </row>
    <row r="279" spans="4:17" x14ac:dyDescent="0.25">
      <c r="D279" s="8" t="s">
        <v>688</v>
      </c>
      <c r="E279" s="20">
        <v>10385</v>
      </c>
      <c r="F279" s="20">
        <v>6818</v>
      </c>
      <c r="G279" s="9">
        <v>0.65652383245064994</v>
      </c>
      <c r="H279" s="20">
        <v>3494</v>
      </c>
      <c r="I279" s="9">
        <v>0.51246699911997651</v>
      </c>
      <c r="J279" s="20">
        <v>0</v>
      </c>
      <c r="K279" s="9">
        <v>0</v>
      </c>
      <c r="L279" s="20">
        <v>108</v>
      </c>
      <c r="M279" s="9">
        <v>1.58404224112643E-2</v>
      </c>
      <c r="N279" s="20">
        <v>1213</v>
      </c>
      <c r="O279" s="9">
        <v>0.17791141097095922</v>
      </c>
      <c r="P279" s="20">
        <v>1714</v>
      </c>
      <c r="Q279" s="9">
        <v>0.25139337048987975</v>
      </c>
    </row>
    <row r="280" spans="4:17" x14ac:dyDescent="0.25">
      <c r="D280" s="8" t="s">
        <v>691</v>
      </c>
      <c r="E280" s="20">
        <v>25958</v>
      </c>
      <c r="F280" s="20">
        <v>16896</v>
      </c>
      <c r="G280" s="9">
        <v>0.65089760382155792</v>
      </c>
      <c r="H280" s="20">
        <v>8949</v>
      </c>
      <c r="I280" s="9">
        <v>0.52965198863636365</v>
      </c>
      <c r="J280" s="20">
        <v>0</v>
      </c>
      <c r="K280" s="9">
        <v>0</v>
      </c>
      <c r="L280" s="20">
        <v>287</v>
      </c>
      <c r="M280" s="9">
        <v>1.698626893939394E-2</v>
      </c>
      <c r="N280" s="20">
        <v>4665</v>
      </c>
      <c r="O280" s="9">
        <v>0.27610085227272729</v>
      </c>
      <c r="P280" s="20">
        <v>2541</v>
      </c>
      <c r="Q280" s="9">
        <v>0.150390625</v>
      </c>
    </row>
    <row r="281" spans="4:17" x14ac:dyDescent="0.25">
      <c r="D281" s="8" t="s">
        <v>695</v>
      </c>
      <c r="E281" s="20">
        <v>8175</v>
      </c>
      <c r="F281" s="20">
        <v>5552</v>
      </c>
      <c r="G281" s="9">
        <v>0.67914373088685021</v>
      </c>
      <c r="H281" s="20">
        <v>2728</v>
      </c>
      <c r="I281" s="9">
        <v>0.49135446685878964</v>
      </c>
      <c r="J281" s="20">
        <v>0</v>
      </c>
      <c r="K281" s="9">
        <v>0</v>
      </c>
      <c r="L281" s="20">
        <v>68</v>
      </c>
      <c r="M281" s="9">
        <v>1.2247838616714697E-2</v>
      </c>
      <c r="N281" s="20">
        <v>1061</v>
      </c>
      <c r="O281" s="9">
        <v>0.19110230547550433</v>
      </c>
      <c r="P281" s="20">
        <v>992</v>
      </c>
      <c r="Q281" s="9">
        <v>0.17867435158501441</v>
      </c>
    </row>
    <row r="282" spans="4:17" x14ac:dyDescent="0.25">
      <c r="D282" s="8" t="s">
        <v>700</v>
      </c>
      <c r="E282" s="20">
        <v>12998</v>
      </c>
      <c r="F282" s="20">
        <v>9082</v>
      </c>
      <c r="G282" s="9">
        <v>0.69872288044314512</v>
      </c>
      <c r="H282" s="20">
        <v>5243</v>
      </c>
      <c r="I282" s="9">
        <v>0.57729574983483811</v>
      </c>
      <c r="J282" s="20">
        <v>0</v>
      </c>
      <c r="K282" s="9">
        <v>0</v>
      </c>
      <c r="L282" s="20">
        <v>351</v>
      </c>
      <c r="M282" s="9">
        <v>3.864787491741907E-2</v>
      </c>
      <c r="N282" s="20">
        <v>2685</v>
      </c>
      <c r="O282" s="9">
        <v>0.29563972693239376</v>
      </c>
      <c r="P282" s="20">
        <v>255</v>
      </c>
      <c r="Q282" s="9">
        <v>2.8077515965646335E-2</v>
      </c>
    </row>
    <row r="283" spans="4:17" x14ac:dyDescent="0.25">
      <c r="D283" s="8" t="s">
        <v>707</v>
      </c>
      <c r="E283" s="20">
        <v>2253</v>
      </c>
      <c r="F283" s="20">
        <v>1654</v>
      </c>
      <c r="G283" s="9">
        <v>0.73413226808699517</v>
      </c>
      <c r="H283" s="20">
        <v>1225</v>
      </c>
      <c r="I283" s="9">
        <v>0.74062877871825872</v>
      </c>
      <c r="J283" s="20">
        <v>0</v>
      </c>
      <c r="K283" s="9">
        <v>0</v>
      </c>
      <c r="L283" s="20">
        <v>7</v>
      </c>
      <c r="M283" s="9">
        <v>4.2321644498186217E-3</v>
      </c>
      <c r="N283" s="20">
        <v>383</v>
      </c>
      <c r="O283" s="9">
        <v>0.23155985489721886</v>
      </c>
      <c r="P283" s="20">
        <v>149</v>
      </c>
      <c r="Q283" s="9">
        <v>9.0084643288996374E-2</v>
      </c>
    </row>
    <row r="284" spans="4:17" x14ac:dyDescent="0.25">
      <c r="D284" s="8" t="s">
        <v>714</v>
      </c>
      <c r="E284" s="20">
        <v>12002</v>
      </c>
      <c r="F284" s="20">
        <v>8474</v>
      </c>
      <c r="G284" s="9">
        <v>0.70604899183469427</v>
      </c>
      <c r="H284" s="20">
        <v>5671</v>
      </c>
      <c r="I284" s="9">
        <v>0.66922350719848944</v>
      </c>
      <c r="J284" s="20">
        <v>0</v>
      </c>
      <c r="K284" s="9">
        <v>0</v>
      </c>
      <c r="L284" s="20">
        <v>161</v>
      </c>
      <c r="M284" s="9">
        <v>1.8999291951852727E-2</v>
      </c>
      <c r="N284" s="20">
        <v>2198</v>
      </c>
      <c r="O284" s="9">
        <v>0.25938163795138069</v>
      </c>
      <c r="P284" s="20">
        <v>726</v>
      </c>
      <c r="Q284" s="9">
        <v>8.5673825820155772E-2</v>
      </c>
    </row>
    <row r="285" spans="4:17" x14ac:dyDescent="0.25">
      <c r="D285" s="6" t="s">
        <v>501</v>
      </c>
      <c r="E285" s="20">
        <v>308157</v>
      </c>
      <c r="F285" s="20">
        <v>202576</v>
      </c>
      <c r="G285" s="9">
        <v>0.65737919307366055</v>
      </c>
      <c r="H285" s="20">
        <v>131219</v>
      </c>
      <c r="I285" s="9">
        <v>0.64775195482189396</v>
      </c>
      <c r="J285" s="20">
        <v>3</v>
      </c>
      <c r="K285" s="9">
        <v>1.4809256772766764E-5</v>
      </c>
      <c r="L285" s="20">
        <v>6968</v>
      </c>
      <c r="M285" s="9">
        <v>3.4396967064212934E-2</v>
      </c>
      <c r="N285" s="20">
        <v>53956</v>
      </c>
      <c r="O285" s="9">
        <v>0.26634941947713453</v>
      </c>
      <c r="P285" s="20">
        <v>33030</v>
      </c>
      <c r="Q285" s="9">
        <v>0.16304991706816208</v>
      </c>
    </row>
    <row r="286" spans="4:17" x14ac:dyDescent="0.25">
      <c r="D286" s="7" t="s">
        <v>717</v>
      </c>
      <c r="E286" s="20">
        <v>38911</v>
      </c>
      <c r="F286" s="20">
        <v>26391</v>
      </c>
      <c r="G286" s="9">
        <v>0.67824008635090338</v>
      </c>
      <c r="H286" s="20">
        <v>17343</v>
      </c>
      <c r="I286" s="9">
        <v>0.65715584858474485</v>
      </c>
      <c r="J286" s="20">
        <v>0</v>
      </c>
      <c r="K286" s="9">
        <v>0</v>
      </c>
      <c r="L286" s="20">
        <v>1490</v>
      </c>
      <c r="M286" s="9">
        <v>5.6458641203440567E-2</v>
      </c>
      <c r="N286" s="20">
        <v>7530</v>
      </c>
      <c r="O286" s="9">
        <v>0.28532454245765604</v>
      </c>
      <c r="P286" s="20">
        <v>2047</v>
      </c>
      <c r="Q286" s="9">
        <v>7.756432117009586E-2</v>
      </c>
    </row>
    <row r="287" spans="4:17" x14ac:dyDescent="0.25">
      <c r="D287" s="8" t="s">
        <v>718</v>
      </c>
      <c r="E287" s="20">
        <v>7551</v>
      </c>
      <c r="F287" s="20">
        <v>5017</v>
      </c>
      <c r="G287" s="9">
        <v>0.66441530923056547</v>
      </c>
      <c r="H287" s="20">
        <v>3319</v>
      </c>
      <c r="I287" s="9">
        <v>0.6615507275264102</v>
      </c>
      <c r="J287" s="20">
        <v>0</v>
      </c>
      <c r="K287" s="9">
        <v>0</v>
      </c>
      <c r="L287" s="20">
        <v>312</v>
      </c>
      <c r="M287" s="9">
        <v>6.2188558899740884E-2</v>
      </c>
      <c r="N287" s="20">
        <v>895</v>
      </c>
      <c r="O287" s="9">
        <v>0.17839346222842337</v>
      </c>
      <c r="P287" s="20">
        <v>1073</v>
      </c>
      <c r="Q287" s="9">
        <v>0.2138728323699422</v>
      </c>
    </row>
    <row r="288" spans="4:17" x14ac:dyDescent="0.25">
      <c r="D288" s="8" t="s">
        <v>720</v>
      </c>
      <c r="E288" s="20">
        <v>14169</v>
      </c>
      <c r="F288" s="20">
        <v>10650</v>
      </c>
      <c r="G288" s="9">
        <v>0.75164090620368407</v>
      </c>
      <c r="H288" s="20">
        <v>7461</v>
      </c>
      <c r="I288" s="9">
        <v>0.70056338028169018</v>
      </c>
      <c r="J288" s="20">
        <v>0</v>
      </c>
      <c r="K288" s="9">
        <v>0</v>
      </c>
      <c r="L288" s="20">
        <v>220</v>
      </c>
      <c r="M288" s="9">
        <v>2.0657276995305163E-2</v>
      </c>
      <c r="N288" s="20">
        <v>2433</v>
      </c>
      <c r="O288" s="9">
        <v>0.2284507042253521</v>
      </c>
      <c r="P288" s="20">
        <v>352</v>
      </c>
      <c r="Q288" s="9">
        <v>3.305164319248826E-2</v>
      </c>
    </row>
    <row r="289" spans="4:17" x14ac:dyDescent="0.25">
      <c r="D289" s="8" t="s">
        <v>722</v>
      </c>
      <c r="E289" s="20">
        <v>2798</v>
      </c>
      <c r="F289" s="20">
        <v>1863</v>
      </c>
      <c r="G289" s="9">
        <v>0.66583273766976414</v>
      </c>
      <c r="H289" s="20">
        <v>1082</v>
      </c>
      <c r="I289" s="9">
        <v>0.58078368223295762</v>
      </c>
      <c r="J289" s="20">
        <v>0</v>
      </c>
      <c r="K289" s="9">
        <v>0</v>
      </c>
      <c r="L289" s="20">
        <v>153</v>
      </c>
      <c r="M289" s="9">
        <v>8.2125603864734303E-2</v>
      </c>
      <c r="N289" s="20">
        <v>508</v>
      </c>
      <c r="O289" s="9">
        <v>0.27267847557702629</v>
      </c>
      <c r="P289" s="20">
        <v>123</v>
      </c>
      <c r="Q289" s="9">
        <v>6.602254428341385E-2</v>
      </c>
    </row>
    <row r="290" spans="4:17" x14ac:dyDescent="0.25">
      <c r="D290" s="8" t="s">
        <v>723</v>
      </c>
      <c r="E290" s="20">
        <v>5496</v>
      </c>
      <c r="F290" s="20">
        <v>3396</v>
      </c>
      <c r="G290" s="9">
        <v>0.61790393013100442</v>
      </c>
      <c r="H290" s="20">
        <v>2012</v>
      </c>
      <c r="I290" s="9">
        <v>0.59246171967020023</v>
      </c>
      <c r="J290" s="20">
        <v>0</v>
      </c>
      <c r="K290" s="9">
        <v>0</v>
      </c>
      <c r="L290" s="20">
        <v>382</v>
      </c>
      <c r="M290" s="9">
        <v>0.11248527679623085</v>
      </c>
      <c r="N290" s="20">
        <v>1349</v>
      </c>
      <c r="O290" s="9">
        <v>0.39723203769140164</v>
      </c>
      <c r="P290" s="20">
        <v>178</v>
      </c>
      <c r="Q290" s="9">
        <v>5.2414605418138985E-2</v>
      </c>
    </row>
    <row r="291" spans="4:17" x14ac:dyDescent="0.25">
      <c r="D291" s="8" t="s">
        <v>749</v>
      </c>
      <c r="E291" s="20">
        <v>8897</v>
      </c>
      <c r="F291" s="20">
        <v>5465</v>
      </c>
      <c r="G291" s="9">
        <v>0.61425199505451278</v>
      </c>
      <c r="H291" s="20">
        <v>3469</v>
      </c>
      <c r="I291" s="9">
        <v>0.63476669716376943</v>
      </c>
      <c r="J291" s="20">
        <v>0</v>
      </c>
      <c r="K291" s="9">
        <v>0</v>
      </c>
      <c r="L291" s="20">
        <v>423</v>
      </c>
      <c r="M291" s="9">
        <v>7.7401646843549859E-2</v>
      </c>
      <c r="N291" s="20">
        <v>2345</v>
      </c>
      <c r="O291" s="9">
        <v>0.42909423604757546</v>
      </c>
      <c r="P291" s="20">
        <v>321</v>
      </c>
      <c r="Q291" s="9">
        <v>5.8737419945105215E-2</v>
      </c>
    </row>
    <row r="292" spans="4:17" x14ac:dyDescent="0.25">
      <c r="D292" s="7" t="s">
        <v>502</v>
      </c>
      <c r="E292" s="20">
        <v>53320</v>
      </c>
      <c r="F292" s="20">
        <v>40959</v>
      </c>
      <c r="G292" s="9">
        <v>0.76817329332333084</v>
      </c>
      <c r="H292" s="20">
        <v>31428</v>
      </c>
      <c r="I292" s="9">
        <v>0.76730388925510873</v>
      </c>
      <c r="J292" s="20">
        <v>1</v>
      </c>
      <c r="K292" s="9">
        <v>2.4414658561000025E-5</v>
      </c>
      <c r="L292" s="20">
        <v>1148</v>
      </c>
      <c r="M292" s="9">
        <v>2.8028028028028028E-2</v>
      </c>
      <c r="N292" s="20">
        <v>1566</v>
      </c>
      <c r="O292" s="9">
        <v>3.8233355306526037E-2</v>
      </c>
      <c r="P292" s="20">
        <v>8053</v>
      </c>
      <c r="Q292" s="9">
        <v>0.19661124539173319</v>
      </c>
    </row>
    <row r="293" spans="4:17" x14ac:dyDescent="0.25">
      <c r="D293" s="8" t="s">
        <v>503</v>
      </c>
      <c r="E293" s="20">
        <v>8844</v>
      </c>
      <c r="F293" s="20">
        <v>6462</v>
      </c>
      <c r="G293" s="9">
        <v>0.73066485753052912</v>
      </c>
      <c r="H293" s="20">
        <v>4795</v>
      </c>
      <c r="I293" s="9">
        <v>0.74203033116682138</v>
      </c>
      <c r="J293" s="20">
        <v>0</v>
      </c>
      <c r="K293" s="9">
        <v>0</v>
      </c>
      <c r="L293" s="20">
        <v>162</v>
      </c>
      <c r="M293" s="9">
        <v>2.5069637883008356E-2</v>
      </c>
      <c r="N293" s="20">
        <v>472</v>
      </c>
      <c r="O293" s="9">
        <v>7.3042401733209528E-2</v>
      </c>
      <c r="P293" s="20">
        <v>1481</v>
      </c>
      <c r="Q293" s="9">
        <v>0.22918601052305787</v>
      </c>
    </row>
    <row r="294" spans="4:17" x14ac:dyDescent="0.25">
      <c r="D294" s="8" t="s">
        <v>721</v>
      </c>
      <c r="E294" s="20">
        <v>13473</v>
      </c>
      <c r="F294" s="20">
        <v>9879</v>
      </c>
      <c r="G294" s="9">
        <v>0.73324426631039863</v>
      </c>
      <c r="H294" s="20">
        <v>7300</v>
      </c>
      <c r="I294" s="9">
        <v>0.7389411883793906</v>
      </c>
      <c r="J294" s="20">
        <v>1</v>
      </c>
      <c r="K294" s="9">
        <v>1.0122482032594392E-4</v>
      </c>
      <c r="L294" s="20">
        <v>364</v>
      </c>
      <c r="M294" s="9">
        <v>3.6845834598643587E-2</v>
      </c>
      <c r="N294" s="20">
        <v>916</v>
      </c>
      <c r="O294" s="9">
        <v>9.2721935418564633E-2</v>
      </c>
      <c r="P294" s="20">
        <v>1868</v>
      </c>
      <c r="Q294" s="9">
        <v>0.18908796436886324</v>
      </c>
    </row>
    <row r="295" spans="4:17" x14ac:dyDescent="0.25">
      <c r="D295" s="8" t="s">
        <v>506</v>
      </c>
      <c r="E295" s="20">
        <v>16013</v>
      </c>
      <c r="F295" s="20">
        <v>12971</v>
      </c>
      <c r="G295" s="9">
        <v>0.81002935115218888</v>
      </c>
      <c r="H295" s="20">
        <v>10188</v>
      </c>
      <c r="I295" s="9">
        <v>0.78544445301056198</v>
      </c>
      <c r="J295" s="20">
        <v>0</v>
      </c>
      <c r="K295" s="9">
        <v>0</v>
      </c>
      <c r="L295" s="20">
        <v>291</v>
      </c>
      <c r="M295" s="9">
        <v>2.2434661938169762E-2</v>
      </c>
      <c r="N295" s="20">
        <v>34</v>
      </c>
      <c r="O295" s="9">
        <v>2.6212319790301442E-3</v>
      </c>
      <c r="P295" s="20">
        <v>2267</v>
      </c>
      <c r="Q295" s="9">
        <v>0.1747744969547452</v>
      </c>
    </row>
    <row r="296" spans="4:17" x14ac:dyDescent="0.25">
      <c r="D296" s="8" t="s">
        <v>738</v>
      </c>
      <c r="E296" s="20">
        <v>7346</v>
      </c>
      <c r="F296" s="20">
        <v>5559</v>
      </c>
      <c r="G296" s="9">
        <v>0.75673836101279612</v>
      </c>
      <c r="H296" s="20">
        <v>4209</v>
      </c>
      <c r="I296" s="9">
        <v>0.75715056664867786</v>
      </c>
      <c r="J296" s="20">
        <v>0</v>
      </c>
      <c r="K296" s="9">
        <v>0</v>
      </c>
      <c r="L296" s="20">
        <v>227</v>
      </c>
      <c r="M296" s="9">
        <v>4.0834682496851953E-2</v>
      </c>
      <c r="N296" s="20">
        <v>87</v>
      </c>
      <c r="O296" s="9">
        <v>1.5650296815974095E-2</v>
      </c>
      <c r="P296" s="20">
        <v>1220</v>
      </c>
      <c r="Q296" s="9">
        <v>0.21946393236193559</v>
      </c>
    </row>
    <row r="297" spans="4:17" x14ac:dyDescent="0.25">
      <c r="D297" s="8" t="s">
        <v>748</v>
      </c>
      <c r="E297" s="20">
        <v>7644</v>
      </c>
      <c r="F297" s="20">
        <v>6088</v>
      </c>
      <c r="G297" s="9">
        <v>0.79644165358451069</v>
      </c>
      <c r="H297" s="20">
        <v>4936</v>
      </c>
      <c r="I297" s="9">
        <v>0.81077529566360051</v>
      </c>
      <c r="J297" s="20">
        <v>0</v>
      </c>
      <c r="K297" s="9">
        <v>0</v>
      </c>
      <c r="L297" s="20">
        <v>104</v>
      </c>
      <c r="M297" s="9">
        <v>1.7082785808147174E-2</v>
      </c>
      <c r="N297" s="20">
        <v>57</v>
      </c>
      <c r="O297" s="9">
        <v>9.3626806833114317E-3</v>
      </c>
      <c r="P297" s="20">
        <v>1217</v>
      </c>
      <c r="Q297" s="9">
        <v>0.19990144546649147</v>
      </c>
    </row>
    <row r="298" spans="4:17" x14ac:dyDescent="0.25">
      <c r="D298" s="7" t="s">
        <v>504</v>
      </c>
      <c r="E298" s="20">
        <v>49139</v>
      </c>
      <c r="F298" s="20">
        <v>33667</v>
      </c>
      <c r="G298" s="9">
        <v>0.68513807769795887</v>
      </c>
      <c r="H298" s="20">
        <v>22445</v>
      </c>
      <c r="I298" s="9">
        <v>0.66667656755873705</v>
      </c>
      <c r="J298" s="20">
        <v>0</v>
      </c>
      <c r="K298" s="9">
        <v>0</v>
      </c>
      <c r="L298" s="20">
        <v>1241</v>
      </c>
      <c r="M298" s="9">
        <v>3.6861021178008137E-2</v>
      </c>
      <c r="N298" s="20">
        <v>8004</v>
      </c>
      <c r="O298" s="9">
        <v>0.23774022039385748</v>
      </c>
      <c r="P298" s="20">
        <v>4390</v>
      </c>
      <c r="Q298" s="9">
        <v>0.13039474856684588</v>
      </c>
    </row>
    <row r="299" spans="4:17" x14ac:dyDescent="0.25">
      <c r="D299" s="8" t="s">
        <v>719</v>
      </c>
      <c r="E299" s="20">
        <v>8719</v>
      </c>
      <c r="F299" s="20">
        <v>6322</v>
      </c>
      <c r="G299" s="9">
        <v>0.72508315173758453</v>
      </c>
      <c r="H299" s="20">
        <v>4409</v>
      </c>
      <c r="I299" s="9">
        <v>0.69740588421385641</v>
      </c>
      <c r="J299" s="20">
        <v>0</v>
      </c>
      <c r="K299" s="9">
        <v>0</v>
      </c>
      <c r="L299" s="20">
        <v>260</v>
      </c>
      <c r="M299" s="9">
        <v>4.1126225877886745E-2</v>
      </c>
      <c r="N299" s="20">
        <v>1520</v>
      </c>
      <c r="O299" s="9">
        <v>0.24043024359379944</v>
      </c>
      <c r="P299" s="20">
        <v>293</v>
      </c>
      <c r="Q299" s="9">
        <v>4.6346093008541603E-2</v>
      </c>
    </row>
    <row r="300" spans="4:17" x14ac:dyDescent="0.25">
      <c r="D300" s="8" t="s">
        <v>724</v>
      </c>
      <c r="E300" s="20">
        <v>6462</v>
      </c>
      <c r="F300" s="20">
        <v>3553</v>
      </c>
      <c r="G300" s="9">
        <v>0.54982977406375733</v>
      </c>
      <c r="H300" s="20">
        <v>1943</v>
      </c>
      <c r="I300" s="9">
        <v>0.54686180692372643</v>
      </c>
      <c r="J300" s="20">
        <v>0</v>
      </c>
      <c r="K300" s="9">
        <v>0</v>
      </c>
      <c r="L300" s="20">
        <v>127</v>
      </c>
      <c r="M300" s="9">
        <v>3.5744441317196736E-2</v>
      </c>
      <c r="N300" s="20">
        <v>1854</v>
      </c>
      <c r="O300" s="9">
        <v>0.52181255277230509</v>
      </c>
      <c r="P300" s="20">
        <v>657</v>
      </c>
      <c r="Q300" s="9">
        <v>0.18491415705037997</v>
      </c>
    </row>
    <row r="301" spans="4:17" x14ac:dyDescent="0.25">
      <c r="D301" s="8" t="s">
        <v>505</v>
      </c>
      <c r="E301" s="20">
        <v>6943</v>
      </c>
      <c r="F301" s="20">
        <v>4415</v>
      </c>
      <c r="G301" s="9">
        <v>0.63589226559124301</v>
      </c>
      <c r="H301" s="20">
        <v>2829</v>
      </c>
      <c r="I301" s="9">
        <v>0.64077010192525485</v>
      </c>
      <c r="J301" s="20">
        <v>0</v>
      </c>
      <c r="K301" s="9">
        <v>0</v>
      </c>
      <c r="L301" s="20">
        <v>221</v>
      </c>
      <c r="M301" s="9">
        <v>5.0056625141562852E-2</v>
      </c>
      <c r="N301" s="20">
        <v>308</v>
      </c>
      <c r="O301" s="9">
        <v>6.9762174405436014E-2</v>
      </c>
      <c r="P301" s="20">
        <v>1683</v>
      </c>
      <c r="Q301" s="9">
        <v>0.38120045300113248</v>
      </c>
    </row>
    <row r="302" spans="4:17" x14ac:dyDescent="0.25">
      <c r="D302" s="8" t="s">
        <v>732</v>
      </c>
      <c r="E302" s="20">
        <v>3848</v>
      </c>
      <c r="F302" s="20">
        <v>2987</v>
      </c>
      <c r="G302" s="9">
        <v>0.77624740124740121</v>
      </c>
      <c r="H302" s="20">
        <v>2170</v>
      </c>
      <c r="I302" s="9">
        <v>0.72648141948443257</v>
      </c>
      <c r="J302" s="20">
        <v>0</v>
      </c>
      <c r="K302" s="9">
        <v>0</v>
      </c>
      <c r="L302" s="20">
        <v>109</v>
      </c>
      <c r="M302" s="9">
        <v>3.64914630063609E-2</v>
      </c>
      <c r="N302" s="20">
        <v>499</v>
      </c>
      <c r="O302" s="9">
        <v>0.16705724807499164</v>
      </c>
      <c r="P302" s="20">
        <v>151</v>
      </c>
      <c r="Q302" s="9">
        <v>5.0552393706059594E-2</v>
      </c>
    </row>
    <row r="303" spans="4:17" x14ac:dyDescent="0.25">
      <c r="D303" s="8" t="s">
        <v>734</v>
      </c>
      <c r="E303" s="20">
        <v>8281</v>
      </c>
      <c r="F303" s="20">
        <v>5659</v>
      </c>
      <c r="G303" s="9">
        <v>0.6833715734814636</v>
      </c>
      <c r="H303" s="20">
        <v>3721</v>
      </c>
      <c r="I303" s="9">
        <v>0.65753666725569893</v>
      </c>
      <c r="J303" s="20">
        <v>0</v>
      </c>
      <c r="K303" s="9">
        <v>0</v>
      </c>
      <c r="L303" s="20">
        <v>211</v>
      </c>
      <c r="M303" s="9">
        <v>3.7285739529952289E-2</v>
      </c>
      <c r="N303" s="20">
        <v>1770</v>
      </c>
      <c r="O303" s="9">
        <v>0.31277610885315427</v>
      </c>
      <c r="P303" s="20">
        <v>312</v>
      </c>
      <c r="Q303" s="9">
        <v>5.5133415797844143E-2</v>
      </c>
    </row>
    <row r="304" spans="4:17" x14ac:dyDescent="0.25">
      <c r="D304" s="8" t="s">
        <v>735</v>
      </c>
      <c r="E304" s="20">
        <v>5878</v>
      </c>
      <c r="F304" s="20">
        <v>3931</v>
      </c>
      <c r="G304" s="9">
        <v>0.66876488601565154</v>
      </c>
      <c r="H304" s="20">
        <v>2497</v>
      </c>
      <c r="I304" s="9">
        <v>0.63520732638005595</v>
      </c>
      <c r="J304" s="20">
        <v>0</v>
      </c>
      <c r="K304" s="9">
        <v>0</v>
      </c>
      <c r="L304" s="20">
        <v>94</v>
      </c>
      <c r="M304" s="9">
        <v>2.3912490460442637E-2</v>
      </c>
      <c r="N304" s="20">
        <v>1221</v>
      </c>
      <c r="O304" s="9">
        <v>0.31060798778936655</v>
      </c>
      <c r="P304" s="20">
        <v>408</v>
      </c>
      <c r="Q304" s="9">
        <v>0.10379038412617654</v>
      </c>
    </row>
    <row r="305" spans="4:17" x14ac:dyDescent="0.25">
      <c r="D305" s="8" t="s">
        <v>744</v>
      </c>
      <c r="E305" s="20">
        <v>3890</v>
      </c>
      <c r="F305" s="20">
        <v>3190</v>
      </c>
      <c r="G305" s="9">
        <v>0.82005141388174807</v>
      </c>
      <c r="H305" s="20">
        <v>2562</v>
      </c>
      <c r="I305" s="9">
        <v>0.80313479623824446</v>
      </c>
      <c r="J305" s="20">
        <v>0</v>
      </c>
      <c r="K305" s="9">
        <v>0</v>
      </c>
      <c r="L305" s="20">
        <v>152</v>
      </c>
      <c r="M305" s="9">
        <v>4.7648902821316612E-2</v>
      </c>
      <c r="N305" s="20">
        <v>431</v>
      </c>
      <c r="O305" s="9">
        <v>0.13510971786833856</v>
      </c>
      <c r="P305" s="20">
        <v>26</v>
      </c>
      <c r="Q305" s="9">
        <v>8.1504702194357369E-3</v>
      </c>
    </row>
    <row r="306" spans="4:17" x14ac:dyDescent="0.25">
      <c r="D306" s="8" t="s">
        <v>512</v>
      </c>
      <c r="E306" s="20">
        <v>5118</v>
      </c>
      <c r="F306" s="20">
        <v>3610</v>
      </c>
      <c r="G306" s="9">
        <v>0.70535365377100434</v>
      </c>
      <c r="H306" s="20">
        <v>2314</v>
      </c>
      <c r="I306" s="9">
        <v>0.64099722991689756</v>
      </c>
      <c r="J306" s="20">
        <v>0</v>
      </c>
      <c r="K306" s="9">
        <v>0</v>
      </c>
      <c r="L306" s="20">
        <v>67</v>
      </c>
      <c r="M306" s="9">
        <v>1.8559556786703599E-2</v>
      </c>
      <c r="N306" s="20">
        <v>401</v>
      </c>
      <c r="O306" s="9">
        <v>0.1110803324099723</v>
      </c>
      <c r="P306" s="20">
        <v>860</v>
      </c>
      <c r="Q306" s="9">
        <v>0.23822714681440443</v>
      </c>
    </row>
    <row r="307" spans="4:17" x14ac:dyDescent="0.25">
      <c r="D307" s="7" t="s">
        <v>509</v>
      </c>
      <c r="E307" s="20">
        <v>56392</v>
      </c>
      <c r="F307" s="20">
        <v>35245</v>
      </c>
      <c r="G307" s="9">
        <v>0.625</v>
      </c>
      <c r="H307" s="20">
        <v>21859</v>
      </c>
      <c r="I307" s="9">
        <v>0.62020144701376079</v>
      </c>
      <c r="J307" s="20">
        <v>0</v>
      </c>
      <c r="K307" s="9">
        <v>0</v>
      </c>
      <c r="L307" s="20">
        <v>1398</v>
      </c>
      <c r="M307" s="9">
        <v>3.9665200737693293E-2</v>
      </c>
      <c r="N307" s="20">
        <v>10237</v>
      </c>
      <c r="O307" s="9">
        <v>0.29045254646049085</v>
      </c>
      <c r="P307" s="20">
        <v>7378</v>
      </c>
      <c r="Q307" s="9">
        <v>0.20933465739821253</v>
      </c>
    </row>
    <row r="308" spans="4:17" x14ac:dyDescent="0.25">
      <c r="D308" s="8" t="s">
        <v>716</v>
      </c>
      <c r="E308" s="20">
        <v>9725</v>
      </c>
      <c r="F308" s="20">
        <v>5653</v>
      </c>
      <c r="G308" s="9">
        <v>0.58128534704370183</v>
      </c>
      <c r="H308" s="20">
        <v>3282</v>
      </c>
      <c r="I308" s="9">
        <v>0.58057668494604631</v>
      </c>
      <c r="J308" s="20">
        <v>0</v>
      </c>
      <c r="K308" s="9">
        <v>0</v>
      </c>
      <c r="L308" s="20">
        <v>126</v>
      </c>
      <c r="M308" s="9">
        <v>2.2289050061914027E-2</v>
      </c>
      <c r="N308" s="20">
        <v>1426</v>
      </c>
      <c r="O308" s="9">
        <v>0.25225543958959845</v>
      </c>
      <c r="P308" s="20">
        <v>2103</v>
      </c>
      <c r="Q308" s="9">
        <v>0.37201485936670792</v>
      </c>
    </row>
    <row r="309" spans="4:17" x14ac:dyDescent="0.25">
      <c r="D309" s="8" t="s">
        <v>725</v>
      </c>
      <c r="E309" s="20">
        <v>6357</v>
      </c>
      <c r="F309" s="20">
        <v>3930</v>
      </c>
      <c r="G309" s="9">
        <v>0.61821613968853228</v>
      </c>
      <c r="H309" s="20">
        <v>2224</v>
      </c>
      <c r="I309" s="9">
        <v>0.56590330788804066</v>
      </c>
      <c r="J309" s="20">
        <v>0</v>
      </c>
      <c r="K309" s="9">
        <v>0</v>
      </c>
      <c r="L309" s="20">
        <v>113</v>
      </c>
      <c r="M309" s="9">
        <v>2.8753180661577608E-2</v>
      </c>
      <c r="N309" s="20">
        <v>1685</v>
      </c>
      <c r="O309" s="9">
        <v>0.42875318066157758</v>
      </c>
      <c r="P309" s="20">
        <v>379</v>
      </c>
      <c r="Q309" s="9">
        <v>9.6437659033078882E-2</v>
      </c>
    </row>
    <row r="310" spans="4:17" x14ac:dyDescent="0.25">
      <c r="D310" s="8" t="s">
        <v>729</v>
      </c>
      <c r="E310" s="20">
        <v>3311</v>
      </c>
      <c r="F310" s="20">
        <v>2119</v>
      </c>
      <c r="G310" s="9">
        <v>0.63998791905768648</v>
      </c>
      <c r="H310" s="20">
        <v>1285</v>
      </c>
      <c r="I310" s="9">
        <v>0.6064181217555451</v>
      </c>
      <c r="J310" s="20">
        <v>0</v>
      </c>
      <c r="K310" s="9">
        <v>0</v>
      </c>
      <c r="L310" s="20">
        <v>17</v>
      </c>
      <c r="M310" s="9">
        <v>8.0226521944313355E-3</v>
      </c>
      <c r="N310" s="20">
        <v>569</v>
      </c>
      <c r="O310" s="9">
        <v>0.26852288815478997</v>
      </c>
      <c r="P310" s="20">
        <v>486</v>
      </c>
      <c r="Q310" s="9">
        <v>0.22935346861727229</v>
      </c>
    </row>
    <row r="311" spans="4:17" x14ac:dyDescent="0.25">
      <c r="D311" s="8" t="s">
        <v>736</v>
      </c>
      <c r="E311" s="20">
        <v>7701</v>
      </c>
      <c r="F311" s="20">
        <v>4462</v>
      </c>
      <c r="G311" s="9">
        <v>0.57940527204259185</v>
      </c>
      <c r="H311" s="20">
        <v>2608</v>
      </c>
      <c r="I311" s="9">
        <v>0.58449125952487668</v>
      </c>
      <c r="J311" s="20">
        <v>0</v>
      </c>
      <c r="K311" s="9">
        <v>0</v>
      </c>
      <c r="L311" s="20">
        <v>576</v>
      </c>
      <c r="M311" s="9">
        <v>0.12909009412819364</v>
      </c>
      <c r="N311" s="20">
        <v>1734</v>
      </c>
      <c r="O311" s="9">
        <v>0.3886149708650829</v>
      </c>
      <c r="P311" s="20">
        <v>638</v>
      </c>
      <c r="Q311" s="9">
        <v>0.14298520842671447</v>
      </c>
    </row>
    <row r="312" spans="4:17" x14ac:dyDescent="0.25">
      <c r="D312" s="8" t="s">
        <v>743</v>
      </c>
      <c r="E312" s="20">
        <v>14360</v>
      </c>
      <c r="F312" s="20">
        <v>10068</v>
      </c>
      <c r="G312" s="9">
        <v>0.70111420612813369</v>
      </c>
      <c r="H312" s="20">
        <v>6885</v>
      </c>
      <c r="I312" s="9">
        <v>0.68384982121573301</v>
      </c>
      <c r="J312" s="20">
        <v>0</v>
      </c>
      <c r="K312" s="9">
        <v>0</v>
      </c>
      <c r="L312" s="20">
        <v>405</v>
      </c>
      <c r="M312" s="9">
        <v>4.022646007151371E-2</v>
      </c>
      <c r="N312" s="20">
        <v>3258</v>
      </c>
      <c r="O312" s="9">
        <v>0.32359952324195473</v>
      </c>
      <c r="P312" s="20">
        <v>180</v>
      </c>
      <c r="Q312" s="9">
        <v>1.7878426698450536E-2</v>
      </c>
    </row>
    <row r="313" spans="4:17" x14ac:dyDescent="0.25">
      <c r="D313" s="8" t="s">
        <v>510</v>
      </c>
      <c r="E313" s="20">
        <v>9856</v>
      </c>
      <c r="F313" s="20">
        <v>6273</v>
      </c>
      <c r="G313" s="9">
        <v>0.63646509740259738</v>
      </c>
      <c r="H313" s="20">
        <v>4027</v>
      </c>
      <c r="I313" s="9">
        <v>0.64195759604654867</v>
      </c>
      <c r="J313" s="20">
        <v>0</v>
      </c>
      <c r="K313" s="9">
        <v>0</v>
      </c>
      <c r="L313" s="20">
        <v>102</v>
      </c>
      <c r="M313" s="9">
        <v>1.6260162601626018E-2</v>
      </c>
      <c r="N313" s="20">
        <v>301</v>
      </c>
      <c r="O313" s="9">
        <v>4.7983421010680698E-2</v>
      </c>
      <c r="P313" s="20">
        <v>2767</v>
      </c>
      <c r="Q313" s="9">
        <v>0.44109676390881558</v>
      </c>
    </row>
    <row r="314" spans="4:17" x14ac:dyDescent="0.25">
      <c r="D314" s="8" t="s">
        <v>747</v>
      </c>
      <c r="E314" s="20">
        <v>5082</v>
      </c>
      <c r="F314" s="20">
        <v>2740</v>
      </c>
      <c r="G314" s="9">
        <v>0.5391578118850846</v>
      </c>
      <c r="H314" s="20">
        <v>1548</v>
      </c>
      <c r="I314" s="9">
        <v>0.56496350364963499</v>
      </c>
      <c r="J314" s="20">
        <v>0</v>
      </c>
      <c r="K314" s="9">
        <v>0</v>
      </c>
      <c r="L314" s="20">
        <v>59</v>
      </c>
      <c r="M314" s="9">
        <v>2.1532846715328468E-2</v>
      </c>
      <c r="N314" s="20">
        <v>1264</v>
      </c>
      <c r="O314" s="9">
        <v>0.46131386861313867</v>
      </c>
      <c r="P314" s="20">
        <v>825</v>
      </c>
      <c r="Q314" s="9">
        <v>0.3010948905109489</v>
      </c>
    </row>
    <row r="315" spans="4:17" x14ac:dyDescent="0.25">
      <c r="D315" s="7" t="s">
        <v>507</v>
      </c>
      <c r="E315" s="20">
        <v>33491</v>
      </c>
      <c r="F315" s="20">
        <v>19141</v>
      </c>
      <c r="G315" s="9">
        <v>0.57152667880923236</v>
      </c>
      <c r="H315" s="20">
        <v>10204</v>
      </c>
      <c r="I315" s="9">
        <v>0.53309649443602736</v>
      </c>
      <c r="J315" s="20">
        <v>0</v>
      </c>
      <c r="K315" s="9">
        <v>0</v>
      </c>
      <c r="L315" s="20">
        <v>542</v>
      </c>
      <c r="M315" s="9">
        <v>2.8316179927903452E-2</v>
      </c>
      <c r="N315" s="20">
        <v>10313</v>
      </c>
      <c r="O315" s="9">
        <v>0.53879107674625148</v>
      </c>
      <c r="P315" s="20">
        <v>1843</v>
      </c>
      <c r="Q315" s="9">
        <v>9.6285460529752884E-2</v>
      </c>
    </row>
    <row r="316" spans="4:17" x14ac:dyDescent="0.25">
      <c r="D316" s="8" t="s">
        <v>508</v>
      </c>
      <c r="E316" s="20">
        <v>14116</v>
      </c>
      <c r="F316" s="20">
        <v>8414</v>
      </c>
      <c r="G316" s="9">
        <v>0.5960612071408331</v>
      </c>
      <c r="H316" s="20">
        <v>5038</v>
      </c>
      <c r="I316" s="9">
        <v>0.59876396482053718</v>
      </c>
      <c r="J316" s="20">
        <v>0</v>
      </c>
      <c r="K316" s="9">
        <v>0</v>
      </c>
      <c r="L316" s="20">
        <v>171</v>
      </c>
      <c r="M316" s="9">
        <v>2.0323270739244118E-2</v>
      </c>
      <c r="N316" s="20">
        <v>4566</v>
      </c>
      <c r="O316" s="9">
        <v>0.54266698359876397</v>
      </c>
      <c r="P316" s="20">
        <v>319</v>
      </c>
      <c r="Q316" s="9">
        <v>3.7913002139291656E-2</v>
      </c>
    </row>
    <row r="317" spans="4:17" x14ac:dyDescent="0.25">
      <c r="D317" s="8" t="s">
        <v>741</v>
      </c>
      <c r="E317" s="20">
        <v>9981</v>
      </c>
      <c r="F317" s="20">
        <v>5606</v>
      </c>
      <c r="G317" s="9">
        <v>0.56166716761847513</v>
      </c>
      <c r="H317" s="20">
        <v>2603</v>
      </c>
      <c r="I317" s="9">
        <v>0.46432393863717447</v>
      </c>
      <c r="J317" s="20">
        <v>0</v>
      </c>
      <c r="K317" s="9">
        <v>0</v>
      </c>
      <c r="L317" s="20">
        <v>261</v>
      </c>
      <c r="M317" s="9">
        <v>4.6557260078487338E-2</v>
      </c>
      <c r="N317" s="20">
        <v>3223</v>
      </c>
      <c r="O317" s="9">
        <v>0.57491972886193365</v>
      </c>
      <c r="P317" s="20">
        <v>347</v>
      </c>
      <c r="Q317" s="9">
        <v>6.1897966464502317E-2</v>
      </c>
    </row>
    <row r="318" spans="4:17" x14ac:dyDescent="0.25">
      <c r="D318" s="8" t="s">
        <v>511</v>
      </c>
      <c r="E318" s="20">
        <v>9394</v>
      </c>
      <c r="F318" s="20">
        <v>5121</v>
      </c>
      <c r="G318" s="9">
        <v>0.54513519267617627</v>
      </c>
      <c r="H318" s="20">
        <v>2563</v>
      </c>
      <c r="I318" s="9">
        <v>0.50048818590119115</v>
      </c>
      <c r="J318" s="20">
        <v>0</v>
      </c>
      <c r="K318" s="9">
        <v>0</v>
      </c>
      <c r="L318" s="20">
        <v>110</v>
      </c>
      <c r="M318" s="9">
        <v>2.1480179652411637E-2</v>
      </c>
      <c r="N318" s="20">
        <v>2524</v>
      </c>
      <c r="O318" s="9">
        <v>0.49287248584260884</v>
      </c>
      <c r="P318" s="20">
        <v>1177</v>
      </c>
      <c r="Q318" s="9">
        <v>0.22983792228080452</v>
      </c>
    </row>
    <row r="319" spans="4:17" x14ac:dyDescent="0.25">
      <c r="D319" s="7" t="s">
        <v>726</v>
      </c>
      <c r="E319" s="20">
        <v>35201</v>
      </c>
      <c r="F319" s="20">
        <v>20140</v>
      </c>
      <c r="G319" s="9">
        <v>0.5721428368512258</v>
      </c>
      <c r="H319" s="20">
        <v>11100</v>
      </c>
      <c r="I319" s="9">
        <v>0.55114200595829199</v>
      </c>
      <c r="J319" s="20">
        <v>2</v>
      </c>
      <c r="K319" s="9">
        <v>9.9304865938430983E-5</v>
      </c>
      <c r="L319" s="20">
        <v>427</v>
      </c>
      <c r="M319" s="9">
        <v>2.1201588877855015E-2</v>
      </c>
      <c r="N319" s="20">
        <v>6261</v>
      </c>
      <c r="O319" s="9">
        <v>0.31087388282025818</v>
      </c>
      <c r="P319" s="20">
        <v>7039</v>
      </c>
      <c r="Q319" s="9">
        <v>0.34950347567030787</v>
      </c>
    </row>
    <row r="320" spans="4:17" x14ac:dyDescent="0.25">
      <c r="D320" s="8" t="s">
        <v>727</v>
      </c>
      <c r="E320" s="20">
        <v>6375</v>
      </c>
      <c r="F320" s="20">
        <v>4369</v>
      </c>
      <c r="G320" s="9">
        <v>0.68533333333333335</v>
      </c>
      <c r="H320" s="20">
        <v>2748</v>
      </c>
      <c r="I320" s="9">
        <v>0.62897688258182649</v>
      </c>
      <c r="J320" s="20">
        <v>0</v>
      </c>
      <c r="K320" s="9">
        <v>0</v>
      </c>
      <c r="L320" s="20">
        <v>33</v>
      </c>
      <c r="M320" s="9">
        <v>7.5532158388647288E-3</v>
      </c>
      <c r="N320" s="20">
        <v>1010</v>
      </c>
      <c r="O320" s="9">
        <v>0.2311741817349508</v>
      </c>
      <c r="P320" s="20">
        <v>767</v>
      </c>
      <c r="Q320" s="9">
        <v>0.17555504692149232</v>
      </c>
    </row>
    <row r="321" spans="4:17" x14ac:dyDescent="0.25">
      <c r="D321" s="8" t="s">
        <v>730</v>
      </c>
      <c r="E321" s="20">
        <v>2067</v>
      </c>
      <c r="F321" s="20">
        <v>1049</v>
      </c>
      <c r="G321" s="9">
        <v>0.50749879051765845</v>
      </c>
      <c r="H321" s="20">
        <v>526</v>
      </c>
      <c r="I321" s="9">
        <v>0.50142993326978069</v>
      </c>
      <c r="J321" s="20">
        <v>0</v>
      </c>
      <c r="K321" s="9">
        <v>0</v>
      </c>
      <c r="L321" s="20">
        <v>56</v>
      </c>
      <c r="M321" s="9">
        <v>5.3384175405147762E-2</v>
      </c>
      <c r="N321" s="20">
        <v>536</v>
      </c>
      <c r="O321" s="9">
        <v>0.51096282173498575</v>
      </c>
      <c r="P321" s="20">
        <v>332</v>
      </c>
      <c r="Q321" s="9">
        <v>0.31649189704480457</v>
      </c>
    </row>
    <row r="322" spans="4:17" x14ac:dyDescent="0.25">
      <c r="D322" s="8" t="s">
        <v>733</v>
      </c>
      <c r="E322" s="20">
        <v>3600</v>
      </c>
      <c r="F322" s="20">
        <v>2045</v>
      </c>
      <c r="G322" s="9">
        <v>0.56805555555555554</v>
      </c>
      <c r="H322" s="20">
        <v>1062</v>
      </c>
      <c r="I322" s="9">
        <v>0.51931540342298288</v>
      </c>
      <c r="J322" s="20">
        <v>0</v>
      </c>
      <c r="K322" s="9">
        <v>0</v>
      </c>
      <c r="L322" s="20">
        <v>128</v>
      </c>
      <c r="M322" s="9">
        <v>6.2591687041564786E-2</v>
      </c>
      <c r="N322" s="20">
        <v>1095</v>
      </c>
      <c r="O322" s="9">
        <v>0.53545232273838628</v>
      </c>
      <c r="P322" s="20">
        <v>216</v>
      </c>
      <c r="Q322" s="9">
        <v>0.10562347188264058</v>
      </c>
    </row>
    <row r="323" spans="4:17" x14ac:dyDescent="0.25">
      <c r="D323" s="8" t="s">
        <v>737</v>
      </c>
      <c r="E323" s="20">
        <v>5742</v>
      </c>
      <c r="F323" s="20">
        <v>3104</v>
      </c>
      <c r="G323" s="9">
        <v>0.5405781957506095</v>
      </c>
      <c r="H323" s="20">
        <v>1642</v>
      </c>
      <c r="I323" s="9">
        <v>0.52899484536082475</v>
      </c>
      <c r="J323" s="20">
        <v>0</v>
      </c>
      <c r="K323" s="9">
        <v>0</v>
      </c>
      <c r="L323" s="20">
        <v>55</v>
      </c>
      <c r="M323" s="9">
        <v>1.7719072164948453E-2</v>
      </c>
      <c r="N323" s="20">
        <v>1098</v>
      </c>
      <c r="O323" s="9">
        <v>0.35373711340206188</v>
      </c>
      <c r="P323" s="20">
        <v>1258</v>
      </c>
      <c r="Q323" s="9">
        <v>0.40528350515463918</v>
      </c>
    </row>
    <row r="324" spans="4:17" x14ac:dyDescent="0.25">
      <c r="D324" s="8" t="s">
        <v>745</v>
      </c>
      <c r="E324" s="20">
        <v>13985</v>
      </c>
      <c r="F324" s="20">
        <v>7490</v>
      </c>
      <c r="G324" s="9">
        <v>0.53557382910260998</v>
      </c>
      <c r="H324" s="20">
        <v>3921</v>
      </c>
      <c r="I324" s="9">
        <v>0.52349799732977298</v>
      </c>
      <c r="J324" s="20">
        <v>0</v>
      </c>
      <c r="K324" s="9">
        <v>0</v>
      </c>
      <c r="L324" s="20">
        <v>94</v>
      </c>
      <c r="M324" s="9">
        <v>1.2550066755674232E-2</v>
      </c>
      <c r="N324" s="20">
        <v>1653</v>
      </c>
      <c r="O324" s="9">
        <v>0.22069425901201603</v>
      </c>
      <c r="P324" s="20">
        <v>4150</v>
      </c>
      <c r="Q324" s="9">
        <v>0.55407209612817088</v>
      </c>
    </row>
    <row r="325" spans="4:17" x14ac:dyDescent="0.25">
      <c r="D325" s="8" t="s">
        <v>746</v>
      </c>
      <c r="E325" s="20">
        <v>3432</v>
      </c>
      <c r="F325" s="20">
        <v>2083</v>
      </c>
      <c r="G325" s="9">
        <v>0.60693473193473191</v>
      </c>
      <c r="H325" s="20">
        <v>1201</v>
      </c>
      <c r="I325" s="9">
        <v>0.5765722515602496</v>
      </c>
      <c r="J325" s="20">
        <v>2</v>
      </c>
      <c r="K325" s="9">
        <v>9.6015362457993274E-4</v>
      </c>
      <c r="L325" s="20">
        <v>61</v>
      </c>
      <c r="M325" s="9">
        <v>2.9284685549687949E-2</v>
      </c>
      <c r="N325" s="20">
        <v>869</v>
      </c>
      <c r="O325" s="9">
        <v>0.41718674987998078</v>
      </c>
      <c r="P325" s="20">
        <v>316</v>
      </c>
      <c r="Q325" s="9">
        <v>0.15170427268362938</v>
      </c>
    </row>
    <row r="326" spans="4:17" x14ac:dyDescent="0.25">
      <c r="D326" s="7" t="s">
        <v>728</v>
      </c>
      <c r="E326" s="20">
        <v>41703</v>
      </c>
      <c r="F326" s="20">
        <v>27033</v>
      </c>
      <c r="G326" s="9">
        <v>0.64822674627724619</v>
      </c>
      <c r="H326" s="20">
        <v>16840</v>
      </c>
      <c r="I326" s="9">
        <v>0.62294232974512631</v>
      </c>
      <c r="J326" s="20">
        <v>0</v>
      </c>
      <c r="K326" s="9">
        <v>0</v>
      </c>
      <c r="L326" s="20">
        <v>722</v>
      </c>
      <c r="M326" s="9">
        <v>2.6708097510450189E-2</v>
      </c>
      <c r="N326" s="20">
        <v>10045</v>
      </c>
      <c r="O326" s="9">
        <v>0.37158288018347946</v>
      </c>
      <c r="P326" s="20">
        <v>2280</v>
      </c>
      <c r="Q326" s="9">
        <v>8.4341360559316389E-2</v>
      </c>
    </row>
    <row r="327" spans="4:17" x14ac:dyDescent="0.25">
      <c r="D327" s="8" t="s">
        <v>487</v>
      </c>
      <c r="E327" s="20">
        <v>7046</v>
      </c>
      <c r="F327" s="20">
        <v>4439</v>
      </c>
      <c r="G327" s="9">
        <v>0.63000283848992333</v>
      </c>
      <c r="H327" s="20">
        <v>2965</v>
      </c>
      <c r="I327" s="9">
        <v>0.66794323045731019</v>
      </c>
      <c r="J327" s="20">
        <v>0</v>
      </c>
      <c r="K327" s="9">
        <v>0</v>
      </c>
      <c r="L327" s="20">
        <v>56</v>
      </c>
      <c r="M327" s="9">
        <v>1.2615453931065555E-2</v>
      </c>
      <c r="N327" s="20">
        <v>1179</v>
      </c>
      <c r="O327" s="9">
        <v>0.26560036044154089</v>
      </c>
      <c r="P327" s="20">
        <v>1119</v>
      </c>
      <c r="Q327" s="9">
        <v>0.25208380265825636</v>
      </c>
    </row>
    <row r="328" spans="4:17" x14ac:dyDescent="0.25">
      <c r="D328" s="8" t="s">
        <v>731</v>
      </c>
      <c r="E328" s="20">
        <v>5520</v>
      </c>
      <c r="F328" s="20">
        <v>3607</v>
      </c>
      <c r="G328" s="9">
        <v>0.65344202898550729</v>
      </c>
      <c r="H328" s="20">
        <v>2297</v>
      </c>
      <c r="I328" s="9">
        <v>0.63681729969503742</v>
      </c>
      <c r="J328" s="20">
        <v>0</v>
      </c>
      <c r="K328" s="9">
        <v>0</v>
      </c>
      <c r="L328" s="20">
        <v>92</v>
      </c>
      <c r="M328" s="9">
        <v>2.5505960632104242E-2</v>
      </c>
      <c r="N328" s="20">
        <v>1251</v>
      </c>
      <c r="O328" s="9">
        <v>0.34682561685611313</v>
      </c>
      <c r="P328" s="20">
        <v>369</v>
      </c>
      <c r="Q328" s="9">
        <v>0.10230108123093984</v>
      </c>
    </row>
    <row r="329" spans="4:17" x14ac:dyDescent="0.25">
      <c r="D329" s="8" t="s">
        <v>739</v>
      </c>
      <c r="E329" s="20">
        <v>7442</v>
      </c>
      <c r="F329" s="20">
        <v>4891</v>
      </c>
      <c r="G329" s="9">
        <v>0.65721580220370868</v>
      </c>
      <c r="H329" s="20">
        <v>2778</v>
      </c>
      <c r="I329" s="9">
        <v>0.56798200776937235</v>
      </c>
      <c r="J329" s="20">
        <v>0</v>
      </c>
      <c r="K329" s="9">
        <v>0</v>
      </c>
      <c r="L329" s="20">
        <v>251</v>
      </c>
      <c r="M329" s="9">
        <v>5.1318748722142711E-2</v>
      </c>
      <c r="N329" s="20">
        <v>1884</v>
      </c>
      <c r="O329" s="9">
        <v>0.38519730116540585</v>
      </c>
      <c r="P329" s="20">
        <v>127</v>
      </c>
      <c r="Q329" s="9">
        <v>2.596606011040687E-2</v>
      </c>
    </row>
    <row r="330" spans="4:17" x14ac:dyDescent="0.25">
      <c r="D330" s="8" t="s">
        <v>740</v>
      </c>
      <c r="E330" s="20">
        <v>6468</v>
      </c>
      <c r="F330" s="20">
        <v>4138</v>
      </c>
      <c r="G330" s="9">
        <v>0.63976499690785404</v>
      </c>
      <c r="H330" s="20">
        <v>2496</v>
      </c>
      <c r="I330" s="9">
        <v>0.60318994683421945</v>
      </c>
      <c r="J330" s="20">
        <v>0</v>
      </c>
      <c r="K330" s="9">
        <v>0</v>
      </c>
      <c r="L330" s="20">
        <v>152</v>
      </c>
      <c r="M330" s="9">
        <v>3.6732721121314642E-2</v>
      </c>
      <c r="N330" s="20">
        <v>1556</v>
      </c>
      <c r="O330" s="9">
        <v>0.37602706621556309</v>
      </c>
      <c r="P330" s="20">
        <v>329</v>
      </c>
      <c r="Q330" s="9">
        <v>7.9507008216529729E-2</v>
      </c>
    </row>
    <row r="331" spans="4:17" x14ac:dyDescent="0.25">
      <c r="D331" s="8" t="s">
        <v>742</v>
      </c>
      <c r="E331" s="20">
        <v>15227</v>
      </c>
      <c r="F331" s="20">
        <v>9958</v>
      </c>
      <c r="G331" s="9">
        <v>0.65396992184934655</v>
      </c>
      <c r="H331" s="20">
        <v>6304</v>
      </c>
      <c r="I331" s="9">
        <v>0.63305884715806382</v>
      </c>
      <c r="J331" s="20">
        <v>0</v>
      </c>
      <c r="K331" s="9">
        <v>0</v>
      </c>
      <c r="L331" s="20">
        <v>171</v>
      </c>
      <c r="M331" s="9">
        <v>1.7172122916248242E-2</v>
      </c>
      <c r="N331" s="20">
        <v>4175</v>
      </c>
      <c r="O331" s="9">
        <v>0.41926089576220127</v>
      </c>
      <c r="P331" s="20">
        <v>336</v>
      </c>
      <c r="Q331" s="9">
        <v>3.3741715203856194E-2</v>
      </c>
    </row>
    <row r="332" spans="4:17" x14ac:dyDescent="0.25">
      <c r="D332" s="6" t="s">
        <v>208</v>
      </c>
      <c r="E332" s="20">
        <v>2180104</v>
      </c>
      <c r="F332" s="20">
        <v>1459249</v>
      </c>
      <c r="G332" s="9">
        <v>0.6693483430148286</v>
      </c>
      <c r="H332" s="20">
        <v>901312</v>
      </c>
      <c r="I332" s="9">
        <v>0.61765469772465154</v>
      </c>
      <c r="J332" s="20">
        <v>31</v>
      </c>
      <c r="K332" s="9">
        <v>2.1243804175983674E-5</v>
      </c>
      <c r="L332" s="20">
        <v>58133</v>
      </c>
      <c r="M332" s="9">
        <v>3.9837615102014806E-2</v>
      </c>
      <c r="N332" s="20">
        <v>322276</v>
      </c>
      <c r="O332" s="9">
        <v>0.22085058821352627</v>
      </c>
      <c r="P332" s="20">
        <v>247701</v>
      </c>
      <c r="Q332" s="9">
        <v>0.16974553349017199</v>
      </c>
    </row>
  </sheetData>
  <sheetProtection sheet="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Q349"/>
  <sheetViews>
    <sheetView showGridLines="0" showRowColHeader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1.42578125" customWidth="1"/>
    <col min="7" max="7" width="11.140625" customWidth="1"/>
    <col min="8" max="8" width="17.5703125" customWidth="1"/>
    <col min="9" max="9" width="10.140625" customWidth="1"/>
    <col min="10" max="10" width="16.85546875" customWidth="1"/>
    <col min="11" max="11" width="15.140625" customWidth="1"/>
    <col min="12" max="12" width="16.5703125" customWidth="1"/>
    <col min="13" max="13" width="14.7109375" customWidth="1"/>
    <col min="14" max="14" width="18.7109375" customWidth="1"/>
    <col min="15" max="15" width="14.7109375" customWidth="1"/>
    <col min="16" max="16" width="11" customWidth="1"/>
    <col min="17" max="17" width="13" customWidth="1"/>
  </cols>
  <sheetData>
    <row r="1" spans="2:4" ht="26.25" x14ac:dyDescent="0.4">
      <c r="B1" s="2" t="s">
        <v>181</v>
      </c>
      <c r="D1" s="4" t="s">
        <v>182</v>
      </c>
    </row>
    <row r="2" spans="2:4" ht="18.75" x14ac:dyDescent="0.3">
      <c r="B2" s="3">
        <f>MAX(data[[#All],[Rel_D]])</f>
        <v>44571</v>
      </c>
    </row>
    <row r="3" spans="2:4" ht="32.25" customHeight="1" x14ac:dyDescent="0.25"/>
    <row r="21" spans="4:17" ht="45" x14ac:dyDescent="0.25">
      <c r="D21" s="10"/>
      <c r="E21" s="11" t="s">
        <v>209</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01 Adults aged 12 yrs or over who are immunosuppressed",$D$23)</f>
        <v>30818</v>
      </c>
      <c r="F22" s="15">
        <f>GETPIVOTDATA("Sum of 01f Second Vaccination",$D$23)</f>
        <v>25573</v>
      </c>
      <c r="G22" s="16">
        <f>GETPIVOTDATA("Sum of 01f%",$D$23)</f>
        <v>0.82980725550003243</v>
      </c>
      <c r="H22" s="15">
        <f>GETPIVOTDATA("Sum of 01a Vaccinated (Booster)",$D$23)</f>
        <v>19809</v>
      </c>
      <c r="I22" s="16">
        <f>GETPIVOTDATA("Sum of 01a%",$D$23)</f>
        <v>0.77460602979705162</v>
      </c>
      <c r="J22" s="15">
        <f>GETPIVOTDATA("Sum of 01b Contraindicated (inc allergies, exclu vaccinated)",$D$23)</f>
        <v>1</v>
      </c>
      <c r="K22" s="16">
        <f>GETPIVOTDATA("Sum of 01b%",$D$23)</f>
        <v>3.9103742228131232E-5</v>
      </c>
      <c r="L22" s="15">
        <f>GETPIVOTDATA("Sum of 01c Declined (excl vaccinated or contraindicated)",$D$23)</f>
        <v>1462</v>
      </c>
      <c r="M22" s="16">
        <f>GETPIVOTDATA("Sum of 01c%",$D$23)</f>
        <v>5.7169671137527862E-2</v>
      </c>
      <c r="N22" s="15">
        <f>GETPIVOTDATA("Sum of 01d Invited no outcome (excl vac, contr, decl)",$D$23)</f>
        <v>2132</v>
      </c>
      <c r="O22" s="16">
        <f>GETPIVOTDATA("Sum of 01d%",$D$23)</f>
        <v>8.3369178430375793E-2</v>
      </c>
      <c r="P22" s="15">
        <f>GETPIVOTDATA("Sum of 01e No contact coded [CALL]",$D$23)</f>
        <v>654</v>
      </c>
      <c r="Q22" s="16">
        <f>GETPIVOTDATA("Sum of 01e%",$D$23)</f>
        <v>2.5573847417197825E-2</v>
      </c>
    </row>
    <row r="23" spans="4:17" hidden="1" x14ac:dyDescent="0.25">
      <c r="D23" s="5" t="s">
        <v>194</v>
      </c>
      <c r="E23" t="s">
        <v>211</v>
      </c>
      <c r="F23" t="s">
        <v>212</v>
      </c>
      <c r="G23" t="s">
        <v>213</v>
      </c>
      <c r="H23" t="s">
        <v>214</v>
      </c>
      <c r="I23" t="s">
        <v>215</v>
      </c>
      <c r="J23" t="s">
        <v>216</v>
      </c>
      <c r="K23" t="s">
        <v>217</v>
      </c>
      <c r="L23" t="s">
        <v>218</v>
      </c>
      <c r="M23" t="s">
        <v>219</v>
      </c>
      <c r="N23" t="s">
        <v>220</v>
      </c>
      <c r="O23" t="s">
        <v>221</v>
      </c>
      <c r="P23" t="s">
        <v>222</v>
      </c>
      <c r="Q23" t="s">
        <v>223</v>
      </c>
    </row>
    <row r="24" spans="4:17" x14ac:dyDescent="0.25">
      <c r="D24" s="6" t="s">
        <v>434</v>
      </c>
      <c r="E24" s="20">
        <v>2964</v>
      </c>
      <c r="F24" s="20">
        <v>2418</v>
      </c>
      <c r="G24" s="9">
        <v>0.81578947368421051</v>
      </c>
      <c r="H24" s="20">
        <v>1771</v>
      </c>
      <c r="I24" s="9">
        <v>0.73242349048800659</v>
      </c>
      <c r="J24" s="20">
        <v>0</v>
      </c>
      <c r="K24" s="9">
        <v>0</v>
      </c>
      <c r="L24" s="20">
        <v>83</v>
      </c>
      <c r="M24" s="9">
        <v>3.432588916459884E-2</v>
      </c>
      <c r="N24" s="20">
        <v>155</v>
      </c>
      <c r="O24" s="9">
        <v>6.4102564102564097E-2</v>
      </c>
      <c r="P24" s="20">
        <v>194</v>
      </c>
      <c r="Q24" s="9">
        <v>8.0231596360628613E-2</v>
      </c>
    </row>
    <row r="25" spans="4:17" x14ac:dyDescent="0.25">
      <c r="D25" s="7" t="s">
        <v>447</v>
      </c>
      <c r="E25" s="20">
        <v>454</v>
      </c>
      <c r="F25" s="20">
        <v>365</v>
      </c>
      <c r="G25" s="9">
        <v>0.80396475770925113</v>
      </c>
      <c r="H25" s="20">
        <v>270</v>
      </c>
      <c r="I25" s="9">
        <v>0.73972602739726023</v>
      </c>
      <c r="J25" s="20">
        <v>0</v>
      </c>
      <c r="K25" s="9">
        <v>0</v>
      </c>
      <c r="L25" s="20">
        <v>6</v>
      </c>
      <c r="M25" s="9">
        <v>1.643835616438356E-2</v>
      </c>
      <c r="N25" s="20">
        <v>23</v>
      </c>
      <c r="O25" s="9">
        <v>6.3013698630136991E-2</v>
      </c>
      <c r="P25" s="20">
        <v>38</v>
      </c>
      <c r="Q25" s="9">
        <v>0.10410958904109589</v>
      </c>
    </row>
    <row r="26" spans="4:17" x14ac:dyDescent="0.25">
      <c r="D26" s="8" t="s">
        <v>515</v>
      </c>
      <c r="E26" s="20">
        <v>94</v>
      </c>
      <c r="F26" s="20">
        <v>76</v>
      </c>
      <c r="G26" s="9">
        <v>0.80851063829787229</v>
      </c>
      <c r="H26" s="20">
        <v>60</v>
      </c>
      <c r="I26" s="9">
        <v>0.78947368421052633</v>
      </c>
      <c r="J26" s="20">
        <v>0</v>
      </c>
      <c r="K26" s="9">
        <v>0</v>
      </c>
      <c r="L26" s="20">
        <v>2</v>
      </c>
      <c r="M26" s="9">
        <v>2.6315789473684209E-2</v>
      </c>
      <c r="N26" s="20">
        <v>7</v>
      </c>
      <c r="O26" s="9">
        <v>9.2105263157894732E-2</v>
      </c>
      <c r="P26" s="20">
        <v>4</v>
      </c>
      <c r="Q26" s="9">
        <v>5.2631578947368418E-2</v>
      </c>
    </row>
    <row r="27" spans="4:17" x14ac:dyDescent="0.25">
      <c r="D27" s="8" t="s">
        <v>529</v>
      </c>
      <c r="E27" s="20">
        <v>67</v>
      </c>
      <c r="F27" s="20">
        <v>58</v>
      </c>
      <c r="G27" s="9">
        <v>0.86567164179104472</v>
      </c>
      <c r="H27" s="20">
        <v>38</v>
      </c>
      <c r="I27" s="9">
        <v>0.65517241379310343</v>
      </c>
      <c r="J27" s="20">
        <v>0</v>
      </c>
      <c r="K27" s="9">
        <v>0</v>
      </c>
      <c r="L27" s="20">
        <v>0</v>
      </c>
      <c r="M27" s="9">
        <v>0</v>
      </c>
      <c r="N27" s="20">
        <v>2</v>
      </c>
      <c r="O27" s="9">
        <v>3.4482758620689655E-2</v>
      </c>
      <c r="P27" s="20">
        <v>2</v>
      </c>
      <c r="Q27" s="9">
        <v>3.4482758620689655E-2</v>
      </c>
    </row>
    <row r="28" spans="4:17" x14ac:dyDescent="0.25">
      <c r="D28" s="8" t="s">
        <v>448</v>
      </c>
      <c r="E28" s="20">
        <v>293</v>
      </c>
      <c r="F28" s="20">
        <v>231</v>
      </c>
      <c r="G28" s="9">
        <v>0.78839590443686003</v>
      </c>
      <c r="H28" s="20">
        <v>172</v>
      </c>
      <c r="I28" s="9">
        <v>0.74458874458874458</v>
      </c>
      <c r="J28" s="20">
        <v>0</v>
      </c>
      <c r="K28" s="9">
        <v>0</v>
      </c>
      <c r="L28" s="20">
        <v>4</v>
      </c>
      <c r="M28" s="9">
        <v>1.7316017316017316E-2</v>
      </c>
      <c r="N28" s="20">
        <v>14</v>
      </c>
      <c r="O28" s="9">
        <v>6.0606060606060608E-2</v>
      </c>
      <c r="P28" s="20">
        <v>32</v>
      </c>
      <c r="Q28" s="9">
        <v>0.13852813852813853</v>
      </c>
    </row>
    <row r="29" spans="4:17" x14ac:dyDescent="0.25">
      <c r="D29" s="7" t="s">
        <v>444</v>
      </c>
      <c r="E29" s="20">
        <v>375</v>
      </c>
      <c r="F29" s="20">
        <v>299</v>
      </c>
      <c r="G29" s="9">
        <v>0.79733333333333334</v>
      </c>
      <c r="H29" s="20">
        <v>194</v>
      </c>
      <c r="I29" s="9">
        <v>0.6488294314381271</v>
      </c>
      <c r="J29" s="20">
        <v>0</v>
      </c>
      <c r="K29" s="9">
        <v>0</v>
      </c>
      <c r="L29" s="20">
        <v>18</v>
      </c>
      <c r="M29" s="9">
        <v>6.0200668896321072E-2</v>
      </c>
      <c r="N29" s="20">
        <v>29</v>
      </c>
      <c r="O29" s="9">
        <v>9.6989966555183951E-2</v>
      </c>
      <c r="P29" s="20">
        <v>12</v>
      </c>
      <c r="Q29" s="9">
        <v>4.0133779264214048E-2</v>
      </c>
    </row>
    <row r="30" spans="4:17" x14ac:dyDescent="0.25">
      <c r="D30" s="8" t="s">
        <v>516</v>
      </c>
      <c r="E30" s="20">
        <v>72</v>
      </c>
      <c r="F30" s="20">
        <v>60</v>
      </c>
      <c r="G30" s="9">
        <v>0.83333333333333337</v>
      </c>
      <c r="H30" s="20">
        <v>40</v>
      </c>
      <c r="I30" s="9">
        <v>0.66666666666666663</v>
      </c>
      <c r="J30" s="20">
        <v>0</v>
      </c>
      <c r="K30" s="9">
        <v>0</v>
      </c>
      <c r="L30" s="20">
        <v>3</v>
      </c>
      <c r="M30" s="9">
        <v>0.05</v>
      </c>
      <c r="N30" s="20">
        <v>3</v>
      </c>
      <c r="O30" s="9">
        <v>0.05</v>
      </c>
      <c r="P30" s="20">
        <v>3</v>
      </c>
      <c r="Q30" s="9">
        <v>0.05</v>
      </c>
    </row>
    <row r="31" spans="4:17" x14ac:dyDescent="0.25">
      <c r="D31" s="8" t="s">
        <v>517</v>
      </c>
      <c r="E31" s="20">
        <v>73</v>
      </c>
      <c r="F31" s="20">
        <v>59</v>
      </c>
      <c r="G31" s="9">
        <v>0.80821917808219179</v>
      </c>
      <c r="H31" s="20">
        <v>43</v>
      </c>
      <c r="I31" s="9">
        <v>0.72881355932203384</v>
      </c>
      <c r="J31" s="20">
        <v>0</v>
      </c>
      <c r="K31" s="9">
        <v>0</v>
      </c>
      <c r="L31" s="20">
        <v>0</v>
      </c>
      <c r="M31" s="9">
        <v>0</v>
      </c>
      <c r="N31" s="20">
        <v>5</v>
      </c>
      <c r="O31" s="9">
        <v>8.4745762711864403E-2</v>
      </c>
      <c r="P31" s="20">
        <v>7</v>
      </c>
      <c r="Q31" s="9">
        <v>0.11864406779661017</v>
      </c>
    </row>
    <row r="32" spans="4:17" x14ac:dyDescent="0.25">
      <c r="D32" s="8" t="s">
        <v>524</v>
      </c>
      <c r="E32" s="20">
        <v>70</v>
      </c>
      <c r="F32" s="20">
        <v>56</v>
      </c>
      <c r="G32" s="9">
        <v>0.8</v>
      </c>
      <c r="H32" s="20">
        <v>35</v>
      </c>
      <c r="I32" s="9">
        <v>0.625</v>
      </c>
      <c r="J32" s="20">
        <v>0</v>
      </c>
      <c r="K32" s="9">
        <v>0</v>
      </c>
      <c r="L32" s="20">
        <v>8</v>
      </c>
      <c r="M32" s="9">
        <v>0.14285714285714285</v>
      </c>
      <c r="N32" s="20">
        <v>2</v>
      </c>
      <c r="O32" s="9">
        <v>3.5714285714285712E-2</v>
      </c>
      <c r="P32" s="20">
        <v>1</v>
      </c>
      <c r="Q32" s="9">
        <v>1.7857142857142856E-2</v>
      </c>
    </row>
    <row r="33" spans="4:17" x14ac:dyDescent="0.25">
      <c r="D33" s="8" t="s">
        <v>445</v>
      </c>
      <c r="E33" s="20">
        <v>160</v>
      </c>
      <c r="F33" s="20">
        <v>124</v>
      </c>
      <c r="G33" s="9">
        <v>0.77500000000000002</v>
      </c>
      <c r="H33" s="20">
        <v>76</v>
      </c>
      <c r="I33" s="9">
        <v>0.61290322580645162</v>
      </c>
      <c r="J33" s="20">
        <v>0</v>
      </c>
      <c r="K33" s="9">
        <v>0</v>
      </c>
      <c r="L33" s="20">
        <v>7</v>
      </c>
      <c r="M33" s="9">
        <v>5.6451612903225805E-2</v>
      </c>
      <c r="N33" s="20">
        <v>19</v>
      </c>
      <c r="O33" s="9">
        <v>0.15322580645161291</v>
      </c>
      <c r="P33" s="20">
        <v>1</v>
      </c>
      <c r="Q33" s="9">
        <v>8.0645161290322578E-3</v>
      </c>
    </row>
    <row r="34" spans="4:17" x14ac:dyDescent="0.25">
      <c r="D34" s="7" t="s">
        <v>437</v>
      </c>
      <c r="E34" s="20">
        <v>511</v>
      </c>
      <c r="F34" s="20">
        <v>428</v>
      </c>
      <c r="G34" s="9">
        <v>0.83757338551859095</v>
      </c>
      <c r="H34" s="20">
        <v>318</v>
      </c>
      <c r="I34" s="9">
        <v>0.7429906542056075</v>
      </c>
      <c r="J34" s="20">
        <v>0</v>
      </c>
      <c r="K34" s="9">
        <v>0</v>
      </c>
      <c r="L34" s="20">
        <v>11</v>
      </c>
      <c r="M34" s="9">
        <v>2.5700934579439252E-2</v>
      </c>
      <c r="N34" s="20">
        <v>16</v>
      </c>
      <c r="O34" s="9">
        <v>3.7383177570093455E-2</v>
      </c>
      <c r="P34" s="20">
        <v>34</v>
      </c>
      <c r="Q34" s="9">
        <v>7.9439252336448593E-2</v>
      </c>
    </row>
    <row r="35" spans="4:17" x14ac:dyDescent="0.25">
      <c r="D35" s="8" t="s">
        <v>438</v>
      </c>
      <c r="E35" s="20">
        <v>70</v>
      </c>
      <c r="F35" s="20">
        <v>60</v>
      </c>
      <c r="G35" s="9">
        <v>0.8571428571428571</v>
      </c>
      <c r="H35" s="20">
        <v>50</v>
      </c>
      <c r="I35" s="9">
        <v>0.83333333333333337</v>
      </c>
      <c r="J35" s="20">
        <v>0</v>
      </c>
      <c r="K35" s="9">
        <v>0</v>
      </c>
      <c r="L35" s="20">
        <v>1</v>
      </c>
      <c r="M35" s="9">
        <v>1.6666666666666666E-2</v>
      </c>
      <c r="N35" s="20">
        <v>0</v>
      </c>
      <c r="O35" s="9">
        <v>0</v>
      </c>
      <c r="P35" s="20">
        <v>8</v>
      </c>
      <c r="Q35" s="9">
        <v>0.13333333333333333</v>
      </c>
    </row>
    <row r="36" spans="4:17" x14ac:dyDescent="0.25">
      <c r="D36" s="8" t="s">
        <v>520</v>
      </c>
      <c r="E36" s="20">
        <v>62</v>
      </c>
      <c r="F36" s="20">
        <v>57</v>
      </c>
      <c r="G36" s="9">
        <v>0.91935483870967738</v>
      </c>
      <c r="H36" s="20">
        <v>42</v>
      </c>
      <c r="I36" s="9">
        <v>0.73684210526315785</v>
      </c>
      <c r="J36" s="20">
        <v>0</v>
      </c>
      <c r="K36" s="9">
        <v>0</v>
      </c>
      <c r="L36" s="20">
        <v>0</v>
      </c>
      <c r="M36" s="9">
        <v>0</v>
      </c>
      <c r="N36" s="20">
        <v>1</v>
      </c>
      <c r="O36" s="9">
        <v>1.7543859649122806E-2</v>
      </c>
      <c r="P36" s="20">
        <v>2</v>
      </c>
      <c r="Q36" s="9">
        <v>3.5087719298245612E-2</v>
      </c>
    </row>
    <row r="37" spans="4:17" x14ac:dyDescent="0.25">
      <c r="D37" s="8" t="s">
        <v>525</v>
      </c>
      <c r="E37" s="20">
        <v>45</v>
      </c>
      <c r="F37" s="20">
        <v>38</v>
      </c>
      <c r="G37" s="9">
        <v>0.84444444444444444</v>
      </c>
      <c r="H37" s="20">
        <v>25</v>
      </c>
      <c r="I37" s="9">
        <v>0.65789473684210531</v>
      </c>
      <c r="J37" s="20">
        <v>0</v>
      </c>
      <c r="K37" s="9">
        <v>0</v>
      </c>
      <c r="L37" s="20">
        <v>3</v>
      </c>
      <c r="M37" s="9">
        <v>7.8947368421052627E-2</v>
      </c>
      <c r="N37" s="20">
        <v>0</v>
      </c>
      <c r="O37" s="9">
        <v>0</v>
      </c>
      <c r="P37" s="20">
        <v>1</v>
      </c>
      <c r="Q37" s="9">
        <v>2.6315789473684209E-2</v>
      </c>
    </row>
    <row r="38" spans="4:17" x14ac:dyDescent="0.25">
      <c r="D38" s="8" t="s">
        <v>526</v>
      </c>
      <c r="E38" s="20">
        <v>64</v>
      </c>
      <c r="F38" s="20">
        <v>52</v>
      </c>
      <c r="G38" s="9">
        <v>0.8125</v>
      </c>
      <c r="H38" s="20">
        <v>42</v>
      </c>
      <c r="I38" s="9">
        <v>0.80769230769230771</v>
      </c>
      <c r="J38" s="20">
        <v>0</v>
      </c>
      <c r="K38" s="9">
        <v>0</v>
      </c>
      <c r="L38" s="20">
        <v>2</v>
      </c>
      <c r="M38" s="9">
        <v>3.8461538461538464E-2</v>
      </c>
      <c r="N38" s="20">
        <v>4</v>
      </c>
      <c r="O38" s="9">
        <v>7.6923076923076927E-2</v>
      </c>
      <c r="P38" s="20">
        <v>4</v>
      </c>
      <c r="Q38" s="9">
        <v>7.6923076923076927E-2</v>
      </c>
    </row>
    <row r="39" spans="4:17" x14ac:dyDescent="0.25">
      <c r="D39" s="8" t="s">
        <v>530</v>
      </c>
      <c r="E39" s="20">
        <v>66</v>
      </c>
      <c r="F39" s="20">
        <v>52</v>
      </c>
      <c r="G39" s="9">
        <v>0.78787878787878785</v>
      </c>
      <c r="H39" s="20">
        <v>42</v>
      </c>
      <c r="I39" s="9">
        <v>0.80769230769230771</v>
      </c>
      <c r="J39" s="20">
        <v>0</v>
      </c>
      <c r="K39" s="9">
        <v>0</v>
      </c>
      <c r="L39" s="20">
        <v>0</v>
      </c>
      <c r="M39" s="9">
        <v>0</v>
      </c>
      <c r="N39" s="20">
        <v>6</v>
      </c>
      <c r="O39" s="9">
        <v>0.11538461538461539</v>
      </c>
      <c r="P39" s="20">
        <v>3</v>
      </c>
      <c r="Q39" s="9">
        <v>5.7692307692307696E-2</v>
      </c>
    </row>
    <row r="40" spans="4:17" x14ac:dyDescent="0.25">
      <c r="D40" s="8" t="s">
        <v>532</v>
      </c>
      <c r="E40" s="20">
        <v>133</v>
      </c>
      <c r="F40" s="20">
        <v>115</v>
      </c>
      <c r="G40" s="9">
        <v>0.86466165413533835</v>
      </c>
      <c r="H40" s="20">
        <v>79</v>
      </c>
      <c r="I40" s="9">
        <v>0.68695652173913047</v>
      </c>
      <c r="J40" s="20">
        <v>0</v>
      </c>
      <c r="K40" s="9">
        <v>0</v>
      </c>
      <c r="L40" s="20">
        <v>1</v>
      </c>
      <c r="M40" s="9">
        <v>8.6956521739130436E-3</v>
      </c>
      <c r="N40" s="20">
        <v>4</v>
      </c>
      <c r="O40" s="9">
        <v>3.4782608695652174E-2</v>
      </c>
      <c r="P40" s="20">
        <v>9</v>
      </c>
      <c r="Q40" s="9">
        <v>7.8260869565217397E-2</v>
      </c>
    </row>
    <row r="41" spans="4:17" x14ac:dyDescent="0.25">
      <c r="D41" s="8" t="s">
        <v>534</v>
      </c>
      <c r="E41" s="20">
        <v>71</v>
      </c>
      <c r="F41" s="20">
        <v>54</v>
      </c>
      <c r="G41" s="9">
        <v>0.76056338028169013</v>
      </c>
      <c r="H41" s="20">
        <v>38</v>
      </c>
      <c r="I41" s="9">
        <v>0.70370370370370372</v>
      </c>
      <c r="J41" s="20">
        <v>0</v>
      </c>
      <c r="K41" s="9">
        <v>0</v>
      </c>
      <c r="L41" s="20">
        <v>4</v>
      </c>
      <c r="M41" s="9">
        <v>7.407407407407407E-2</v>
      </c>
      <c r="N41" s="20">
        <v>1</v>
      </c>
      <c r="O41" s="9">
        <v>1.8518518518518517E-2</v>
      </c>
      <c r="P41" s="20">
        <v>7</v>
      </c>
      <c r="Q41" s="9">
        <v>0.12962962962962962</v>
      </c>
    </row>
    <row r="42" spans="4:17" x14ac:dyDescent="0.25">
      <c r="D42" s="7" t="s">
        <v>442</v>
      </c>
      <c r="E42" s="20">
        <v>618</v>
      </c>
      <c r="F42" s="20">
        <v>489</v>
      </c>
      <c r="G42" s="9">
        <v>0.79126213592233008</v>
      </c>
      <c r="H42" s="20">
        <v>374</v>
      </c>
      <c r="I42" s="9">
        <v>0.76482617586912061</v>
      </c>
      <c r="J42" s="20">
        <v>0</v>
      </c>
      <c r="K42" s="9">
        <v>0</v>
      </c>
      <c r="L42" s="20">
        <v>20</v>
      </c>
      <c r="M42" s="9">
        <v>4.0899795501022497E-2</v>
      </c>
      <c r="N42" s="20">
        <v>39</v>
      </c>
      <c r="O42" s="9">
        <v>7.9754601226993863E-2</v>
      </c>
      <c r="P42" s="20">
        <v>48</v>
      </c>
      <c r="Q42" s="9">
        <v>9.815950920245399E-2</v>
      </c>
    </row>
    <row r="43" spans="4:17" x14ac:dyDescent="0.25">
      <c r="D43" s="8" t="s">
        <v>519</v>
      </c>
      <c r="E43" s="20">
        <v>28</v>
      </c>
      <c r="F43" s="20">
        <v>26</v>
      </c>
      <c r="G43" s="9">
        <v>0.9285714285714286</v>
      </c>
      <c r="H43" s="20">
        <v>21</v>
      </c>
      <c r="I43" s="9">
        <v>0.80769230769230771</v>
      </c>
      <c r="J43" s="20">
        <v>0</v>
      </c>
      <c r="K43" s="9">
        <v>0</v>
      </c>
      <c r="L43" s="20">
        <v>0</v>
      </c>
      <c r="M43" s="9">
        <v>0</v>
      </c>
      <c r="N43" s="20">
        <v>0</v>
      </c>
      <c r="O43" s="9">
        <v>0</v>
      </c>
      <c r="P43" s="20">
        <v>1</v>
      </c>
      <c r="Q43" s="9">
        <v>3.8461538461538464E-2</v>
      </c>
    </row>
    <row r="44" spans="4:17" x14ac:dyDescent="0.25">
      <c r="D44" s="8" t="s">
        <v>521</v>
      </c>
      <c r="E44" s="20">
        <v>47</v>
      </c>
      <c r="F44" s="20">
        <v>39</v>
      </c>
      <c r="G44" s="9">
        <v>0.82978723404255317</v>
      </c>
      <c r="H44" s="20">
        <v>34</v>
      </c>
      <c r="I44" s="9">
        <v>0.87179487179487181</v>
      </c>
      <c r="J44" s="20">
        <v>0</v>
      </c>
      <c r="K44" s="9">
        <v>0</v>
      </c>
      <c r="L44" s="20">
        <v>5</v>
      </c>
      <c r="M44" s="9">
        <v>0.12820512820512819</v>
      </c>
      <c r="N44" s="20">
        <v>1</v>
      </c>
      <c r="O44" s="9">
        <v>2.564102564102564E-2</v>
      </c>
      <c r="P44" s="20">
        <v>0</v>
      </c>
      <c r="Q44" s="9">
        <v>0</v>
      </c>
    </row>
    <row r="45" spans="4:17" x14ac:dyDescent="0.25">
      <c r="D45" s="8" t="s">
        <v>522</v>
      </c>
      <c r="E45" s="20">
        <v>97</v>
      </c>
      <c r="F45" s="20">
        <v>83</v>
      </c>
      <c r="G45" s="9">
        <v>0.85567010309278346</v>
      </c>
      <c r="H45" s="20">
        <v>59</v>
      </c>
      <c r="I45" s="9">
        <v>0.71084337349397586</v>
      </c>
      <c r="J45" s="20">
        <v>0</v>
      </c>
      <c r="K45" s="9">
        <v>0</v>
      </c>
      <c r="L45" s="20">
        <v>0</v>
      </c>
      <c r="M45" s="9">
        <v>0</v>
      </c>
      <c r="N45" s="20">
        <v>8</v>
      </c>
      <c r="O45" s="9">
        <v>9.6385542168674704E-2</v>
      </c>
      <c r="P45" s="20">
        <v>4</v>
      </c>
      <c r="Q45" s="9">
        <v>4.8192771084337352E-2</v>
      </c>
    </row>
    <row r="46" spans="4:17" x14ac:dyDescent="0.25">
      <c r="D46" s="8" t="s">
        <v>523</v>
      </c>
      <c r="E46" s="20">
        <v>68</v>
      </c>
      <c r="F46" s="20">
        <v>50</v>
      </c>
      <c r="G46" s="9">
        <v>0.73529411764705888</v>
      </c>
      <c r="H46" s="20">
        <v>37</v>
      </c>
      <c r="I46" s="9">
        <v>0.74</v>
      </c>
      <c r="J46" s="20">
        <v>0</v>
      </c>
      <c r="K46" s="9">
        <v>0</v>
      </c>
      <c r="L46" s="20">
        <v>6</v>
      </c>
      <c r="M46" s="9">
        <v>0.12</v>
      </c>
      <c r="N46" s="20">
        <v>2</v>
      </c>
      <c r="O46" s="9">
        <v>0.04</v>
      </c>
      <c r="P46" s="20">
        <v>8</v>
      </c>
      <c r="Q46" s="9">
        <v>0.16</v>
      </c>
    </row>
    <row r="47" spans="4:17" x14ac:dyDescent="0.25">
      <c r="D47" s="8" t="s">
        <v>527</v>
      </c>
      <c r="E47" s="20">
        <v>67</v>
      </c>
      <c r="F47" s="20">
        <v>47</v>
      </c>
      <c r="G47" s="9">
        <v>0.70149253731343286</v>
      </c>
      <c r="H47" s="20">
        <v>37</v>
      </c>
      <c r="I47" s="9">
        <v>0.78723404255319152</v>
      </c>
      <c r="J47" s="20">
        <v>0</v>
      </c>
      <c r="K47" s="9">
        <v>0</v>
      </c>
      <c r="L47" s="20">
        <v>1</v>
      </c>
      <c r="M47" s="9">
        <v>2.1276595744680851E-2</v>
      </c>
      <c r="N47" s="20">
        <v>12</v>
      </c>
      <c r="O47" s="9">
        <v>0.25531914893617019</v>
      </c>
      <c r="P47" s="20">
        <v>3</v>
      </c>
      <c r="Q47" s="9">
        <v>6.3829787234042548E-2</v>
      </c>
    </row>
    <row r="48" spans="4:17" x14ac:dyDescent="0.25">
      <c r="D48" s="8" t="s">
        <v>528</v>
      </c>
      <c r="E48" s="20">
        <v>133</v>
      </c>
      <c r="F48" s="20">
        <v>105</v>
      </c>
      <c r="G48" s="9">
        <v>0.78947368421052633</v>
      </c>
      <c r="H48" s="20">
        <v>75</v>
      </c>
      <c r="I48" s="9">
        <v>0.7142857142857143</v>
      </c>
      <c r="J48" s="20">
        <v>0</v>
      </c>
      <c r="K48" s="9">
        <v>0</v>
      </c>
      <c r="L48" s="20">
        <v>2</v>
      </c>
      <c r="M48" s="9">
        <v>1.9047619047619049E-2</v>
      </c>
      <c r="N48" s="20">
        <v>8</v>
      </c>
      <c r="O48" s="9">
        <v>7.6190476190476197E-2</v>
      </c>
      <c r="P48" s="20">
        <v>15</v>
      </c>
      <c r="Q48" s="9">
        <v>0.14285714285714285</v>
      </c>
    </row>
    <row r="49" spans="4:17" x14ac:dyDescent="0.25">
      <c r="D49" s="8" t="s">
        <v>443</v>
      </c>
      <c r="E49" s="20">
        <v>33</v>
      </c>
      <c r="F49" s="20">
        <v>26</v>
      </c>
      <c r="G49" s="9">
        <v>0.78787878787878785</v>
      </c>
      <c r="H49" s="20">
        <v>22</v>
      </c>
      <c r="I49" s="9">
        <v>0.84615384615384615</v>
      </c>
      <c r="J49" s="20">
        <v>0</v>
      </c>
      <c r="K49" s="9">
        <v>0</v>
      </c>
      <c r="L49" s="20">
        <v>3</v>
      </c>
      <c r="M49" s="9">
        <v>0.11538461538461539</v>
      </c>
      <c r="N49" s="20">
        <v>2</v>
      </c>
      <c r="O49" s="9">
        <v>7.6923076923076927E-2</v>
      </c>
      <c r="P49" s="20">
        <v>0</v>
      </c>
      <c r="Q49" s="9">
        <v>0</v>
      </c>
    </row>
    <row r="50" spans="4:17" x14ac:dyDescent="0.25">
      <c r="D50" s="8" t="s">
        <v>533</v>
      </c>
      <c r="E50" s="20">
        <v>75</v>
      </c>
      <c r="F50" s="20">
        <v>55</v>
      </c>
      <c r="G50" s="9">
        <v>0.73333333333333328</v>
      </c>
      <c r="H50" s="20">
        <v>42</v>
      </c>
      <c r="I50" s="9">
        <v>0.76363636363636367</v>
      </c>
      <c r="J50" s="20">
        <v>0</v>
      </c>
      <c r="K50" s="9">
        <v>0</v>
      </c>
      <c r="L50" s="20">
        <v>3</v>
      </c>
      <c r="M50" s="9">
        <v>5.4545454545454543E-2</v>
      </c>
      <c r="N50" s="20">
        <v>4</v>
      </c>
      <c r="O50" s="9">
        <v>7.2727272727272724E-2</v>
      </c>
      <c r="P50" s="20">
        <v>9</v>
      </c>
      <c r="Q50" s="9">
        <v>0.16363636363636364</v>
      </c>
    </row>
    <row r="51" spans="4:17" x14ac:dyDescent="0.25">
      <c r="D51" s="8" t="s">
        <v>536</v>
      </c>
      <c r="E51" s="20">
        <v>70</v>
      </c>
      <c r="F51" s="20">
        <v>58</v>
      </c>
      <c r="G51" s="9">
        <v>0.82857142857142863</v>
      </c>
      <c r="H51" s="20">
        <v>47</v>
      </c>
      <c r="I51" s="9">
        <v>0.81034482758620685</v>
      </c>
      <c r="J51" s="20">
        <v>0</v>
      </c>
      <c r="K51" s="9">
        <v>0</v>
      </c>
      <c r="L51" s="20">
        <v>0</v>
      </c>
      <c r="M51" s="9">
        <v>0</v>
      </c>
      <c r="N51" s="20">
        <v>2</v>
      </c>
      <c r="O51" s="9">
        <v>3.4482758620689655E-2</v>
      </c>
      <c r="P51" s="20">
        <v>8</v>
      </c>
      <c r="Q51" s="9">
        <v>0.13793103448275862</v>
      </c>
    </row>
    <row r="52" spans="4:17" x14ac:dyDescent="0.25">
      <c r="D52" s="7" t="s">
        <v>435</v>
      </c>
      <c r="E52" s="20">
        <v>378</v>
      </c>
      <c r="F52" s="20">
        <v>294</v>
      </c>
      <c r="G52" s="9">
        <v>0.77777777777777779</v>
      </c>
      <c r="H52" s="20">
        <v>196</v>
      </c>
      <c r="I52" s="9">
        <v>0.66666666666666663</v>
      </c>
      <c r="J52" s="20">
        <v>0</v>
      </c>
      <c r="K52" s="9">
        <v>0</v>
      </c>
      <c r="L52" s="20">
        <v>7</v>
      </c>
      <c r="M52" s="9">
        <v>2.3809523809523808E-2</v>
      </c>
      <c r="N52" s="20">
        <v>31</v>
      </c>
      <c r="O52" s="9">
        <v>0.10544217687074831</v>
      </c>
      <c r="P52" s="20">
        <v>30</v>
      </c>
      <c r="Q52" s="9">
        <v>0.10204081632653061</v>
      </c>
    </row>
    <row r="53" spans="4:17" x14ac:dyDescent="0.25">
      <c r="D53" s="8" t="s">
        <v>436</v>
      </c>
      <c r="E53" s="20">
        <v>89</v>
      </c>
      <c r="F53" s="20">
        <v>67</v>
      </c>
      <c r="G53" s="9">
        <v>0.7528089887640449</v>
      </c>
      <c r="H53" s="20">
        <v>44</v>
      </c>
      <c r="I53" s="9">
        <v>0.65671641791044777</v>
      </c>
      <c r="J53" s="20">
        <v>0</v>
      </c>
      <c r="K53" s="9">
        <v>0</v>
      </c>
      <c r="L53" s="20">
        <v>1</v>
      </c>
      <c r="M53" s="9">
        <v>1.4925373134328358E-2</v>
      </c>
      <c r="N53" s="20">
        <v>7</v>
      </c>
      <c r="O53" s="9">
        <v>0.1044776119402985</v>
      </c>
      <c r="P53" s="20">
        <v>7</v>
      </c>
      <c r="Q53" s="9">
        <v>0.1044776119402985</v>
      </c>
    </row>
    <row r="54" spans="4:17" x14ac:dyDescent="0.25">
      <c r="D54" s="8" t="s">
        <v>513</v>
      </c>
      <c r="E54" s="20">
        <v>219</v>
      </c>
      <c r="F54" s="20">
        <v>180</v>
      </c>
      <c r="G54" s="9">
        <v>0.82191780821917804</v>
      </c>
      <c r="H54" s="20">
        <v>122</v>
      </c>
      <c r="I54" s="9">
        <v>0.67777777777777781</v>
      </c>
      <c r="J54" s="20">
        <v>0</v>
      </c>
      <c r="K54" s="9">
        <v>0</v>
      </c>
      <c r="L54" s="20">
        <v>3</v>
      </c>
      <c r="M54" s="9">
        <v>1.6666666666666666E-2</v>
      </c>
      <c r="N54" s="20">
        <v>20</v>
      </c>
      <c r="O54" s="9">
        <v>0.1111111111111111</v>
      </c>
      <c r="P54" s="20">
        <v>10</v>
      </c>
      <c r="Q54" s="9">
        <v>5.5555555555555552E-2</v>
      </c>
    </row>
    <row r="55" spans="4:17" x14ac:dyDescent="0.25">
      <c r="D55" s="8" t="s">
        <v>531</v>
      </c>
      <c r="E55" s="20">
        <v>23</v>
      </c>
      <c r="F55" s="20">
        <v>17</v>
      </c>
      <c r="G55" s="9">
        <v>0.73913043478260865</v>
      </c>
      <c r="H55" s="20">
        <v>13</v>
      </c>
      <c r="I55" s="9">
        <v>0.76470588235294112</v>
      </c>
      <c r="J55" s="20">
        <v>0</v>
      </c>
      <c r="K55" s="9">
        <v>0</v>
      </c>
      <c r="L55" s="20">
        <v>1</v>
      </c>
      <c r="M55" s="9">
        <v>5.8823529411764705E-2</v>
      </c>
      <c r="N55" s="20">
        <v>4</v>
      </c>
      <c r="O55" s="9">
        <v>0.23529411764705882</v>
      </c>
      <c r="P55" s="20">
        <v>1</v>
      </c>
      <c r="Q55" s="9">
        <v>5.8823529411764705E-2</v>
      </c>
    </row>
    <row r="56" spans="4:17" x14ac:dyDescent="0.25">
      <c r="D56" s="8" t="s">
        <v>537</v>
      </c>
      <c r="E56" s="20">
        <v>47</v>
      </c>
      <c r="F56" s="20">
        <v>30</v>
      </c>
      <c r="G56" s="9">
        <v>0.63829787234042556</v>
      </c>
      <c r="H56" s="20">
        <v>17</v>
      </c>
      <c r="I56" s="9">
        <v>0.56666666666666665</v>
      </c>
      <c r="J56" s="20">
        <v>0</v>
      </c>
      <c r="K56" s="9">
        <v>0</v>
      </c>
      <c r="L56" s="20">
        <v>2</v>
      </c>
      <c r="M56" s="9">
        <v>6.6666666666666666E-2</v>
      </c>
      <c r="N56" s="20">
        <v>0</v>
      </c>
      <c r="O56" s="9">
        <v>0</v>
      </c>
      <c r="P56" s="20">
        <v>12</v>
      </c>
      <c r="Q56" s="9">
        <v>0.4</v>
      </c>
    </row>
    <row r="57" spans="4:17" x14ac:dyDescent="0.25">
      <c r="D57" s="7" t="s">
        <v>439</v>
      </c>
      <c r="E57" s="20">
        <v>628</v>
      </c>
      <c r="F57" s="20">
        <v>543</v>
      </c>
      <c r="G57" s="9">
        <v>0.86464968152866239</v>
      </c>
      <c r="H57" s="20">
        <v>419</v>
      </c>
      <c r="I57" s="9">
        <v>0.77163904235727443</v>
      </c>
      <c r="J57" s="20">
        <v>0</v>
      </c>
      <c r="K57" s="9">
        <v>0</v>
      </c>
      <c r="L57" s="20">
        <v>21</v>
      </c>
      <c r="M57" s="9">
        <v>3.8674033149171269E-2</v>
      </c>
      <c r="N57" s="20">
        <v>17</v>
      </c>
      <c r="O57" s="9">
        <v>3.1307550644567222E-2</v>
      </c>
      <c r="P57" s="20">
        <v>32</v>
      </c>
      <c r="Q57" s="9">
        <v>5.8931860036832415E-2</v>
      </c>
    </row>
    <row r="58" spans="4:17" x14ac:dyDescent="0.25">
      <c r="D58" s="8" t="s">
        <v>514</v>
      </c>
      <c r="E58" s="20">
        <v>249</v>
      </c>
      <c r="F58" s="20">
        <v>228</v>
      </c>
      <c r="G58" s="9">
        <v>0.91566265060240959</v>
      </c>
      <c r="H58" s="20">
        <v>184</v>
      </c>
      <c r="I58" s="9">
        <v>0.80701754385964908</v>
      </c>
      <c r="J58" s="20">
        <v>0</v>
      </c>
      <c r="K58" s="9">
        <v>0</v>
      </c>
      <c r="L58" s="20">
        <v>10</v>
      </c>
      <c r="M58" s="9">
        <v>4.3859649122807015E-2</v>
      </c>
      <c r="N58" s="20">
        <v>1</v>
      </c>
      <c r="O58" s="9">
        <v>4.3859649122807015E-3</v>
      </c>
      <c r="P58" s="20">
        <v>8</v>
      </c>
      <c r="Q58" s="9">
        <v>3.5087719298245612E-2</v>
      </c>
    </row>
    <row r="59" spans="4:17" x14ac:dyDescent="0.25">
      <c r="D59" s="8" t="s">
        <v>518</v>
      </c>
      <c r="E59" s="20">
        <v>38</v>
      </c>
      <c r="F59" s="20">
        <v>28</v>
      </c>
      <c r="G59" s="9">
        <v>0.73684210526315785</v>
      </c>
      <c r="H59" s="20">
        <v>18</v>
      </c>
      <c r="I59" s="9">
        <v>0.6428571428571429</v>
      </c>
      <c r="J59" s="20">
        <v>0</v>
      </c>
      <c r="K59" s="9">
        <v>0</v>
      </c>
      <c r="L59" s="20">
        <v>2</v>
      </c>
      <c r="M59" s="9">
        <v>7.1428571428571425E-2</v>
      </c>
      <c r="N59" s="20">
        <v>1</v>
      </c>
      <c r="O59" s="9">
        <v>3.5714285714285712E-2</v>
      </c>
      <c r="P59" s="20">
        <v>5</v>
      </c>
      <c r="Q59" s="9">
        <v>0.17857142857142858</v>
      </c>
    </row>
    <row r="60" spans="4:17" x14ac:dyDescent="0.25">
      <c r="D60" s="8" t="s">
        <v>441</v>
      </c>
      <c r="E60" s="20">
        <v>46</v>
      </c>
      <c r="F60" s="20">
        <v>35</v>
      </c>
      <c r="G60" s="9">
        <v>0.76086956521739135</v>
      </c>
      <c r="H60" s="20">
        <v>25</v>
      </c>
      <c r="I60" s="9">
        <v>0.7142857142857143</v>
      </c>
      <c r="J60" s="20">
        <v>0</v>
      </c>
      <c r="K60" s="9">
        <v>0</v>
      </c>
      <c r="L60" s="20">
        <v>4</v>
      </c>
      <c r="M60" s="9">
        <v>0.11428571428571428</v>
      </c>
      <c r="N60" s="20">
        <v>2</v>
      </c>
      <c r="O60" s="9">
        <v>5.7142857142857141E-2</v>
      </c>
      <c r="P60" s="20">
        <v>3</v>
      </c>
      <c r="Q60" s="9">
        <v>8.5714285714285715E-2</v>
      </c>
    </row>
    <row r="61" spans="4:17" x14ac:dyDescent="0.25">
      <c r="D61" s="8" t="s">
        <v>446</v>
      </c>
      <c r="E61" s="20">
        <v>81</v>
      </c>
      <c r="F61" s="20">
        <v>62</v>
      </c>
      <c r="G61" s="9">
        <v>0.76543209876543206</v>
      </c>
      <c r="H61" s="20">
        <v>44</v>
      </c>
      <c r="I61" s="9">
        <v>0.70967741935483875</v>
      </c>
      <c r="J61" s="20">
        <v>0</v>
      </c>
      <c r="K61" s="9">
        <v>0</v>
      </c>
      <c r="L61" s="20">
        <v>2</v>
      </c>
      <c r="M61" s="9">
        <v>3.2258064516129031E-2</v>
      </c>
      <c r="N61" s="20">
        <v>4</v>
      </c>
      <c r="O61" s="9">
        <v>6.4516129032258063E-2</v>
      </c>
      <c r="P61" s="20">
        <v>8</v>
      </c>
      <c r="Q61" s="9">
        <v>0.12903225806451613</v>
      </c>
    </row>
    <row r="62" spans="4:17" x14ac:dyDescent="0.25">
      <c r="D62" s="8" t="s">
        <v>535</v>
      </c>
      <c r="E62" s="20">
        <v>87</v>
      </c>
      <c r="F62" s="20">
        <v>78</v>
      </c>
      <c r="G62" s="9">
        <v>0.89655172413793105</v>
      </c>
      <c r="H62" s="20">
        <v>62</v>
      </c>
      <c r="I62" s="9">
        <v>0.79487179487179482</v>
      </c>
      <c r="J62" s="20">
        <v>0</v>
      </c>
      <c r="K62" s="9">
        <v>0</v>
      </c>
      <c r="L62" s="20">
        <v>0</v>
      </c>
      <c r="M62" s="9">
        <v>0</v>
      </c>
      <c r="N62" s="20">
        <v>4</v>
      </c>
      <c r="O62" s="9">
        <v>5.128205128205128E-2</v>
      </c>
      <c r="P62" s="20">
        <v>4</v>
      </c>
      <c r="Q62" s="9">
        <v>5.128205128205128E-2</v>
      </c>
    </row>
    <row r="63" spans="4:17" x14ac:dyDescent="0.25">
      <c r="D63" s="8" t="s">
        <v>440</v>
      </c>
      <c r="E63" s="20">
        <v>127</v>
      </c>
      <c r="F63" s="20">
        <v>112</v>
      </c>
      <c r="G63" s="9">
        <v>0.88188976377952755</v>
      </c>
      <c r="H63" s="20">
        <v>86</v>
      </c>
      <c r="I63" s="9">
        <v>0.7678571428571429</v>
      </c>
      <c r="J63" s="20">
        <v>0</v>
      </c>
      <c r="K63" s="9">
        <v>0</v>
      </c>
      <c r="L63" s="20">
        <v>3</v>
      </c>
      <c r="M63" s="9">
        <v>2.6785714285714284E-2</v>
      </c>
      <c r="N63" s="20">
        <v>5</v>
      </c>
      <c r="O63" s="9">
        <v>4.4642857142857144E-2</v>
      </c>
      <c r="P63" s="20">
        <v>4</v>
      </c>
      <c r="Q63" s="9">
        <v>3.5714285714285712E-2</v>
      </c>
    </row>
    <row r="64" spans="4:17" x14ac:dyDescent="0.25">
      <c r="D64" s="6" t="s">
        <v>449</v>
      </c>
      <c r="E64" s="20">
        <v>5392</v>
      </c>
      <c r="F64" s="20">
        <v>4151</v>
      </c>
      <c r="G64" s="9">
        <v>0.76984421364985167</v>
      </c>
      <c r="H64" s="20">
        <v>3041</v>
      </c>
      <c r="I64" s="9">
        <v>0.73259455552878827</v>
      </c>
      <c r="J64" s="20">
        <v>0</v>
      </c>
      <c r="K64" s="9">
        <v>0</v>
      </c>
      <c r="L64" s="20">
        <v>521</v>
      </c>
      <c r="M64" s="9">
        <v>0.12551192483738857</v>
      </c>
      <c r="N64" s="20">
        <v>467</v>
      </c>
      <c r="O64" s="9">
        <v>0.11250301132257287</v>
      </c>
      <c r="P64" s="20">
        <v>70</v>
      </c>
      <c r="Q64" s="9">
        <v>1.6863406408094434E-2</v>
      </c>
    </row>
    <row r="65" spans="4:17" x14ac:dyDescent="0.25">
      <c r="D65" s="7" t="s">
        <v>541</v>
      </c>
      <c r="E65" s="20">
        <v>519</v>
      </c>
      <c r="F65" s="20">
        <v>405</v>
      </c>
      <c r="G65" s="9">
        <v>0.78034682080924855</v>
      </c>
      <c r="H65" s="20">
        <v>308</v>
      </c>
      <c r="I65" s="9">
        <v>0.76049382716049385</v>
      </c>
      <c r="J65" s="20">
        <v>0</v>
      </c>
      <c r="K65" s="9">
        <v>0</v>
      </c>
      <c r="L65" s="20">
        <v>47</v>
      </c>
      <c r="M65" s="9">
        <v>0.11604938271604938</v>
      </c>
      <c r="N65" s="20">
        <v>45</v>
      </c>
      <c r="O65" s="9">
        <v>0.1111111111111111</v>
      </c>
      <c r="P65" s="20">
        <v>3</v>
      </c>
      <c r="Q65" s="9">
        <v>7.4074074074074077E-3</v>
      </c>
    </row>
    <row r="66" spans="4:17" x14ac:dyDescent="0.25">
      <c r="D66" s="8" t="s">
        <v>542</v>
      </c>
      <c r="E66" s="20">
        <v>84</v>
      </c>
      <c r="F66" s="20">
        <v>68</v>
      </c>
      <c r="G66" s="9">
        <v>0.80952380952380953</v>
      </c>
      <c r="H66" s="20">
        <v>50</v>
      </c>
      <c r="I66" s="9">
        <v>0.73529411764705888</v>
      </c>
      <c r="J66" s="20">
        <v>0</v>
      </c>
      <c r="K66" s="9">
        <v>0</v>
      </c>
      <c r="L66" s="20">
        <v>2</v>
      </c>
      <c r="M66" s="9">
        <v>2.9411764705882353E-2</v>
      </c>
      <c r="N66" s="20">
        <v>12</v>
      </c>
      <c r="O66" s="9">
        <v>0.17647058823529413</v>
      </c>
      <c r="P66" s="20">
        <v>0</v>
      </c>
      <c r="Q66" s="9">
        <v>0</v>
      </c>
    </row>
    <row r="67" spans="4:17" x14ac:dyDescent="0.25">
      <c r="D67" s="8" t="s">
        <v>543</v>
      </c>
      <c r="E67" s="20">
        <v>199</v>
      </c>
      <c r="F67" s="20">
        <v>156</v>
      </c>
      <c r="G67" s="9">
        <v>0.7839195979899497</v>
      </c>
      <c r="H67" s="20">
        <v>126</v>
      </c>
      <c r="I67" s="9">
        <v>0.80769230769230771</v>
      </c>
      <c r="J67" s="20">
        <v>0</v>
      </c>
      <c r="K67" s="9">
        <v>0</v>
      </c>
      <c r="L67" s="20">
        <v>25</v>
      </c>
      <c r="M67" s="9">
        <v>0.16025641025641027</v>
      </c>
      <c r="N67" s="20">
        <v>6</v>
      </c>
      <c r="O67" s="9">
        <v>3.8461538461538464E-2</v>
      </c>
      <c r="P67" s="20">
        <v>2</v>
      </c>
      <c r="Q67" s="9">
        <v>1.282051282051282E-2</v>
      </c>
    </row>
    <row r="68" spans="4:17" x14ac:dyDescent="0.25">
      <c r="D68" s="8" t="s">
        <v>546</v>
      </c>
      <c r="E68" s="20">
        <v>39</v>
      </c>
      <c r="F68" s="20">
        <v>33</v>
      </c>
      <c r="G68" s="9">
        <v>0.84615384615384615</v>
      </c>
      <c r="H68" s="20">
        <v>22</v>
      </c>
      <c r="I68" s="9">
        <v>0.66666666666666663</v>
      </c>
      <c r="J68" s="20">
        <v>0</v>
      </c>
      <c r="K68" s="9">
        <v>0</v>
      </c>
      <c r="L68" s="20">
        <v>1</v>
      </c>
      <c r="M68" s="9">
        <v>3.0303030303030304E-2</v>
      </c>
      <c r="N68" s="20">
        <v>5</v>
      </c>
      <c r="O68" s="9">
        <v>0.15151515151515152</v>
      </c>
      <c r="P68" s="20">
        <v>0</v>
      </c>
      <c r="Q68" s="9">
        <v>0</v>
      </c>
    </row>
    <row r="69" spans="4:17" x14ac:dyDescent="0.25">
      <c r="D69" s="8" t="s">
        <v>566</v>
      </c>
      <c r="E69" s="20">
        <v>197</v>
      </c>
      <c r="F69" s="20">
        <v>148</v>
      </c>
      <c r="G69" s="9">
        <v>0.75126903553299496</v>
      </c>
      <c r="H69" s="20">
        <v>110</v>
      </c>
      <c r="I69" s="9">
        <v>0.7432432432432432</v>
      </c>
      <c r="J69" s="20">
        <v>0</v>
      </c>
      <c r="K69" s="9">
        <v>0</v>
      </c>
      <c r="L69" s="20">
        <v>19</v>
      </c>
      <c r="M69" s="9">
        <v>0.12837837837837837</v>
      </c>
      <c r="N69" s="20">
        <v>22</v>
      </c>
      <c r="O69" s="9">
        <v>0.14864864864864866</v>
      </c>
      <c r="P69" s="20">
        <v>1</v>
      </c>
      <c r="Q69" s="9">
        <v>6.7567567567567571E-3</v>
      </c>
    </row>
    <row r="70" spans="4:17" x14ac:dyDescent="0.25">
      <c r="D70" s="7" t="s">
        <v>547</v>
      </c>
      <c r="E70" s="20">
        <v>502</v>
      </c>
      <c r="F70" s="20">
        <v>384</v>
      </c>
      <c r="G70" s="9">
        <v>0.76494023904382469</v>
      </c>
      <c r="H70" s="20">
        <v>266</v>
      </c>
      <c r="I70" s="9">
        <v>0.69270833333333337</v>
      </c>
      <c r="J70" s="20">
        <v>0</v>
      </c>
      <c r="K70" s="9">
        <v>0</v>
      </c>
      <c r="L70" s="20">
        <v>60</v>
      </c>
      <c r="M70" s="9">
        <v>0.15625</v>
      </c>
      <c r="N70" s="20">
        <v>35</v>
      </c>
      <c r="O70" s="9">
        <v>9.1145833333333329E-2</v>
      </c>
      <c r="P70" s="20">
        <v>6</v>
      </c>
      <c r="Q70" s="9">
        <v>1.5625E-2</v>
      </c>
    </row>
    <row r="71" spans="4:17" x14ac:dyDescent="0.25">
      <c r="D71" s="8" t="s">
        <v>548</v>
      </c>
      <c r="E71" s="20">
        <v>58</v>
      </c>
      <c r="F71" s="20">
        <v>38</v>
      </c>
      <c r="G71" s="9">
        <v>0.65517241379310343</v>
      </c>
      <c r="H71" s="20">
        <v>22</v>
      </c>
      <c r="I71" s="9">
        <v>0.57894736842105265</v>
      </c>
      <c r="J71" s="20">
        <v>0</v>
      </c>
      <c r="K71" s="9">
        <v>0</v>
      </c>
      <c r="L71" s="20">
        <v>10</v>
      </c>
      <c r="M71" s="9">
        <v>0.26315789473684209</v>
      </c>
      <c r="N71" s="20">
        <v>7</v>
      </c>
      <c r="O71" s="9">
        <v>0.18421052631578946</v>
      </c>
      <c r="P71" s="20">
        <v>1</v>
      </c>
      <c r="Q71" s="9">
        <v>2.6315789473684209E-2</v>
      </c>
    </row>
    <row r="72" spans="4:17" x14ac:dyDescent="0.25">
      <c r="D72" s="8" t="s">
        <v>554</v>
      </c>
      <c r="E72" s="20">
        <v>39</v>
      </c>
      <c r="F72" s="20">
        <v>30</v>
      </c>
      <c r="G72" s="9">
        <v>0.76923076923076927</v>
      </c>
      <c r="H72" s="20">
        <v>24</v>
      </c>
      <c r="I72" s="9">
        <v>0.8</v>
      </c>
      <c r="J72" s="20">
        <v>0</v>
      </c>
      <c r="K72" s="9">
        <v>0</v>
      </c>
      <c r="L72" s="20">
        <v>6</v>
      </c>
      <c r="M72" s="9">
        <v>0.2</v>
      </c>
      <c r="N72" s="20">
        <v>1</v>
      </c>
      <c r="O72" s="9">
        <v>3.3333333333333333E-2</v>
      </c>
      <c r="P72" s="20">
        <v>1</v>
      </c>
      <c r="Q72" s="9">
        <v>3.3333333333333333E-2</v>
      </c>
    </row>
    <row r="73" spans="4:17" x14ac:dyDescent="0.25">
      <c r="D73" s="8" t="s">
        <v>557</v>
      </c>
      <c r="E73" s="20">
        <v>67</v>
      </c>
      <c r="F73" s="20">
        <v>50</v>
      </c>
      <c r="G73" s="9">
        <v>0.74626865671641796</v>
      </c>
      <c r="H73" s="20">
        <v>38</v>
      </c>
      <c r="I73" s="9">
        <v>0.76</v>
      </c>
      <c r="J73" s="20">
        <v>0</v>
      </c>
      <c r="K73" s="9">
        <v>0</v>
      </c>
      <c r="L73" s="20">
        <v>9</v>
      </c>
      <c r="M73" s="9">
        <v>0.18</v>
      </c>
      <c r="N73" s="20">
        <v>4</v>
      </c>
      <c r="O73" s="9">
        <v>0.08</v>
      </c>
      <c r="P73" s="20">
        <v>1</v>
      </c>
      <c r="Q73" s="9">
        <v>0.02</v>
      </c>
    </row>
    <row r="74" spans="4:17" x14ac:dyDescent="0.25">
      <c r="D74" s="8" t="s">
        <v>564</v>
      </c>
      <c r="E74" s="20">
        <v>42</v>
      </c>
      <c r="F74" s="20">
        <v>35</v>
      </c>
      <c r="G74" s="9">
        <v>0.83333333333333337</v>
      </c>
      <c r="H74" s="20">
        <v>23</v>
      </c>
      <c r="I74" s="9">
        <v>0.65714285714285714</v>
      </c>
      <c r="J74" s="20">
        <v>0</v>
      </c>
      <c r="K74" s="9">
        <v>0</v>
      </c>
      <c r="L74" s="20">
        <v>4</v>
      </c>
      <c r="M74" s="9">
        <v>0.11428571428571428</v>
      </c>
      <c r="N74" s="20">
        <v>1</v>
      </c>
      <c r="O74" s="9">
        <v>2.8571428571428571E-2</v>
      </c>
      <c r="P74" s="20">
        <v>0</v>
      </c>
      <c r="Q74" s="9">
        <v>0</v>
      </c>
    </row>
    <row r="75" spans="4:17" x14ac:dyDescent="0.25">
      <c r="D75" s="8" t="s">
        <v>571</v>
      </c>
      <c r="E75" s="20">
        <v>61</v>
      </c>
      <c r="F75" s="20">
        <v>52</v>
      </c>
      <c r="G75" s="9">
        <v>0.85245901639344257</v>
      </c>
      <c r="H75" s="20">
        <v>36</v>
      </c>
      <c r="I75" s="9">
        <v>0.69230769230769229</v>
      </c>
      <c r="J75" s="20">
        <v>0</v>
      </c>
      <c r="K75" s="9">
        <v>0</v>
      </c>
      <c r="L75" s="20">
        <v>2</v>
      </c>
      <c r="M75" s="9">
        <v>3.8461538461538464E-2</v>
      </c>
      <c r="N75" s="20">
        <v>5</v>
      </c>
      <c r="O75" s="9">
        <v>9.6153846153846159E-2</v>
      </c>
      <c r="P75" s="20">
        <v>1</v>
      </c>
      <c r="Q75" s="9">
        <v>1.9230769230769232E-2</v>
      </c>
    </row>
    <row r="76" spans="4:17" x14ac:dyDescent="0.25">
      <c r="D76" s="8" t="s">
        <v>578</v>
      </c>
      <c r="E76" s="20">
        <v>171</v>
      </c>
      <c r="F76" s="20">
        <v>125</v>
      </c>
      <c r="G76" s="9">
        <v>0.73099415204678364</v>
      </c>
      <c r="H76" s="20">
        <v>86</v>
      </c>
      <c r="I76" s="9">
        <v>0.68799999999999994</v>
      </c>
      <c r="J76" s="20">
        <v>0</v>
      </c>
      <c r="K76" s="9">
        <v>0</v>
      </c>
      <c r="L76" s="20">
        <v>22</v>
      </c>
      <c r="M76" s="9">
        <v>0.17599999999999999</v>
      </c>
      <c r="N76" s="20">
        <v>16</v>
      </c>
      <c r="O76" s="9">
        <v>0.128</v>
      </c>
      <c r="P76" s="20">
        <v>2</v>
      </c>
      <c r="Q76" s="9">
        <v>1.6E-2</v>
      </c>
    </row>
    <row r="77" spans="4:17" x14ac:dyDescent="0.25">
      <c r="D77" s="8" t="s">
        <v>579</v>
      </c>
      <c r="E77" s="20">
        <v>64</v>
      </c>
      <c r="F77" s="20">
        <v>54</v>
      </c>
      <c r="G77" s="9">
        <v>0.84375</v>
      </c>
      <c r="H77" s="20">
        <v>37</v>
      </c>
      <c r="I77" s="9">
        <v>0.68518518518518523</v>
      </c>
      <c r="J77" s="20">
        <v>0</v>
      </c>
      <c r="K77" s="9">
        <v>0</v>
      </c>
      <c r="L77" s="20">
        <v>7</v>
      </c>
      <c r="M77" s="9">
        <v>0.12962962962962962</v>
      </c>
      <c r="N77" s="20">
        <v>1</v>
      </c>
      <c r="O77" s="9">
        <v>1.8518518518518517E-2</v>
      </c>
      <c r="P77" s="20">
        <v>0</v>
      </c>
      <c r="Q77" s="9">
        <v>0</v>
      </c>
    </row>
    <row r="78" spans="4:17" x14ac:dyDescent="0.25">
      <c r="D78" s="7" t="s">
        <v>539</v>
      </c>
      <c r="E78" s="20">
        <v>1075</v>
      </c>
      <c r="F78" s="20">
        <v>803</v>
      </c>
      <c r="G78" s="9">
        <v>0.74697674418604654</v>
      </c>
      <c r="H78" s="20">
        <v>560</v>
      </c>
      <c r="I78" s="9">
        <v>0.69738480697384808</v>
      </c>
      <c r="J78" s="20">
        <v>0</v>
      </c>
      <c r="K78" s="9">
        <v>0</v>
      </c>
      <c r="L78" s="20">
        <v>154</v>
      </c>
      <c r="M78" s="9">
        <v>0.19178082191780821</v>
      </c>
      <c r="N78" s="20">
        <v>78</v>
      </c>
      <c r="O78" s="9">
        <v>9.7135740971357409E-2</v>
      </c>
      <c r="P78" s="20">
        <v>12</v>
      </c>
      <c r="Q78" s="9">
        <v>1.4943960149439602E-2</v>
      </c>
    </row>
    <row r="79" spans="4:17" x14ac:dyDescent="0.25">
      <c r="D79" s="8" t="s">
        <v>540</v>
      </c>
      <c r="E79" s="20">
        <v>70</v>
      </c>
      <c r="F79" s="20">
        <v>53</v>
      </c>
      <c r="G79" s="9">
        <v>0.75714285714285712</v>
      </c>
      <c r="H79" s="20">
        <v>43</v>
      </c>
      <c r="I79" s="9">
        <v>0.81132075471698117</v>
      </c>
      <c r="J79" s="20">
        <v>0</v>
      </c>
      <c r="K79" s="9">
        <v>0</v>
      </c>
      <c r="L79" s="20">
        <v>6</v>
      </c>
      <c r="M79" s="9">
        <v>0.11320754716981132</v>
      </c>
      <c r="N79" s="20">
        <v>8</v>
      </c>
      <c r="O79" s="9">
        <v>0.15094339622641509</v>
      </c>
      <c r="P79" s="20">
        <v>1</v>
      </c>
      <c r="Q79" s="9">
        <v>1.8867924528301886E-2</v>
      </c>
    </row>
    <row r="80" spans="4:17" x14ac:dyDescent="0.25">
      <c r="D80" s="8" t="s">
        <v>558</v>
      </c>
      <c r="E80" s="20">
        <v>86</v>
      </c>
      <c r="F80" s="20">
        <v>63</v>
      </c>
      <c r="G80" s="9">
        <v>0.73255813953488369</v>
      </c>
      <c r="H80" s="20">
        <v>38</v>
      </c>
      <c r="I80" s="9">
        <v>0.60317460317460314</v>
      </c>
      <c r="J80" s="20">
        <v>0</v>
      </c>
      <c r="K80" s="9">
        <v>0</v>
      </c>
      <c r="L80" s="20">
        <v>13</v>
      </c>
      <c r="M80" s="9">
        <v>0.20634920634920634</v>
      </c>
      <c r="N80" s="20">
        <v>8</v>
      </c>
      <c r="O80" s="9">
        <v>0.12698412698412698</v>
      </c>
      <c r="P80" s="20">
        <v>0</v>
      </c>
      <c r="Q80" s="9">
        <v>0</v>
      </c>
    </row>
    <row r="81" spans="4:17" x14ac:dyDescent="0.25">
      <c r="D81" s="8" t="s">
        <v>559</v>
      </c>
      <c r="E81" s="20">
        <v>74</v>
      </c>
      <c r="F81" s="20">
        <v>59</v>
      </c>
      <c r="G81" s="9">
        <v>0.79729729729729726</v>
      </c>
      <c r="H81" s="20">
        <v>39</v>
      </c>
      <c r="I81" s="9">
        <v>0.66101694915254239</v>
      </c>
      <c r="J81" s="20">
        <v>0</v>
      </c>
      <c r="K81" s="9">
        <v>0</v>
      </c>
      <c r="L81" s="20">
        <v>7</v>
      </c>
      <c r="M81" s="9">
        <v>0.11864406779661017</v>
      </c>
      <c r="N81" s="20">
        <v>2</v>
      </c>
      <c r="O81" s="9">
        <v>3.3898305084745763E-2</v>
      </c>
      <c r="P81" s="20">
        <v>3</v>
      </c>
      <c r="Q81" s="9">
        <v>5.0847457627118647E-2</v>
      </c>
    </row>
    <row r="82" spans="4:17" x14ac:dyDescent="0.25">
      <c r="D82" s="8" t="s">
        <v>561</v>
      </c>
      <c r="E82" s="20">
        <v>676</v>
      </c>
      <c r="F82" s="20">
        <v>496</v>
      </c>
      <c r="G82" s="9">
        <v>0.73372781065088755</v>
      </c>
      <c r="H82" s="20">
        <v>338</v>
      </c>
      <c r="I82" s="9">
        <v>0.68145161290322576</v>
      </c>
      <c r="J82" s="20">
        <v>0</v>
      </c>
      <c r="K82" s="9">
        <v>0</v>
      </c>
      <c r="L82" s="20">
        <v>117</v>
      </c>
      <c r="M82" s="9">
        <v>0.23588709677419356</v>
      </c>
      <c r="N82" s="20">
        <v>38</v>
      </c>
      <c r="O82" s="9">
        <v>7.6612903225806453E-2</v>
      </c>
      <c r="P82" s="20">
        <v>5</v>
      </c>
      <c r="Q82" s="9">
        <v>1.0080645161290322E-2</v>
      </c>
    </row>
    <row r="83" spans="4:17" x14ac:dyDescent="0.25">
      <c r="D83" s="8" t="s">
        <v>576</v>
      </c>
      <c r="E83" s="20">
        <v>169</v>
      </c>
      <c r="F83" s="20">
        <v>132</v>
      </c>
      <c r="G83" s="9">
        <v>0.78106508875739644</v>
      </c>
      <c r="H83" s="20">
        <v>102</v>
      </c>
      <c r="I83" s="9">
        <v>0.77272727272727271</v>
      </c>
      <c r="J83" s="20">
        <v>0</v>
      </c>
      <c r="K83" s="9">
        <v>0</v>
      </c>
      <c r="L83" s="20">
        <v>11</v>
      </c>
      <c r="M83" s="9">
        <v>8.3333333333333329E-2</v>
      </c>
      <c r="N83" s="20">
        <v>22</v>
      </c>
      <c r="O83" s="9">
        <v>0.16666666666666666</v>
      </c>
      <c r="P83" s="20">
        <v>3</v>
      </c>
      <c r="Q83" s="9">
        <v>2.2727272727272728E-2</v>
      </c>
    </row>
    <row r="84" spans="4:17" x14ac:dyDescent="0.25">
      <c r="D84" s="7" t="s">
        <v>544</v>
      </c>
      <c r="E84" s="20">
        <v>814</v>
      </c>
      <c r="F84" s="20">
        <v>634</v>
      </c>
      <c r="G84" s="9">
        <v>0.77886977886977882</v>
      </c>
      <c r="H84" s="20">
        <v>460</v>
      </c>
      <c r="I84" s="9">
        <v>0.72555205047318616</v>
      </c>
      <c r="J84" s="20">
        <v>0</v>
      </c>
      <c r="K84" s="9">
        <v>0</v>
      </c>
      <c r="L84" s="20">
        <v>66</v>
      </c>
      <c r="M84" s="9">
        <v>0.10410094637223975</v>
      </c>
      <c r="N84" s="20">
        <v>76</v>
      </c>
      <c r="O84" s="9">
        <v>0.11987381703470032</v>
      </c>
      <c r="P84" s="20">
        <v>4</v>
      </c>
      <c r="Q84" s="9">
        <v>6.3091482649842269E-3</v>
      </c>
    </row>
    <row r="85" spans="4:17" x14ac:dyDescent="0.25">
      <c r="D85" s="8" t="s">
        <v>545</v>
      </c>
      <c r="E85" s="20">
        <v>60</v>
      </c>
      <c r="F85" s="20">
        <v>48</v>
      </c>
      <c r="G85" s="9">
        <v>0.8</v>
      </c>
      <c r="H85" s="20">
        <v>28</v>
      </c>
      <c r="I85" s="9">
        <v>0.58333333333333337</v>
      </c>
      <c r="J85" s="20">
        <v>0</v>
      </c>
      <c r="K85" s="9">
        <v>0</v>
      </c>
      <c r="L85" s="20">
        <v>5</v>
      </c>
      <c r="M85" s="9">
        <v>0.10416666666666667</v>
      </c>
      <c r="N85" s="20">
        <v>4</v>
      </c>
      <c r="O85" s="9">
        <v>8.3333333333333329E-2</v>
      </c>
      <c r="P85" s="20">
        <v>1</v>
      </c>
      <c r="Q85" s="9">
        <v>2.0833333333333332E-2</v>
      </c>
    </row>
    <row r="86" spans="4:17" x14ac:dyDescent="0.25">
      <c r="D86" s="8" t="s">
        <v>551</v>
      </c>
      <c r="E86" s="20">
        <v>73</v>
      </c>
      <c r="F86" s="20">
        <v>51</v>
      </c>
      <c r="G86" s="9">
        <v>0.69863013698630139</v>
      </c>
      <c r="H86" s="20">
        <v>36</v>
      </c>
      <c r="I86" s="9">
        <v>0.70588235294117652</v>
      </c>
      <c r="J86" s="20">
        <v>0</v>
      </c>
      <c r="K86" s="9">
        <v>0</v>
      </c>
      <c r="L86" s="20">
        <v>2</v>
      </c>
      <c r="M86" s="9">
        <v>3.9215686274509803E-2</v>
      </c>
      <c r="N86" s="20">
        <v>13</v>
      </c>
      <c r="O86" s="9">
        <v>0.25490196078431371</v>
      </c>
      <c r="P86" s="20">
        <v>0</v>
      </c>
      <c r="Q86" s="9">
        <v>0</v>
      </c>
    </row>
    <row r="87" spans="4:17" x14ac:dyDescent="0.25">
      <c r="D87" s="8" t="s">
        <v>560</v>
      </c>
      <c r="E87" s="20">
        <v>261</v>
      </c>
      <c r="F87" s="20">
        <v>209</v>
      </c>
      <c r="G87" s="9">
        <v>0.8007662835249042</v>
      </c>
      <c r="H87" s="20">
        <v>151</v>
      </c>
      <c r="I87" s="9">
        <v>0.72248803827751196</v>
      </c>
      <c r="J87" s="20">
        <v>0</v>
      </c>
      <c r="K87" s="9">
        <v>0</v>
      </c>
      <c r="L87" s="20">
        <v>9</v>
      </c>
      <c r="M87" s="9">
        <v>4.3062200956937802E-2</v>
      </c>
      <c r="N87" s="20">
        <v>36</v>
      </c>
      <c r="O87" s="9">
        <v>0.17224880382775121</v>
      </c>
      <c r="P87" s="20">
        <v>1</v>
      </c>
      <c r="Q87" s="9">
        <v>4.7846889952153108E-3</v>
      </c>
    </row>
    <row r="88" spans="4:17" x14ac:dyDescent="0.25">
      <c r="D88" s="8" t="s">
        <v>562</v>
      </c>
      <c r="E88" s="20">
        <v>194</v>
      </c>
      <c r="F88" s="20">
        <v>156</v>
      </c>
      <c r="G88" s="9">
        <v>0.80412371134020622</v>
      </c>
      <c r="H88" s="20">
        <v>120</v>
      </c>
      <c r="I88" s="9">
        <v>0.76923076923076927</v>
      </c>
      <c r="J88" s="20">
        <v>0</v>
      </c>
      <c r="K88" s="9">
        <v>0</v>
      </c>
      <c r="L88" s="20">
        <v>31</v>
      </c>
      <c r="M88" s="9">
        <v>0.19871794871794871</v>
      </c>
      <c r="N88" s="20">
        <v>4</v>
      </c>
      <c r="O88" s="9">
        <v>2.564102564102564E-2</v>
      </c>
      <c r="P88" s="20">
        <v>1</v>
      </c>
      <c r="Q88" s="9">
        <v>6.41025641025641E-3</v>
      </c>
    </row>
    <row r="89" spans="4:17" x14ac:dyDescent="0.25">
      <c r="D89" s="8" t="s">
        <v>563</v>
      </c>
      <c r="E89" s="20">
        <v>160</v>
      </c>
      <c r="F89" s="20">
        <v>121</v>
      </c>
      <c r="G89" s="9">
        <v>0.75624999999999998</v>
      </c>
      <c r="H89" s="20">
        <v>93</v>
      </c>
      <c r="I89" s="9">
        <v>0.76859504132231404</v>
      </c>
      <c r="J89" s="20">
        <v>0</v>
      </c>
      <c r="K89" s="9">
        <v>0</v>
      </c>
      <c r="L89" s="20">
        <v>10</v>
      </c>
      <c r="M89" s="9">
        <v>8.2644628099173556E-2</v>
      </c>
      <c r="N89" s="20">
        <v>15</v>
      </c>
      <c r="O89" s="9">
        <v>0.12396694214876033</v>
      </c>
      <c r="P89" s="20">
        <v>1</v>
      </c>
      <c r="Q89" s="9">
        <v>8.2644628099173556E-3</v>
      </c>
    </row>
    <row r="90" spans="4:17" x14ac:dyDescent="0.25">
      <c r="D90" s="8" t="s">
        <v>580</v>
      </c>
      <c r="E90" s="20">
        <v>66</v>
      </c>
      <c r="F90" s="20">
        <v>49</v>
      </c>
      <c r="G90" s="9">
        <v>0.74242424242424243</v>
      </c>
      <c r="H90" s="20">
        <v>32</v>
      </c>
      <c r="I90" s="9">
        <v>0.65306122448979587</v>
      </c>
      <c r="J90" s="20">
        <v>0</v>
      </c>
      <c r="K90" s="9">
        <v>0</v>
      </c>
      <c r="L90" s="20">
        <v>9</v>
      </c>
      <c r="M90" s="9">
        <v>0.18367346938775511</v>
      </c>
      <c r="N90" s="20">
        <v>4</v>
      </c>
      <c r="O90" s="9">
        <v>8.1632653061224483E-2</v>
      </c>
      <c r="P90" s="20">
        <v>0</v>
      </c>
      <c r="Q90" s="9">
        <v>0</v>
      </c>
    </row>
    <row r="91" spans="4:17" x14ac:dyDescent="0.25">
      <c r="D91" s="7" t="s">
        <v>552</v>
      </c>
      <c r="E91" s="20">
        <v>948</v>
      </c>
      <c r="F91" s="20">
        <v>771</v>
      </c>
      <c r="G91" s="9">
        <v>0.81329113924050633</v>
      </c>
      <c r="H91" s="20">
        <v>611</v>
      </c>
      <c r="I91" s="9">
        <v>0.79247730220492862</v>
      </c>
      <c r="J91" s="20">
        <v>0</v>
      </c>
      <c r="K91" s="9">
        <v>0</v>
      </c>
      <c r="L91" s="20">
        <v>35</v>
      </c>
      <c r="M91" s="9">
        <v>4.5395590142671853E-2</v>
      </c>
      <c r="N91" s="20">
        <v>107</v>
      </c>
      <c r="O91" s="9">
        <v>0.13878080415045396</v>
      </c>
      <c r="P91" s="20">
        <v>11</v>
      </c>
      <c r="Q91" s="9">
        <v>1.4267185473411154E-2</v>
      </c>
    </row>
    <row r="92" spans="4:17" x14ac:dyDescent="0.25">
      <c r="D92" s="8" t="s">
        <v>553</v>
      </c>
      <c r="E92" s="20">
        <v>178</v>
      </c>
      <c r="F92" s="20">
        <v>145</v>
      </c>
      <c r="G92" s="9">
        <v>0.8146067415730337</v>
      </c>
      <c r="H92" s="20">
        <v>115</v>
      </c>
      <c r="I92" s="9">
        <v>0.7931034482758621</v>
      </c>
      <c r="J92" s="20">
        <v>0</v>
      </c>
      <c r="K92" s="9">
        <v>0</v>
      </c>
      <c r="L92" s="20">
        <v>5</v>
      </c>
      <c r="M92" s="9">
        <v>3.4482758620689655E-2</v>
      </c>
      <c r="N92" s="20">
        <v>16</v>
      </c>
      <c r="O92" s="9">
        <v>0.1103448275862069</v>
      </c>
      <c r="P92" s="20">
        <v>2</v>
      </c>
      <c r="Q92" s="9">
        <v>1.3793103448275862E-2</v>
      </c>
    </row>
    <row r="93" spans="4:17" x14ac:dyDescent="0.25">
      <c r="D93" s="8" t="s">
        <v>565</v>
      </c>
      <c r="E93" s="20">
        <v>163</v>
      </c>
      <c r="F93" s="20">
        <v>136</v>
      </c>
      <c r="G93" s="9">
        <v>0.83435582822085885</v>
      </c>
      <c r="H93" s="20">
        <v>104</v>
      </c>
      <c r="I93" s="9">
        <v>0.76470588235294112</v>
      </c>
      <c r="J93" s="20">
        <v>0</v>
      </c>
      <c r="K93" s="9">
        <v>0</v>
      </c>
      <c r="L93" s="20">
        <v>0</v>
      </c>
      <c r="M93" s="9">
        <v>0</v>
      </c>
      <c r="N93" s="20">
        <v>21</v>
      </c>
      <c r="O93" s="9">
        <v>0.15441176470588236</v>
      </c>
      <c r="P93" s="20">
        <v>2</v>
      </c>
      <c r="Q93" s="9">
        <v>1.4705882352941176E-2</v>
      </c>
    </row>
    <row r="94" spans="4:17" x14ac:dyDescent="0.25">
      <c r="D94" s="8" t="s">
        <v>567</v>
      </c>
      <c r="E94" s="20">
        <v>92</v>
      </c>
      <c r="F94" s="20">
        <v>76</v>
      </c>
      <c r="G94" s="9">
        <v>0.82608695652173914</v>
      </c>
      <c r="H94" s="20">
        <v>54</v>
      </c>
      <c r="I94" s="9">
        <v>0.71052631578947367</v>
      </c>
      <c r="J94" s="20">
        <v>0</v>
      </c>
      <c r="K94" s="9">
        <v>0</v>
      </c>
      <c r="L94" s="20">
        <v>2</v>
      </c>
      <c r="M94" s="9">
        <v>2.6315789473684209E-2</v>
      </c>
      <c r="N94" s="20">
        <v>11</v>
      </c>
      <c r="O94" s="9">
        <v>0.14473684210526316</v>
      </c>
      <c r="P94" s="20">
        <v>0</v>
      </c>
      <c r="Q94" s="9">
        <v>0</v>
      </c>
    </row>
    <row r="95" spans="4:17" x14ac:dyDescent="0.25">
      <c r="D95" s="8" t="s">
        <v>574</v>
      </c>
      <c r="E95" s="20">
        <v>105</v>
      </c>
      <c r="F95" s="20">
        <v>73</v>
      </c>
      <c r="G95" s="9">
        <v>0.69523809523809521</v>
      </c>
      <c r="H95" s="20">
        <v>51</v>
      </c>
      <c r="I95" s="9">
        <v>0.69863013698630139</v>
      </c>
      <c r="J95" s="20">
        <v>0</v>
      </c>
      <c r="K95" s="9">
        <v>0</v>
      </c>
      <c r="L95" s="20">
        <v>8</v>
      </c>
      <c r="M95" s="9">
        <v>0.1095890410958904</v>
      </c>
      <c r="N95" s="20">
        <v>21</v>
      </c>
      <c r="O95" s="9">
        <v>0.28767123287671231</v>
      </c>
      <c r="P95" s="20">
        <v>2</v>
      </c>
      <c r="Q95" s="9">
        <v>2.7397260273972601E-2</v>
      </c>
    </row>
    <row r="96" spans="4:17" x14ac:dyDescent="0.25">
      <c r="D96" s="8" t="s">
        <v>575</v>
      </c>
      <c r="E96" s="20">
        <v>239</v>
      </c>
      <c r="F96" s="20">
        <v>187</v>
      </c>
      <c r="G96" s="9">
        <v>0.78242677824267781</v>
      </c>
      <c r="H96" s="20">
        <v>146</v>
      </c>
      <c r="I96" s="9">
        <v>0.78074866310160429</v>
      </c>
      <c r="J96" s="20">
        <v>0</v>
      </c>
      <c r="K96" s="9">
        <v>0</v>
      </c>
      <c r="L96" s="20">
        <v>14</v>
      </c>
      <c r="M96" s="9">
        <v>7.4866310160427801E-2</v>
      </c>
      <c r="N96" s="20">
        <v>29</v>
      </c>
      <c r="O96" s="9">
        <v>0.15508021390374332</v>
      </c>
      <c r="P96" s="20">
        <v>4</v>
      </c>
      <c r="Q96" s="9">
        <v>2.1390374331550801E-2</v>
      </c>
    </row>
    <row r="97" spans="4:17" x14ac:dyDescent="0.25">
      <c r="D97" s="8" t="s">
        <v>577</v>
      </c>
      <c r="E97" s="20">
        <v>171</v>
      </c>
      <c r="F97" s="20">
        <v>154</v>
      </c>
      <c r="G97" s="9">
        <v>0.90058479532163738</v>
      </c>
      <c r="H97" s="20">
        <v>141</v>
      </c>
      <c r="I97" s="9">
        <v>0.91558441558441561</v>
      </c>
      <c r="J97" s="20">
        <v>0</v>
      </c>
      <c r="K97" s="9">
        <v>0</v>
      </c>
      <c r="L97" s="20">
        <v>6</v>
      </c>
      <c r="M97" s="9">
        <v>3.896103896103896E-2</v>
      </c>
      <c r="N97" s="20">
        <v>9</v>
      </c>
      <c r="O97" s="9">
        <v>5.844155844155844E-2</v>
      </c>
      <c r="P97" s="20">
        <v>1</v>
      </c>
      <c r="Q97" s="9">
        <v>6.4935064935064939E-3</v>
      </c>
    </row>
    <row r="98" spans="4:17" x14ac:dyDescent="0.25">
      <c r="D98" s="7" t="s">
        <v>549</v>
      </c>
      <c r="E98" s="20">
        <v>455</v>
      </c>
      <c r="F98" s="20">
        <v>314</v>
      </c>
      <c r="G98" s="9">
        <v>0.6901098901098901</v>
      </c>
      <c r="H98" s="20">
        <v>193</v>
      </c>
      <c r="I98" s="9">
        <v>0.61464968152866239</v>
      </c>
      <c r="J98" s="20">
        <v>0</v>
      </c>
      <c r="K98" s="9">
        <v>0</v>
      </c>
      <c r="L98" s="20">
        <v>77</v>
      </c>
      <c r="M98" s="9">
        <v>0.24522292993630573</v>
      </c>
      <c r="N98" s="20">
        <v>31</v>
      </c>
      <c r="O98" s="9">
        <v>9.8726114649681534E-2</v>
      </c>
      <c r="P98" s="20">
        <v>17</v>
      </c>
      <c r="Q98" s="9">
        <v>5.4140127388535034E-2</v>
      </c>
    </row>
    <row r="99" spans="4:17" x14ac:dyDescent="0.25">
      <c r="D99" s="8" t="s">
        <v>550</v>
      </c>
      <c r="E99" s="20">
        <v>73</v>
      </c>
      <c r="F99" s="20">
        <v>38</v>
      </c>
      <c r="G99" s="9">
        <v>0.52054794520547942</v>
      </c>
      <c r="H99" s="20">
        <v>20</v>
      </c>
      <c r="I99" s="9">
        <v>0.52631578947368418</v>
      </c>
      <c r="J99" s="20">
        <v>0</v>
      </c>
      <c r="K99" s="9">
        <v>0</v>
      </c>
      <c r="L99" s="20">
        <v>29</v>
      </c>
      <c r="M99" s="9">
        <v>0.76315789473684215</v>
      </c>
      <c r="N99" s="20">
        <v>2</v>
      </c>
      <c r="O99" s="9">
        <v>5.2631578947368418E-2</v>
      </c>
      <c r="P99" s="20">
        <v>2</v>
      </c>
      <c r="Q99" s="9">
        <v>5.2631578947368418E-2</v>
      </c>
    </row>
    <row r="100" spans="4:17" x14ac:dyDescent="0.25">
      <c r="D100" s="8" t="s">
        <v>568</v>
      </c>
      <c r="E100" s="20">
        <v>202</v>
      </c>
      <c r="F100" s="20">
        <v>150</v>
      </c>
      <c r="G100" s="9">
        <v>0.74257425742574257</v>
      </c>
      <c r="H100" s="20">
        <v>98</v>
      </c>
      <c r="I100" s="9">
        <v>0.65333333333333332</v>
      </c>
      <c r="J100" s="20">
        <v>0</v>
      </c>
      <c r="K100" s="9">
        <v>0</v>
      </c>
      <c r="L100" s="20">
        <v>14</v>
      </c>
      <c r="M100" s="9">
        <v>9.3333333333333338E-2</v>
      </c>
      <c r="N100" s="20">
        <v>26</v>
      </c>
      <c r="O100" s="9">
        <v>0.17333333333333334</v>
      </c>
      <c r="P100" s="20">
        <v>4</v>
      </c>
      <c r="Q100" s="9">
        <v>2.6666666666666668E-2</v>
      </c>
    </row>
    <row r="101" spans="4:17" x14ac:dyDescent="0.25">
      <c r="D101" s="8" t="s">
        <v>569</v>
      </c>
      <c r="E101" s="20">
        <v>180</v>
      </c>
      <c r="F101" s="20">
        <v>126</v>
      </c>
      <c r="G101" s="9">
        <v>0.7</v>
      </c>
      <c r="H101" s="20">
        <v>75</v>
      </c>
      <c r="I101" s="9">
        <v>0.59523809523809523</v>
      </c>
      <c r="J101" s="20">
        <v>0</v>
      </c>
      <c r="K101" s="9">
        <v>0</v>
      </c>
      <c r="L101" s="20">
        <v>34</v>
      </c>
      <c r="M101" s="9">
        <v>0.26984126984126983</v>
      </c>
      <c r="N101" s="20">
        <v>3</v>
      </c>
      <c r="O101" s="9">
        <v>2.3809523809523808E-2</v>
      </c>
      <c r="P101" s="20">
        <v>11</v>
      </c>
      <c r="Q101" s="9">
        <v>8.7301587301587297E-2</v>
      </c>
    </row>
    <row r="102" spans="4:17" x14ac:dyDescent="0.25">
      <c r="D102" s="7" t="s">
        <v>555</v>
      </c>
      <c r="E102" s="20">
        <v>602</v>
      </c>
      <c r="F102" s="20">
        <v>459</v>
      </c>
      <c r="G102" s="9">
        <v>0.7624584717607974</v>
      </c>
      <c r="H102" s="20">
        <v>331</v>
      </c>
      <c r="I102" s="9">
        <v>0.72113289760348587</v>
      </c>
      <c r="J102" s="20">
        <v>0</v>
      </c>
      <c r="K102" s="9">
        <v>0</v>
      </c>
      <c r="L102" s="20">
        <v>44</v>
      </c>
      <c r="M102" s="9">
        <v>9.586056644880174E-2</v>
      </c>
      <c r="N102" s="20">
        <v>53</v>
      </c>
      <c r="O102" s="9">
        <v>0.11546840958605664</v>
      </c>
      <c r="P102" s="20">
        <v>12</v>
      </c>
      <c r="Q102" s="9">
        <v>2.6143790849673203E-2</v>
      </c>
    </row>
    <row r="103" spans="4:17" x14ac:dyDescent="0.25">
      <c r="D103" s="8" t="s">
        <v>556</v>
      </c>
      <c r="E103" s="20">
        <v>148</v>
      </c>
      <c r="F103" s="20">
        <v>114</v>
      </c>
      <c r="G103" s="9">
        <v>0.77027027027027029</v>
      </c>
      <c r="H103" s="20">
        <v>88</v>
      </c>
      <c r="I103" s="9">
        <v>0.77192982456140347</v>
      </c>
      <c r="J103" s="20">
        <v>0</v>
      </c>
      <c r="K103" s="9">
        <v>0</v>
      </c>
      <c r="L103" s="20">
        <v>7</v>
      </c>
      <c r="M103" s="9">
        <v>6.1403508771929821E-2</v>
      </c>
      <c r="N103" s="20">
        <v>18</v>
      </c>
      <c r="O103" s="9">
        <v>0.15789473684210525</v>
      </c>
      <c r="P103" s="20">
        <v>6</v>
      </c>
      <c r="Q103" s="9">
        <v>5.2631578947368418E-2</v>
      </c>
    </row>
    <row r="104" spans="4:17" x14ac:dyDescent="0.25">
      <c r="D104" s="8" t="s">
        <v>572</v>
      </c>
      <c r="E104" s="20">
        <v>19</v>
      </c>
      <c r="F104" s="20">
        <v>10</v>
      </c>
      <c r="G104" s="9">
        <v>0.52631578947368418</v>
      </c>
      <c r="H104" s="20">
        <v>4</v>
      </c>
      <c r="I104" s="9">
        <v>0.4</v>
      </c>
      <c r="J104" s="20">
        <v>0</v>
      </c>
      <c r="K104" s="9">
        <v>0</v>
      </c>
      <c r="L104" s="20">
        <v>2</v>
      </c>
      <c r="M104" s="9">
        <v>0.2</v>
      </c>
      <c r="N104" s="20">
        <v>4</v>
      </c>
      <c r="O104" s="9">
        <v>0.4</v>
      </c>
      <c r="P104" s="20">
        <v>0</v>
      </c>
      <c r="Q104" s="9">
        <v>0</v>
      </c>
    </row>
    <row r="105" spans="4:17" x14ac:dyDescent="0.25">
      <c r="D105" s="8" t="s">
        <v>581</v>
      </c>
      <c r="E105" s="20">
        <v>226</v>
      </c>
      <c r="F105" s="20">
        <v>175</v>
      </c>
      <c r="G105" s="9">
        <v>0.77433628318584069</v>
      </c>
      <c r="H105" s="20">
        <v>131</v>
      </c>
      <c r="I105" s="9">
        <v>0.74857142857142855</v>
      </c>
      <c r="J105" s="20">
        <v>0</v>
      </c>
      <c r="K105" s="9">
        <v>0</v>
      </c>
      <c r="L105" s="20">
        <v>18</v>
      </c>
      <c r="M105" s="9">
        <v>0.10285714285714286</v>
      </c>
      <c r="N105" s="20">
        <v>11</v>
      </c>
      <c r="O105" s="9">
        <v>6.2857142857142861E-2</v>
      </c>
      <c r="P105" s="20">
        <v>2</v>
      </c>
      <c r="Q105" s="9">
        <v>1.1428571428571429E-2</v>
      </c>
    </row>
    <row r="106" spans="4:17" x14ac:dyDescent="0.25">
      <c r="D106" s="8" t="s">
        <v>582</v>
      </c>
      <c r="E106" s="20">
        <v>131</v>
      </c>
      <c r="F106" s="20">
        <v>100</v>
      </c>
      <c r="G106" s="9">
        <v>0.76335877862595425</v>
      </c>
      <c r="H106" s="20">
        <v>67</v>
      </c>
      <c r="I106" s="9">
        <v>0.67</v>
      </c>
      <c r="J106" s="20">
        <v>0</v>
      </c>
      <c r="K106" s="9">
        <v>0</v>
      </c>
      <c r="L106" s="20">
        <v>16</v>
      </c>
      <c r="M106" s="9">
        <v>0.16</v>
      </c>
      <c r="N106" s="20">
        <v>8</v>
      </c>
      <c r="O106" s="9">
        <v>0.08</v>
      </c>
      <c r="P106" s="20">
        <v>1</v>
      </c>
      <c r="Q106" s="9">
        <v>0.01</v>
      </c>
    </row>
    <row r="107" spans="4:17" x14ac:dyDescent="0.25">
      <c r="D107" s="8" t="s">
        <v>583</v>
      </c>
      <c r="E107" s="20">
        <v>78</v>
      </c>
      <c r="F107" s="20">
        <v>60</v>
      </c>
      <c r="G107" s="9">
        <v>0.76923076923076927</v>
      </c>
      <c r="H107" s="20">
        <v>41</v>
      </c>
      <c r="I107" s="9">
        <v>0.68333333333333335</v>
      </c>
      <c r="J107" s="20">
        <v>0</v>
      </c>
      <c r="K107" s="9">
        <v>0</v>
      </c>
      <c r="L107" s="20">
        <v>1</v>
      </c>
      <c r="M107" s="9">
        <v>1.6666666666666666E-2</v>
      </c>
      <c r="N107" s="20">
        <v>12</v>
      </c>
      <c r="O107" s="9">
        <v>0.2</v>
      </c>
      <c r="P107" s="20">
        <v>3</v>
      </c>
      <c r="Q107" s="9">
        <v>0.05</v>
      </c>
    </row>
    <row r="108" spans="4:17" x14ac:dyDescent="0.25">
      <c r="D108" s="7" t="s">
        <v>450</v>
      </c>
      <c r="E108" s="20">
        <v>477</v>
      </c>
      <c r="F108" s="20">
        <v>381</v>
      </c>
      <c r="G108" s="9">
        <v>0.79874213836477992</v>
      </c>
      <c r="H108" s="20">
        <v>312</v>
      </c>
      <c r="I108" s="9">
        <v>0.81889763779527558</v>
      </c>
      <c r="J108" s="20">
        <v>0</v>
      </c>
      <c r="K108" s="9">
        <v>0</v>
      </c>
      <c r="L108" s="20">
        <v>38</v>
      </c>
      <c r="M108" s="9">
        <v>9.9737532808398949E-2</v>
      </c>
      <c r="N108" s="20">
        <v>42</v>
      </c>
      <c r="O108" s="9">
        <v>0.11023622047244094</v>
      </c>
      <c r="P108" s="20">
        <v>5</v>
      </c>
      <c r="Q108" s="9">
        <v>1.3123359580052493E-2</v>
      </c>
    </row>
    <row r="109" spans="4:17" x14ac:dyDescent="0.25">
      <c r="D109" s="8" t="s">
        <v>538</v>
      </c>
      <c r="E109" s="20">
        <v>72</v>
      </c>
      <c r="F109" s="20">
        <v>56</v>
      </c>
      <c r="G109" s="9">
        <v>0.77777777777777779</v>
      </c>
      <c r="H109" s="20">
        <v>47</v>
      </c>
      <c r="I109" s="9">
        <v>0.8392857142857143</v>
      </c>
      <c r="J109" s="20">
        <v>0</v>
      </c>
      <c r="K109" s="9">
        <v>0</v>
      </c>
      <c r="L109" s="20">
        <v>7</v>
      </c>
      <c r="M109" s="9">
        <v>0.125</v>
      </c>
      <c r="N109" s="20">
        <v>9</v>
      </c>
      <c r="O109" s="9">
        <v>0.16071428571428573</v>
      </c>
      <c r="P109" s="20">
        <v>0</v>
      </c>
      <c r="Q109" s="9">
        <v>0</v>
      </c>
    </row>
    <row r="110" spans="4:17" x14ac:dyDescent="0.25">
      <c r="D110" s="8" t="s">
        <v>451</v>
      </c>
      <c r="E110" s="20">
        <v>103</v>
      </c>
      <c r="F110" s="20">
        <v>79</v>
      </c>
      <c r="G110" s="9">
        <v>0.76699029126213591</v>
      </c>
      <c r="H110" s="20">
        <v>58</v>
      </c>
      <c r="I110" s="9">
        <v>0.73417721518987344</v>
      </c>
      <c r="J110" s="20">
        <v>0</v>
      </c>
      <c r="K110" s="9">
        <v>0</v>
      </c>
      <c r="L110" s="20">
        <v>6</v>
      </c>
      <c r="M110" s="9">
        <v>7.5949367088607597E-2</v>
      </c>
      <c r="N110" s="20">
        <v>14</v>
      </c>
      <c r="O110" s="9">
        <v>0.17721518987341772</v>
      </c>
      <c r="P110" s="20">
        <v>1</v>
      </c>
      <c r="Q110" s="9">
        <v>1.2658227848101266E-2</v>
      </c>
    </row>
    <row r="111" spans="4:17" x14ac:dyDescent="0.25">
      <c r="D111" s="8" t="s">
        <v>570</v>
      </c>
      <c r="E111" s="20">
        <v>128</v>
      </c>
      <c r="F111" s="20">
        <v>107</v>
      </c>
      <c r="G111" s="9">
        <v>0.8359375</v>
      </c>
      <c r="H111" s="20">
        <v>94</v>
      </c>
      <c r="I111" s="9">
        <v>0.87850467289719625</v>
      </c>
      <c r="J111" s="20">
        <v>0</v>
      </c>
      <c r="K111" s="9">
        <v>0</v>
      </c>
      <c r="L111" s="20">
        <v>9</v>
      </c>
      <c r="M111" s="9">
        <v>8.4112149532710276E-2</v>
      </c>
      <c r="N111" s="20">
        <v>8</v>
      </c>
      <c r="O111" s="9">
        <v>7.476635514018691E-2</v>
      </c>
      <c r="P111" s="20">
        <v>1</v>
      </c>
      <c r="Q111" s="9">
        <v>9.3457943925233638E-3</v>
      </c>
    </row>
    <row r="112" spans="4:17" x14ac:dyDescent="0.25">
      <c r="D112" s="8" t="s">
        <v>573</v>
      </c>
      <c r="E112" s="20">
        <v>174</v>
      </c>
      <c r="F112" s="20">
        <v>139</v>
      </c>
      <c r="G112" s="9">
        <v>0.79885057471264365</v>
      </c>
      <c r="H112" s="20">
        <v>113</v>
      </c>
      <c r="I112" s="9">
        <v>0.81294964028776984</v>
      </c>
      <c r="J112" s="20">
        <v>0</v>
      </c>
      <c r="K112" s="9">
        <v>0</v>
      </c>
      <c r="L112" s="20">
        <v>16</v>
      </c>
      <c r="M112" s="9">
        <v>0.11510791366906475</v>
      </c>
      <c r="N112" s="20">
        <v>11</v>
      </c>
      <c r="O112" s="9">
        <v>7.9136690647482008E-2</v>
      </c>
      <c r="P112" s="20">
        <v>3</v>
      </c>
      <c r="Q112" s="9">
        <v>2.1582733812949641E-2</v>
      </c>
    </row>
    <row r="113" spans="4:17" x14ac:dyDescent="0.25">
      <c r="D113" s="6" t="s">
        <v>452</v>
      </c>
      <c r="E113" s="20">
        <v>4262</v>
      </c>
      <c r="F113" s="20">
        <v>3885</v>
      </c>
      <c r="G113" s="9">
        <v>0.91154387611450027</v>
      </c>
      <c r="H113" s="20">
        <v>3359</v>
      </c>
      <c r="I113" s="9">
        <v>0.86460746460746463</v>
      </c>
      <c r="J113" s="20">
        <v>1</v>
      </c>
      <c r="K113" s="9">
        <v>2.5740025740025738E-4</v>
      </c>
      <c r="L113" s="20">
        <v>98</v>
      </c>
      <c r="M113" s="9">
        <v>2.5225225225225224E-2</v>
      </c>
      <c r="N113" s="20">
        <v>141</v>
      </c>
      <c r="O113" s="9">
        <v>3.6293436293436294E-2</v>
      </c>
      <c r="P113" s="20">
        <v>52</v>
      </c>
      <c r="Q113" s="9">
        <v>1.3384813384813385E-2</v>
      </c>
    </row>
    <row r="114" spans="4:17" x14ac:dyDescent="0.25">
      <c r="D114" s="7" t="s">
        <v>587</v>
      </c>
      <c r="E114" s="20">
        <v>629</v>
      </c>
      <c r="F114" s="20">
        <v>559</v>
      </c>
      <c r="G114" s="9">
        <v>0.88871224165341811</v>
      </c>
      <c r="H114" s="20">
        <v>454</v>
      </c>
      <c r="I114" s="9">
        <v>0.81216457960644006</v>
      </c>
      <c r="J114" s="20">
        <v>1</v>
      </c>
      <c r="K114" s="9">
        <v>1.7889087656529517E-3</v>
      </c>
      <c r="L114" s="20">
        <v>15</v>
      </c>
      <c r="M114" s="9">
        <v>2.6833631484794274E-2</v>
      </c>
      <c r="N114" s="20">
        <v>26</v>
      </c>
      <c r="O114" s="9">
        <v>4.6511627906976744E-2</v>
      </c>
      <c r="P114" s="20">
        <v>9</v>
      </c>
      <c r="Q114" s="9">
        <v>1.6100178890876567E-2</v>
      </c>
    </row>
    <row r="115" spans="4:17" x14ac:dyDescent="0.25">
      <c r="D115" s="8" t="s">
        <v>588</v>
      </c>
      <c r="E115" s="20">
        <v>51</v>
      </c>
      <c r="F115" s="20">
        <v>50</v>
      </c>
      <c r="G115" s="9">
        <v>0.98039215686274506</v>
      </c>
      <c r="H115" s="20">
        <v>42</v>
      </c>
      <c r="I115" s="9">
        <v>0.84</v>
      </c>
      <c r="J115" s="20">
        <v>0</v>
      </c>
      <c r="K115" s="9">
        <v>0</v>
      </c>
      <c r="L115" s="20">
        <v>0</v>
      </c>
      <c r="M115" s="9">
        <v>0</v>
      </c>
      <c r="N115" s="20">
        <v>1</v>
      </c>
      <c r="O115" s="9">
        <v>0.02</v>
      </c>
      <c r="P115" s="20">
        <v>0</v>
      </c>
      <c r="Q115" s="9">
        <v>0</v>
      </c>
    </row>
    <row r="116" spans="4:17" x14ac:dyDescent="0.25">
      <c r="D116" s="8" t="s">
        <v>589</v>
      </c>
      <c r="E116" s="20">
        <v>50</v>
      </c>
      <c r="F116" s="20">
        <v>40</v>
      </c>
      <c r="G116" s="9">
        <v>0.8</v>
      </c>
      <c r="H116" s="20">
        <v>29</v>
      </c>
      <c r="I116" s="9">
        <v>0.72499999999999998</v>
      </c>
      <c r="J116" s="20">
        <v>0</v>
      </c>
      <c r="K116" s="9">
        <v>0</v>
      </c>
      <c r="L116" s="20">
        <v>0</v>
      </c>
      <c r="M116" s="9">
        <v>0</v>
      </c>
      <c r="N116" s="20">
        <v>0</v>
      </c>
      <c r="O116" s="9">
        <v>0</v>
      </c>
      <c r="P116" s="20">
        <v>5</v>
      </c>
      <c r="Q116" s="9">
        <v>0.125</v>
      </c>
    </row>
    <row r="117" spans="4:17" x14ac:dyDescent="0.25">
      <c r="D117" s="8" t="s">
        <v>591</v>
      </c>
      <c r="E117" s="20">
        <v>125</v>
      </c>
      <c r="F117" s="20">
        <v>106</v>
      </c>
      <c r="G117" s="9">
        <v>0.84799999999999998</v>
      </c>
      <c r="H117" s="20">
        <v>85</v>
      </c>
      <c r="I117" s="9">
        <v>0.80188679245283023</v>
      </c>
      <c r="J117" s="20">
        <v>1</v>
      </c>
      <c r="K117" s="9">
        <v>9.433962264150943E-3</v>
      </c>
      <c r="L117" s="20">
        <v>4</v>
      </c>
      <c r="M117" s="9">
        <v>3.7735849056603772E-2</v>
      </c>
      <c r="N117" s="20">
        <v>6</v>
      </c>
      <c r="O117" s="9">
        <v>5.6603773584905662E-2</v>
      </c>
      <c r="P117" s="20">
        <v>1</v>
      </c>
      <c r="Q117" s="9">
        <v>9.433962264150943E-3</v>
      </c>
    </row>
    <row r="118" spans="4:17" x14ac:dyDescent="0.25">
      <c r="D118" s="8" t="s">
        <v>598</v>
      </c>
      <c r="E118" s="20">
        <v>53</v>
      </c>
      <c r="F118" s="20">
        <v>48</v>
      </c>
      <c r="G118" s="9">
        <v>0.90566037735849059</v>
      </c>
      <c r="H118" s="20">
        <v>43</v>
      </c>
      <c r="I118" s="9">
        <v>0.89583333333333337</v>
      </c>
      <c r="J118" s="20">
        <v>0</v>
      </c>
      <c r="K118" s="9">
        <v>0</v>
      </c>
      <c r="L118" s="20">
        <v>2</v>
      </c>
      <c r="M118" s="9">
        <v>4.1666666666666664E-2</v>
      </c>
      <c r="N118" s="20">
        <v>3</v>
      </c>
      <c r="O118" s="9">
        <v>6.25E-2</v>
      </c>
      <c r="P118" s="20">
        <v>0</v>
      </c>
      <c r="Q118" s="9">
        <v>0</v>
      </c>
    </row>
    <row r="119" spans="4:17" x14ac:dyDescent="0.25">
      <c r="D119" s="8" t="s">
        <v>607</v>
      </c>
      <c r="E119" s="20">
        <v>57</v>
      </c>
      <c r="F119" s="20">
        <v>53</v>
      </c>
      <c r="G119" s="9">
        <v>0.92982456140350878</v>
      </c>
      <c r="H119" s="20">
        <v>40</v>
      </c>
      <c r="I119" s="9">
        <v>0.75471698113207553</v>
      </c>
      <c r="J119" s="20">
        <v>0</v>
      </c>
      <c r="K119" s="9">
        <v>0</v>
      </c>
      <c r="L119" s="20">
        <v>0</v>
      </c>
      <c r="M119" s="9">
        <v>0</v>
      </c>
      <c r="N119" s="20">
        <v>4</v>
      </c>
      <c r="O119" s="9">
        <v>7.5471698113207544E-2</v>
      </c>
      <c r="P119" s="20">
        <v>0</v>
      </c>
      <c r="Q119" s="9">
        <v>0</v>
      </c>
    </row>
    <row r="120" spans="4:17" x14ac:dyDescent="0.25">
      <c r="D120" s="8" t="s">
        <v>608</v>
      </c>
      <c r="E120" s="20">
        <v>59</v>
      </c>
      <c r="F120" s="20">
        <v>52</v>
      </c>
      <c r="G120" s="9">
        <v>0.88135593220338981</v>
      </c>
      <c r="H120" s="20">
        <v>41</v>
      </c>
      <c r="I120" s="9">
        <v>0.78846153846153844</v>
      </c>
      <c r="J120" s="20">
        <v>0</v>
      </c>
      <c r="K120" s="9">
        <v>0</v>
      </c>
      <c r="L120" s="20">
        <v>2</v>
      </c>
      <c r="M120" s="9">
        <v>3.8461538461538464E-2</v>
      </c>
      <c r="N120" s="20">
        <v>2</v>
      </c>
      <c r="O120" s="9">
        <v>3.8461538461538464E-2</v>
      </c>
      <c r="P120" s="20">
        <v>0</v>
      </c>
      <c r="Q120" s="9">
        <v>0</v>
      </c>
    </row>
    <row r="121" spans="4:17" x14ac:dyDescent="0.25">
      <c r="D121" s="8" t="s">
        <v>610</v>
      </c>
      <c r="E121" s="20">
        <v>154</v>
      </c>
      <c r="F121" s="20">
        <v>137</v>
      </c>
      <c r="G121" s="9">
        <v>0.88961038961038963</v>
      </c>
      <c r="H121" s="20">
        <v>114</v>
      </c>
      <c r="I121" s="9">
        <v>0.83211678832116787</v>
      </c>
      <c r="J121" s="20">
        <v>0</v>
      </c>
      <c r="K121" s="9">
        <v>0</v>
      </c>
      <c r="L121" s="20">
        <v>6</v>
      </c>
      <c r="M121" s="9">
        <v>4.3795620437956206E-2</v>
      </c>
      <c r="N121" s="20">
        <v>8</v>
      </c>
      <c r="O121" s="9">
        <v>5.8394160583941604E-2</v>
      </c>
      <c r="P121" s="20">
        <v>1</v>
      </c>
      <c r="Q121" s="9">
        <v>7.2992700729927005E-3</v>
      </c>
    </row>
    <row r="122" spans="4:17" x14ac:dyDescent="0.25">
      <c r="D122" s="8" t="s">
        <v>613</v>
      </c>
      <c r="E122" s="20">
        <v>80</v>
      </c>
      <c r="F122" s="20">
        <v>73</v>
      </c>
      <c r="G122" s="9">
        <v>0.91249999999999998</v>
      </c>
      <c r="H122" s="20">
        <v>60</v>
      </c>
      <c r="I122" s="9">
        <v>0.82191780821917804</v>
      </c>
      <c r="J122" s="20">
        <v>0</v>
      </c>
      <c r="K122" s="9">
        <v>0</v>
      </c>
      <c r="L122" s="20">
        <v>1</v>
      </c>
      <c r="M122" s="9">
        <v>1.3698630136986301E-2</v>
      </c>
      <c r="N122" s="20">
        <v>2</v>
      </c>
      <c r="O122" s="9">
        <v>2.7397260273972601E-2</v>
      </c>
      <c r="P122" s="20">
        <v>2</v>
      </c>
      <c r="Q122" s="9">
        <v>2.7397260273972601E-2</v>
      </c>
    </row>
    <row r="123" spans="4:17" x14ac:dyDescent="0.25">
      <c r="D123" s="7" t="s">
        <v>602</v>
      </c>
      <c r="E123" s="20">
        <v>666</v>
      </c>
      <c r="F123" s="20">
        <v>612</v>
      </c>
      <c r="G123" s="9">
        <v>0.91891891891891897</v>
      </c>
      <c r="H123" s="20">
        <v>537</v>
      </c>
      <c r="I123" s="9">
        <v>0.87745098039215685</v>
      </c>
      <c r="J123" s="20">
        <v>0</v>
      </c>
      <c r="K123" s="9">
        <v>0</v>
      </c>
      <c r="L123" s="20">
        <v>7</v>
      </c>
      <c r="M123" s="9">
        <v>1.1437908496732025E-2</v>
      </c>
      <c r="N123" s="20">
        <v>27</v>
      </c>
      <c r="O123" s="9">
        <v>4.4117647058823532E-2</v>
      </c>
      <c r="P123" s="20">
        <v>6</v>
      </c>
      <c r="Q123" s="9">
        <v>9.8039215686274508E-3</v>
      </c>
    </row>
    <row r="124" spans="4:17" x14ac:dyDescent="0.25">
      <c r="D124" s="8" t="s">
        <v>603</v>
      </c>
      <c r="E124" s="20">
        <v>248</v>
      </c>
      <c r="F124" s="20">
        <v>226</v>
      </c>
      <c r="G124" s="9">
        <v>0.91129032258064513</v>
      </c>
      <c r="H124" s="20">
        <v>192</v>
      </c>
      <c r="I124" s="9">
        <v>0.84955752212389379</v>
      </c>
      <c r="J124" s="20">
        <v>0</v>
      </c>
      <c r="K124" s="9">
        <v>0</v>
      </c>
      <c r="L124" s="20">
        <v>4</v>
      </c>
      <c r="M124" s="9">
        <v>1.7699115044247787E-2</v>
      </c>
      <c r="N124" s="20">
        <v>11</v>
      </c>
      <c r="O124" s="9">
        <v>4.8672566371681415E-2</v>
      </c>
      <c r="P124" s="20">
        <v>2</v>
      </c>
      <c r="Q124" s="9">
        <v>8.8495575221238937E-3</v>
      </c>
    </row>
    <row r="125" spans="4:17" x14ac:dyDescent="0.25">
      <c r="D125" s="8" t="s">
        <v>614</v>
      </c>
      <c r="E125" s="20">
        <v>164</v>
      </c>
      <c r="F125" s="20">
        <v>151</v>
      </c>
      <c r="G125" s="9">
        <v>0.92073170731707321</v>
      </c>
      <c r="H125" s="20">
        <v>132</v>
      </c>
      <c r="I125" s="9">
        <v>0.8741721854304636</v>
      </c>
      <c r="J125" s="20">
        <v>0</v>
      </c>
      <c r="K125" s="9">
        <v>0</v>
      </c>
      <c r="L125" s="20">
        <v>1</v>
      </c>
      <c r="M125" s="9">
        <v>6.6225165562913907E-3</v>
      </c>
      <c r="N125" s="20">
        <v>7</v>
      </c>
      <c r="O125" s="9">
        <v>4.6357615894039736E-2</v>
      </c>
      <c r="P125" s="20">
        <v>3</v>
      </c>
      <c r="Q125" s="9">
        <v>1.9867549668874173E-2</v>
      </c>
    </row>
    <row r="126" spans="4:17" x14ac:dyDescent="0.25">
      <c r="D126" s="8" t="s">
        <v>620</v>
      </c>
      <c r="E126" s="20">
        <v>254</v>
      </c>
      <c r="F126" s="20">
        <v>235</v>
      </c>
      <c r="G126" s="9">
        <v>0.92519685039370081</v>
      </c>
      <c r="H126" s="20">
        <v>213</v>
      </c>
      <c r="I126" s="9">
        <v>0.90638297872340423</v>
      </c>
      <c r="J126" s="20">
        <v>0</v>
      </c>
      <c r="K126" s="9">
        <v>0</v>
      </c>
      <c r="L126" s="20">
        <v>2</v>
      </c>
      <c r="M126" s="9">
        <v>8.5106382978723406E-3</v>
      </c>
      <c r="N126" s="20">
        <v>9</v>
      </c>
      <c r="O126" s="9">
        <v>3.8297872340425532E-2</v>
      </c>
      <c r="P126" s="20">
        <v>1</v>
      </c>
      <c r="Q126" s="9">
        <v>4.2553191489361703E-3</v>
      </c>
    </row>
    <row r="127" spans="4:17" x14ac:dyDescent="0.25">
      <c r="D127" s="7" t="s">
        <v>453</v>
      </c>
      <c r="E127" s="20">
        <v>1255</v>
      </c>
      <c r="F127" s="20">
        <v>1108</v>
      </c>
      <c r="G127" s="9">
        <v>0.88286852589641429</v>
      </c>
      <c r="H127" s="20">
        <v>921</v>
      </c>
      <c r="I127" s="9">
        <v>0.83122743682310474</v>
      </c>
      <c r="J127" s="20">
        <v>0</v>
      </c>
      <c r="K127" s="9">
        <v>0</v>
      </c>
      <c r="L127" s="20">
        <v>27</v>
      </c>
      <c r="M127" s="9">
        <v>2.4368231046931407E-2</v>
      </c>
      <c r="N127" s="20">
        <v>67</v>
      </c>
      <c r="O127" s="9">
        <v>6.0469314079422382E-2</v>
      </c>
      <c r="P127" s="20">
        <v>22</v>
      </c>
      <c r="Q127" s="9">
        <v>1.9855595667870037E-2</v>
      </c>
    </row>
    <row r="128" spans="4:17" x14ac:dyDescent="0.25">
      <c r="D128" s="8" t="s">
        <v>584</v>
      </c>
      <c r="E128" s="20">
        <v>43</v>
      </c>
      <c r="F128" s="20">
        <v>40</v>
      </c>
      <c r="G128" s="9">
        <v>0.93023255813953487</v>
      </c>
      <c r="H128" s="20">
        <v>29</v>
      </c>
      <c r="I128" s="9">
        <v>0.72499999999999998</v>
      </c>
      <c r="J128" s="20">
        <v>0</v>
      </c>
      <c r="K128" s="9">
        <v>0</v>
      </c>
      <c r="L128" s="20">
        <v>1</v>
      </c>
      <c r="M128" s="9">
        <v>2.5000000000000001E-2</v>
      </c>
      <c r="N128" s="20">
        <v>1</v>
      </c>
      <c r="O128" s="9">
        <v>2.5000000000000001E-2</v>
      </c>
      <c r="P128" s="20">
        <v>0</v>
      </c>
      <c r="Q128" s="9">
        <v>0</v>
      </c>
    </row>
    <row r="129" spans="4:17" x14ac:dyDescent="0.25">
      <c r="D129" s="8" t="s">
        <v>590</v>
      </c>
      <c r="E129" s="20">
        <v>118</v>
      </c>
      <c r="F129" s="20">
        <v>96</v>
      </c>
      <c r="G129" s="9">
        <v>0.81355932203389836</v>
      </c>
      <c r="H129" s="20">
        <v>75</v>
      </c>
      <c r="I129" s="9">
        <v>0.78125</v>
      </c>
      <c r="J129" s="20">
        <v>0</v>
      </c>
      <c r="K129" s="9">
        <v>0</v>
      </c>
      <c r="L129" s="20">
        <v>9</v>
      </c>
      <c r="M129" s="9">
        <v>9.375E-2</v>
      </c>
      <c r="N129" s="20">
        <v>9</v>
      </c>
      <c r="O129" s="9">
        <v>9.375E-2</v>
      </c>
      <c r="P129" s="20">
        <v>1</v>
      </c>
      <c r="Q129" s="9">
        <v>1.0416666666666666E-2</v>
      </c>
    </row>
    <row r="130" spans="4:17" x14ac:dyDescent="0.25">
      <c r="D130" s="8" t="s">
        <v>592</v>
      </c>
      <c r="E130" s="20">
        <v>44</v>
      </c>
      <c r="F130" s="20">
        <v>35</v>
      </c>
      <c r="G130" s="9">
        <v>0.79545454545454541</v>
      </c>
      <c r="H130" s="20">
        <v>26</v>
      </c>
      <c r="I130" s="9">
        <v>0.74285714285714288</v>
      </c>
      <c r="J130" s="20">
        <v>0</v>
      </c>
      <c r="K130" s="9">
        <v>0</v>
      </c>
      <c r="L130" s="20">
        <v>2</v>
      </c>
      <c r="M130" s="9">
        <v>5.7142857142857141E-2</v>
      </c>
      <c r="N130" s="20">
        <v>1</v>
      </c>
      <c r="O130" s="9">
        <v>2.8571428571428571E-2</v>
      </c>
      <c r="P130" s="20">
        <v>3</v>
      </c>
      <c r="Q130" s="9">
        <v>8.5714285714285715E-2</v>
      </c>
    </row>
    <row r="131" spans="4:17" x14ac:dyDescent="0.25">
      <c r="D131" s="8" t="s">
        <v>454</v>
      </c>
      <c r="E131" s="20">
        <v>85</v>
      </c>
      <c r="F131" s="20">
        <v>73</v>
      </c>
      <c r="G131" s="9">
        <v>0.85882352941176465</v>
      </c>
      <c r="H131" s="20">
        <v>58</v>
      </c>
      <c r="I131" s="9">
        <v>0.79452054794520544</v>
      </c>
      <c r="J131" s="20">
        <v>0</v>
      </c>
      <c r="K131" s="9">
        <v>0</v>
      </c>
      <c r="L131" s="20">
        <v>2</v>
      </c>
      <c r="M131" s="9">
        <v>2.7397260273972601E-2</v>
      </c>
      <c r="N131" s="20">
        <v>7</v>
      </c>
      <c r="O131" s="9">
        <v>9.5890410958904104E-2</v>
      </c>
      <c r="P131" s="20">
        <v>1</v>
      </c>
      <c r="Q131" s="9">
        <v>1.3698630136986301E-2</v>
      </c>
    </row>
    <row r="132" spans="4:17" x14ac:dyDescent="0.25">
      <c r="D132" s="8" t="s">
        <v>594</v>
      </c>
      <c r="E132" s="20">
        <v>43</v>
      </c>
      <c r="F132" s="20">
        <v>39</v>
      </c>
      <c r="G132" s="9">
        <v>0.90697674418604646</v>
      </c>
      <c r="H132" s="20">
        <v>37</v>
      </c>
      <c r="I132" s="9">
        <v>0.94871794871794868</v>
      </c>
      <c r="J132" s="20">
        <v>0</v>
      </c>
      <c r="K132" s="9">
        <v>0</v>
      </c>
      <c r="L132" s="20">
        <v>0</v>
      </c>
      <c r="M132" s="9">
        <v>0</v>
      </c>
      <c r="N132" s="20">
        <v>3</v>
      </c>
      <c r="O132" s="9">
        <v>7.6923076923076927E-2</v>
      </c>
      <c r="P132" s="20">
        <v>0</v>
      </c>
      <c r="Q132" s="9">
        <v>0</v>
      </c>
    </row>
    <row r="133" spans="4:17" x14ac:dyDescent="0.25">
      <c r="D133" s="8" t="s">
        <v>597</v>
      </c>
      <c r="E133" s="20">
        <v>109</v>
      </c>
      <c r="F133" s="20">
        <v>97</v>
      </c>
      <c r="G133" s="9">
        <v>0.88990825688073394</v>
      </c>
      <c r="H133" s="20">
        <v>79</v>
      </c>
      <c r="I133" s="9">
        <v>0.81443298969072164</v>
      </c>
      <c r="J133" s="20">
        <v>0</v>
      </c>
      <c r="K133" s="9">
        <v>0</v>
      </c>
      <c r="L133" s="20">
        <v>4</v>
      </c>
      <c r="M133" s="9">
        <v>4.1237113402061855E-2</v>
      </c>
      <c r="N133" s="20">
        <v>5</v>
      </c>
      <c r="O133" s="9">
        <v>5.1546391752577317E-2</v>
      </c>
      <c r="P133" s="20">
        <v>1</v>
      </c>
      <c r="Q133" s="9">
        <v>1.0309278350515464E-2</v>
      </c>
    </row>
    <row r="134" spans="4:17" x14ac:dyDescent="0.25">
      <c r="D134" s="8" t="s">
        <v>599</v>
      </c>
      <c r="E134" s="20">
        <v>40</v>
      </c>
      <c r="F134" s="20">
        <v>32</v>
      </c>
      <c r="G134" s="9">
        <v>0.8</v>
      </c>
      <c r="H134" s="20">
        <v>27</v>
      </c>
      <c r="I134" s="9">
        <v>0.84375</v>
      </c>
      <c r="J134" s="20">
        <v>0</v>
      </c>
      <c r="K134" s="9">
        <v>0</v>
      </c>
      <c r="L134" s="20">
        <v>1</v>
      </c>
      <c r="M134" s="9">
        <v>3.125E-2</v>
      </c>
      <c r="N134" s="20">
        <v>2</v>
      </c>
      <c r="O134" s="9">
        <v>6.25E-2</v>
      </c>
      <c r="P134" s="20">
        <v>4</v>
      </c>
      <c r="Q134" s="9">
        <v>0.125</v>
      </c>
    </row>
    <row r="135" spans="4:17" x14ac:dyDescent="0.25">
      <c r="D135" s="8" t="s">
        <v>457</v>
      </c>
      <c r="E135" s="20">
        <v>106</v>
      </c>
      <c r="F135" s="20">
        <v>86</v>
      </c>
      <c r="G135" s="9">
        <v>0.81132075471698117</v>
      </c>
      <c r="H135" s="20">
        <v>74</v>
      </c>
      <c r="I135" s="9">
        <v>0.86046511627906974</v>
      </c>
      <c r="J135" s="20">
        <v>0</v>
      </c>
      <c r="K135" s="9">
        <v>0</v>
      </c>
      <c r="L135" s="20">
        <v>5</v>
      </c>
      <c r="M135" s="9">
        <v>5.8139534883720929E-2</v>
      </c>
      <c r="N135" s="20">
        <v>8</v>
      </c>
      <c r="O135" s="9">
        <v>9.3023255813953487E-2</v>
      </c>
      <c r="P135" s="20">
        <v>3</v>
      </c>
      <c r="Q135" s="9">
        <v>3.4883720930232558E-2</v>
      </c>
    </row>
    <row r="136" spans="4:17" x14ac:dyDescent="0.25">
      <c r="D136" s="8" t="s">
        <v>600</v>
      </c>
      <c r="E136" s="20">
        <v>180</v>
      </c>
      <c r="F136" s="20">
        <v>164</v>
      </c>
      <c r="G136" s="9">
        <v>0.91111111111111109</v>
      </c>
      <c r="H136" s="20">
        <v>137</v>
      </c>
      <c r="I136" s="9">
        <v>0.83536585365853655</v>
      </c>
      <c r="J136" s="20">
        <v>0</v>
      </c>
      <c r="K136" s="9">
        <v>0</v>
      </c>
      <c r="L136" s="20">
        <v>0</v>
      </c>
      <c r="M136" s="9">
        <v>0</v>
      </c>
      <c r="N136" s="20">
        <v>12</v>
      </c>
      <c r="O136" s="9">
        <v>7.3170731707317069E-2</v>
      </c>
      <c r="P136" s="20">
        <v>1</v>
      </c>
      <c r="Q136" s="9">
        <v>6.0975609756097563E-3</v>
      </c>
    </row>
    <row r="137" spans="4:17" x14ac:dyDescent="0.25">
      <c r="D137" s="8" t="s">
        <v>604</v>
      </c>
      <c r="E137" s="20">
        <v>43</v>
      </c>
      <c r="F137" s="20">
        <v>41</v>
      </c>
      <c r="G137" s="9">
        <v>0.95348837209302328</v>
      </c>
      <c r="H137" s="20">
        <v>37</v>
      </c>
      <c r="I137" s="9">
        <v>0.90243902439024393</v>
      </c>
      <c r="J137" s="20">
        <v>0</v>
      </c>
      <c r="K137" s="9">
        <v>0</v>
      </c>
      <c r="L137" s="20">
        <v>0</v>
      </c>
      <c r="M137" s="9">
        <v>0</v>
      </c>
      <c r="N137" s="20">
        <v>2</v>
      </c>
      <c r="O137" s="9">
        <v>4.878048780487805E-2</v>
      </c>
      <c r="P137" s="20">
        <v>0</v>
      </c>
      <c r="Q137" s="9">
        <v>0</v>
      </c>
    </row>
    <row r="138" spans="4:17" x14ac:dyDescent="0.25">
      <c r="D138" s="8" t="s">
        <v>605</v>
      </c>
      <c r="E138" s="20">
        <v>142</v>
      </c>
      <c r="F138" s="20">
        <v>128</v>
      </c>
      <c r="G138" s="9">
        <v>0.90140845070422537</v>
      </c>
      <c r="H138" s="20">
        <v>109</v>
      </c>
      <c r="I138" s="9">
        <v>0.8515625</v>
      </c>
      <c r="J138" s="20">
        <v>0</v>
      </c>
      <c r="K138" s="9">
        <v>0</v>
      </c>
      <c r="L138" s="20">
        <v>1</v>
      </c>
      <c r="M138" s="9">
        <v>7.8125E-3</v>
      </c>
      <c r="N138" s="20">
        <v>4</v>
      </c>
      <c r="O138" s="9">
        <v>3.125E-2</v>
      </c>
      <c r="P138" s="20">
        <v>6</v>
      </c>
      <c r="Q138" s="9">
        <v>4.6875E-2</v>
      </c>
    </row>
    <row r="139" spans="4:17" x14ac:dyDescent="0.25">
      <c r="D139" s="8" t="s">
        <v>458</v>
      </c>
      <c r="E139" s="20">
        <v>43</v>
      </c>
      <c r="F139" s="20">
        <v>36</v>
      </c>
      <c r="G139" s="9">
        <v>0.83720930232558144</v>
      </c>
      <c r="H139" s="20">
        <v>27</v>
      </c>
      <c r="I139" s="9">
        <v>0.75</v>
      </c>
      <c r="J139" s="20">
        <v>0</v>
      </c>
      <c r="K139" s="9">
        <v>0</v>
      </c>
      <c r="L139" s="20">
        <v>0</v>
      </c>
      <c r="M139" s="9">
        <v>0</v>
      </c>
      <c r="N139" s="20">
        <v>3</v>
      </c>
      <c r="O139" s="9">
        <v>8.3333333333333329E-2</v>
      </c>
      <c r="P139" s="20">
        <v>1</v>
      </c>
      <c r="Q139" s="9">
        <v>2.7777777777777776E-2</v>
      </c>
    </row>
    <row r="140" spans="4:17" x14ac:dyDescent="0.25">
      <c r="D140" s="8" t="s">
        <v>612</v>
      </c>
      <c r="E140" s="20">
        <v>206</v>
      </c>
      <c r="F140" s="20">
        <v>195</v>
      </c>
      <c r="G140" s="9">
        <v>0.94660194174757284</v>
      </c>
      <c r="H140" s="20">
        <v>170</v>
      </c>
      <c r="I140" s="9">
        <v>0.87179487179487181</v>
      </c>
      <c r="J140" s="20">
        <v>0</v>
      </c>
      <c r="K140" s="9">
        <v>0</v>
      </c>
      <c r="L140" s="20">
        <v>2</v>
      </c>
      <c r="M140" s="9">
        <v>1.0256410256410256E-2</v>
      </c>
      <c r="N140" s="20">
        <v>6</v>
      </c>
      <c r="O140" s="9">
        <v>3.0769230769230771E-2</v>
      </c>
      <c r="P140" s="20">
        <v>0</v>
      </c>
      <c r="Q140" s="9">
        <v>0</v>
      </c>
    </row>
    <row r="141" spans="4:17" x14ac:dyDescent="0.25">
      <c r="D141" s="8" t="s">
        <v>615</v>
      </c>
      <c r="E141" s="20">
        <v>53</v>
      </c>
      <c r="F141" s="20">
        <v>46</v>
      </c>
      <c r="G141" s="9">
        <v>0.86792452830188682</v>
      </c>
      <c r="H141" s="20">
        <v>36</v>
      </c>
      <c r="I141" s="9">
        <v>0.78260869565217395</v>
      </c>
      <c r="J141" s="20">
        <v>0</v>
      </c>
      <c r="K141" s="9">
        <v>0</v>
      </c>
      <c r="L141" s="20">
        <v>0</v>
      </c>
      <c r="M141" s="9">
        <v>0</v>
      </c>
      <c r="N141" s="20">
        <v>4</v>
      </c>
      <c r="O141" s="9">
        <v>8.6956521739130432E-2</v>
      </c>
      <c r="P141" s="20">
        <v>1</v>
      </c>
      <c r="Q141" s="9">
        <v>2.1739130434782608E-2</v>
      </c>
    </row>
    <row r="142" spans="4:17" x14ac:dyDescent="0.25">
      <c r="D142" s="7" t="s">
        <v>455</v>
      </c>
      <c r="E142" s="20">
        <v>1712</v>
      </c>
      <c r="F142" s="20">
        <v>1606</v>
      </c>
      <c r="G142" s="9">
        <v>0.93808411214953269</v>
      </c>
      <c r="H142" s="20">
        <v>1447</v>
      </c>
      <c r="I142" s="9">
        <v>0.90099626400996269</v>
      </c>
      <c r="J142" s="20">
        <v>0</v>
      </c>
      <c r="K142" s="9">
        <v>0</v>
      </c>
      <c r="L142" s="20">
        <v>49</v>
      </c>
      <c r="M142" s="9">
        <v>3.0510585305105854E-2</v>
      </c>
      <c r="N142" s="20">
        <v>21</v>
      </c>
      <c r="O142" s="9">
        <v>1.3075965130759652E-2</v>
      </c>
      <c r="P142" s="20">
        <v>15</v>
      </c>
      <c r="Q142" s="9">
        <v>9.3399750933997501E-3</v>
      </c>
    </row>
    <row r="143" spans="4:17" x14ac:dyDescent="0.25">
      <c r="D143" s="8" t="s">
        <v>585</v>
      </c>
      <c r="E143" s="20">
        <v>95</v>
      </c>
      <c r="F143" s="20">
        <v>91</v>
      </c>
      <c r="G143" s="9">
        <v>0.95789473684210524</v>
      </c>
      <c r="H143" s="20">
        <v>82</v>
      </c>
      <c r="I143" s="9">
        <v>0.90109890109890112</v>
      </c>
      <c r="J143" s="20">
        <v>0</v>
      </c>
      <c r="K143" s="9">
        <v>0</v>
      </c>
      <c r="L143" s="20">
        <v>3</v>
      </c>
      <c r="M143" s="9">
        <v>3.2967032967032968E-2</v>
      </c>
      <c r="N143" s="20">
        <v>0</v>
      </c>
      <c r="O143" s="9">
        <v>0</v>
      </c>
      <c r="P143" s="20">
        <v>0</v>
      </c>
      <c r="Q143" s="9">
        <v>0</v>
      </c>
    </row>
    <row r="144" spans="4:17" x14ac:dyDescent="0.25">
      <c r="D144" s="8" t="s">
        <v>586</v>
      </c>
      <c r="E144" s="20">
        <v>82</v>
      </c>
      <c r="F144" s="20">
        <v>75</v>
      </c>
      <c r="G144" s="9">
        <v>0.91463414634146345</v>
      </c>
      <c r="H144" s="20">
        <v>62</v>
      </c>
      <c r="I144" s="9">
        <v>0.82666666666666666</v>
      </c>
      <c r="J144" s="20">
        <v>0</v>
      </c>
      <c r="K144" s="9">
        <v>0</v>
      </c>
      <c r="L144" s="20">
        <v>3</v>
      </c>
      <c r="M144" s="9">
        <v>0.04</v>
      </c>
      <c r="N144" s="20">
        <v>2</v>
      </c>
      <c r="O144" s="9">
        <v>2.6666666666666668E-2</v>
      </c>
      <c r="P144" s="20">
        <v>1</v>
      </c>
      <c r="Q144" s="9">
        <v>1.3333333333333334E-2</v>
      </c>
    </row>
    <row r="145" spans="4:17" x14ac:dyDescent="0.25">
      <c r="D145" s="8" t="s">
        <v>593</v>
      </c>
      <c r="E145" s="20">
        <v>210</v>
      </c>
      <c r="F145" s="20">
        <v>203</v>
      </c>
      <c r="G145" s="9">
        <v>0.96666666666666667</v>
      </c>
      <c r="H145" s="20">
        <v>192</v>
      </c>
      <c r="I145" s="9">
        <v>0.94581280788177335</v>
      </c>
      <c r="J145" s="20">
        <v>0</v>
      </c>
      <c r="K145" s="9">
        <v>0</v>
      </c>
      <c r="L145" s="20">
        <v>1</v>
      </c>
      <c r="M145" s="9">
        <v>4.9261083743842365E-3</v>
      </c>
      <c r="N145" s="20">
        <v>2</v>
      </c>
      <c r="O145" s="9">
        <v>9.852216748768473E-3</v>
      </c>
      <c r="P145" s="20">
        <v>4</v>
      </c>
      <c r="Q145" s="9">
        <v>1.9704433497536946E-2</v>
      </c>
    </row>
    <row r="146" spans="4:17" x14ac:dyDescent="0.25">
      <c r="D146" s="8" t="s">
        <v>595</v>
      </c>
      <c r="E146" s="20">
        <v>120</v>
      </c>
      <c r="F146" s="20">
        <v>115</v>
      </c>
      <c r="G146" s="9">
        <v>0.95833333333333337</v>
      </c>
      <c r="H146" s="20">
        <v>110</v>
      </c>
      <c r="I146" s="9">
        <v>0.95652173913043481</v>
      </c>
      <c r="J146" s="20">
        <v>0</v>
      </c>
      <c r="K146" s="9">
        <v>0</v>
      </c>
      <c r="L146" s="20">
        <v>1</v>
      </c>
      <c r="M146" s="9">
        <v>8.6956521739130436E-3</v>
      </c>
      <c r="N146" s="20">
        <v>1</v>
      </c>
      <c r="O146" s="9">
        <v>8.6956521739130436E-3</v>
      </c>
      <c r="P146" s="20">
        <v>1</v>
      </c>
      <c r="Q146" s="9">
        <v>8.6956521739130436E-3</v>
      </c>
    </row>
    <row r="147" spans="4:17" x14ac:dyDescent="0.25">
      <c r="D147" s="8" t="s">
        <v>596</v>
      </c>
      <c r="E147" s="20">
        <v>48</v>
      </c>
      <c r="F147" s="20">
        <v>47</v>
      </c>
      <c r="G147" s="9">
        <v>0.97916666666666663</v>
      </c>
      <c r="H147" s="20">
        <v>40</v>
      </c>
      <c r="I147" s="9">
        <v>0.85106382978723405</v>
      </c>
      <c r="J147" s="20">
        <v>0</v>
      </c>
      <c r="K147" s="9">
        <v>0</v>
      </c>
      <c r="L147" s="20">
        <v>1</v>
      </c>
      <c r="M147" s="9">
        <v>2.1276595744680851E-2</v>
      </c>
      <c r="N147" s="20">
        <v>0</v>
      </c>
      <c r="O147" s="9">
        <v>0</v>
      </c>
      <c r="P147" s="20">
        <v>0</v>
      </c>
      <c r="Q147" s="9">
        <v>0</v>
      </c>
    </row>
    <row r="148" spans="4:17" x14ac:dyDescent="0.25">
      <c r="D148" s="8" t="s">
        <v>456</v>
      </c>
      <c r="E148" s="20">
        <v>130</v>
      </c>
      <c r="F148" s="20">
        <v>121</v>
      </c>
      <c r="G148" s="9">
        <v>0.93076923076923079</v>
      </c>
      <c r="H148" s="20">
        <v>109</v>
      </c>
      <c r="I148" s="9">
        <v>0.90082644628099173</v>
      </c>
      <c r="J148" s="20">
        <v>0</v>
      </c>
      <c r="K148" s="9">
        <v>0</v>
      </c>
      <c r="L148" s="20">
        <v>2</v>
      </c>
      <c r="M148" s="9">
        <v>1.6528925619834711E-2</v>
      </c>
      <c r="N148" s="20">
        <v>1</v>
      </c>
      <c r="O148" s="9">
        <v>8.2644628099173556E-3</v>
      </c>
      <c r="P148" s="20">
        <v>3</v>
      </c>
      <c r="Q148" s="9">
        <v>2.4793388429752067E-2</v>
      </c>
    </row>
    <row r="149" spans="4:17" x14ac:dyDescent="0.25">
      <c r="D149" s="8" t="s">
        <v>601</v>
      </c>
      <c r="E149" s="20">
        <v>307</v>
      </c>
      <c r="F149" s="20">
        <v>285</v>
      </c>
      <c r="G149" s="9">
        <v>0.92833876221498368</v>
      </c>
      <c r="H149" s="20">
        <v>250</v>
      </c>
      <c r="I149" s="9">
        <v>0.8771929824561403</v>
      </c>
      <c r="J149" s="20">
        <v>0</v>
      </c>
      <c r="K149" s="9">
        <v>0</v>
      </c>
      <c r="L149" s="20">
        <v>14</v>
      </c>
      <c r="M149" s="9">
        <v>4.912280701754386E-2</v>
      </c>
      <c r="N149" s="20">
        <v>5</v>
      </c>
      <c r="O149" s="9">
        <v>1.7543859649122806E-2</v>
      </c>
      <c r="P149" s="20">
        <v>0</v>
      </c>
      <c r="Q149" s="9">
        <v>0</v>
      </c>
    </row>
    <row r="150" spans="4:17" x14ac:dyDescent="0.25">
      <c r="D150" s="8" t="s">
        <v>606</v>
      </c>
      <c r="E150" s="20">
        <v>48</v>
      </c>
      <c r="F150" s="20">
        <v>40</v>
      </c>
      <c r="G150" s="9">
        <v>0.83333333333333337</v>
      </c>
      <c r="H150" s="20">
        <v>34</v>
      </c>
      <c r="I150" s="9">
        <v>0.85</v>
      </c>
      <c r="J150" s="20">
        <v>0</v>
      </c>
      <c r="K150" s="9">
        <v>0</v>
      </c>
      <c r="L150" s="20">
        <v>5</v>
      </c>
      <c r="M150" s="9">
        <v>0.125</v>
      </c>
      <c r="N150" s="20">
        <v>2</v>
      </c>
      <c r="O150" s="9">
        <v>0.05</v>
      </c>
      <c r="P150" s="20">
        <v>0</v>
      </c>
      <c r="Q150" s="9">
        <v>0</v>
      </c>
    </row>
    <row r="151" spans="4:17" x14ac:dyDescent="0.25">
      <c r="D151" s="8" t="s">
        <v>609</v>
      </c>
      <c r="E151" s="20">
        <v>58</v>
      </c>
      <c r="F151" s="20">
        <v>53</v>
      </c>
      <c r="G151" s="9">
        <v>0.91379310344827591</v>
      </c>
      <c r="H151" s="20">
        <v>48</v>
      </c>
      <c r="I151" s="9">
        <v>0.90566037735849059</v>
      </c>
      <c r="J151" s="20">
        <v>0</v>
      </c>
      <c r="K151" s="9">
        <v>0</v>
      </c>
      <c r="L151" s="20">
        <v>2</v>
      </c>
      <c r="M151" s="9">
        <v>3.7735849056603772E-2</v>
      </c>
      <c r="N151" s="20">
        <v>1</v>
      </c>
      <c r="O151" s="9">
        <v>1.8867924528301886E-2</v>
      </c>
      <c r="P151" s="20">
        <v>1</v>
      </c>
      <c r="Q151" s="9">
        <v>1.8867924528301886E-2</v>
      </c>
    </row>
    <row r="152" spans="4:17" x14ac:dyDescent="0.25">
      <c r="D152" s="8" t="s">
        <v>611</v>
      </c>
      <c r="E152" s="20">
        <v>88</v>
      </c>
      <c r="F152" s="20">
        <v>81</v>
      </c>
      <c r="G152" s="9">
        <v>0.92045454545454541</v>
      </c>
      <c r="H152" s="20">
        <v>74</v>
      </c>
      <c r="I152" s="9">
        <v>0.9135802469135802</v>
      </c>
      <c r="J152" s="20">
        <v>0</v>
      </c>
      <c r="K152" s="9">
        <v>0</v>
      </c>
      <c r="L152" s="20">
        <v>4</v>
      </c>
      <c r="M152" s="9">
        <v>4.9382716049382713E-2</v>
      </c>
      <c r="N152" s="20">
        <v>0</v>
      </c>
      <c r="O152" s="9">
        <v>0</v>
      </c>
      <c r="P152" s="20">
        <v>1</v>
      </c>
      <c r="Q152" s="9">
        <v>1.2345679012345678E-2</v>
      </c>
    </row>
    <row r="153" spans="4:17" x14ac:dyDescent="0.25">
      <c r="D153" s="8" t="s">
        <v>616</v>
      </c>
      <c r="E153" s="20">
        <v>178</v>
      </c>
      <c r="F153" s="20">
        <v>163</v>
      </c>
      <c r="G153" s="9">
        <v>0.9157303370786517</v>
      </c>
      <c r="H153" s="20">
        <v>146</v>
      </c>
      <c r="I153" s="9">
        <v>0.89570552147239269</v>
      </c>
      <c r="J153" s="20">
        <v>0</v>
      </c>
      <c r="K153" s="9">
        <v>0</v>
      </c>
      <c r="L153" s="20">
        <v>5</v>
      </c>
      <c r="M153" s="9">
        <v>3.0674846625766871E-2</v>
      </c>
      <c r="N153" s="20">
        <v>4</v>
      </c>
      <c r="O153" s="9">
        <v>2.4539877300613498E-2</v>
      </c>
      <c r="P153" s="20">
        <v>2</v>
      </c>
      <c r="Q153" s="9">
        <v>1.2269938650306749E-2</v>
      </c>
    </row>
    <row r="154" spans="4:17" x14ac:dyDescent="0.25">
      <c r="D154" s="8" t="s">
        <v>617</v>
      </c>
      <c r="E154" s="20">
        <v>73</v>
      </c>
      <c r="F154" s="20">
        <v>66</v>
      </c>
      <c r="G154" s="9">
        <v>0.90410958904109584</v>
      </c>
      <c r="H154" s="20">
        <v>61</v>
      </c>
      <c r="I154" s="9">
        <v>0.9242424242424242</v>
      </c>
      <c r="J154" s="20">
        <v>0</v>
      </c>
      <c r="K154" s="9">
        <v>0</v>
      </c>
      <c r="L154" s="20">
        <v>2</v>
      </c>
      <c r="M154" s="9">
        <v>3.0303030303030304E-2</v>
      </c>
      <c r="N154" s="20">
        <v>2</v>
      </c>
      <c r="O154" s="9">
        <v>3.0303030303030304E-2</v>
      </c>
      <c r="P154" s="20">
        <v>2</v>
      </c>
      <c r="Q154" s="9">
        <v>3.0303030303030304E-2</v>
      </c>
    </row>
    <row r="155" spans="4:17" x14ac:dyDescent="0.25">
      <c r="D155" s="8" t="s">
        <v>618</v>
      </c>
      <c r="E155" s="20">
        <v>81</v>
      </c>
      <c r="F155" s="20">
        <v>80</v>
      </c>
      <c r="G155" s="9">
        <v>0.98765432098765427</v>
      </c>
      <c r="H155" s="20">
        <v>74</v>
      </c>
      <c r="I155" s="9">
        <v>0.92500000000000004</v>
      </c>
      <c r="J155" s="20">
        <v>0</v>
      </c>
      <c r="K155" s="9">
        <v>0</v>
      </c>
      <c r="L155" s="20">
        <v>1</v>
      </c>
      <c r="M155" s="9">
        <v>1.2500000000000001E-2</v>
      </c>
      <c r="N155" s="20">
        <v>0</v>
      </c>
      <c r="O155" s="9">
        <v>0</v>
      </c>
      <c r="P155" s="20">
        <v>0</v>
      </c>
      <c r="Q155" s="9">
        <v>0</v>
      </c>
    </row>
    <row r="156" spans="4:17" x14ac:dyDescent="0.25">
      <c r="D156" s="8" t="s">
        <v>619</v>
      </c>
      <c r="E156" s="20">
        <v>60</v>
      </c>
      <c r="F156" s="20">
        <v>58</v>
      </c>
      <c r="G156" s="9">
        <v>0.96666666666666667</v>
      </c>
      <c r="H156" s="20">
        <v>53</v>
      </c>
      <c r="I156" s="9">
        <v>0.91379310344827591</v>
      </c>
      <c r="J156" s="20">
        <v>0</v>
      </c>
      <c r="K156" s="9">
        <v>0</v>
      </c>
      <c r="L156" s="20">
        <v>1</v>
      </c>
      <c r="M156" s="9">
        <v>1.7241379310344827E-2</v>
      </c>
      <c r="N156" s="20">
        <v>0</v>
      </c>
      <c r="O156" s="9">
        <v>0</v>
      </c>
      <c r="P156" s="20">
        <v>0</v>
      </c>
      <c r="Q156" s="9">
        <v>0</v>
      </c>
    </row>
    <row r="157" spans="4:17" x14ac:dyDescent="0.25">
      <c r="D157" s="8" t="s">
        <v>621</v>
      </c>
      <c r="E157" s="20">
        <v>134</v>
      </c>
      <c r="F157" s="20">
        <v>128</v>
      </c>
      <c r="G157" s="9">
        <v>0.95522388059701491</v>
      </c>
      <c r="H157" s="20">
        <v>112</v>
      </c>
      <c r="I157" s="9">
        <v>0.875</v>
      </c>
      <c r="J157" s="20">
        <v>0</v>
      </c>
      <c r="K157" s="9">
        <v>0</v>
      </c>
      <c r="L157" s="20">
        <v>4</v>
      </c>
      <c r="M157" s="9">
        <v>3.125E-2</v>
      </c>
      <c r="N157" s="20">
        <v>1</v>
      </c>
      <c r="O157" s="9">
        <v>7.8125E-3</v>
      </c>
      <c r="P157" s="20">
        <v>0</v>
      </c>
      <c r="Q157" s="9">
        <v>0</v>
      </c>
    </row>
    <row r="158" spans="4:17" x14ac:dyDescent="0.25">
      <c r="D158" s="6" t="s">
        <v>405</v>
      </c>
      <c r="E158" s="20">
        <v>5043</v>
      </c>
      <c r="F158" s="20">
        <v>4037</v>
      </c>
      <c r="G158" s="9">
        <v>0.80051556613127106</v>
      </c>
      <c r="H158" s="20">
        <v>2921</v>
      </c>
      <c r="I158" s="9">
        <v>0.72355709685409952</v>
      </c>
      <c r="J158" s="20">
        <v>0</v>
      </c>
      <c r="K158" s="9">
        <v>0</v>
      </c>
      <c r="L158" s="20">
        <v>282</v>
      </c>
      <c r="M158" s="9">
        <v>6.9853851870200642E-2</v>
      </c>
      <c r="N158" s="20">
        <v>456</v>
      </c>
      <c r="O158" s="9">
        <v>0.11295516472628189</v>
      </c>
      <c r="P158" s="20">
        <v>86</v>
      </c>
      <c r="Q158" s="9">
        <v>2.1302947733465444E-2</v>
      </c>
    </row>
    <row r="159" spans="4:17" x14ac:dyDescent="0.25">
      <c r="D159" s="7" t="s">
        <v>406</v>
      </c>
      <c r="E159" s="20">
        <v>1000</v>
      </c>
      <c r="F159" s="20">
        <v>825</v>
      </c>
      <c r="G159" s="9">
        <v>0.82499999999999996</v>
      </c>
      <c r="H159" s="20">
        <v>587</v>
      </c>
      <c r="I159" s="9">
        <v>0.71151515151515154</v>
      </c>
      <c r="J159" s="20">
        <v>0</v>
      </c>
      <c r="K159" s="9">
        <v>0</v>
      </c>
      <c r="L159" s="20">
        <v>38</v>
      </c>
      <c r="M159" s="9">
        <v>4.6060606060606059E-2</v>
      </c>
      <c r="N159" s="20">
        <v>87</v>
      </c>
      <c r="O159" s="9">
        <v>0.10545454545454545</v>
      </c>
      <c r="P159" s="20">
        <v>15</v>
      </c>
      <c r="Q159" s="9">
        <v>1.8181818181818181E-2</v>
      </c>
    </row>
    <row r="160" spans="4:17" x14ac:dyDescent="0.25">
      <c r="D160" s="8" t="s">
        <v>407</v>
      </c>
      <c r="E160" s="20">
        <v>106</v>
      </c>
      <c r="F160" s="20">
        <v>89</v>
      </c>
      <c r="G160" s="9">
        <v>0.839622641509434</v>
      </c>
      <c r="H160" s="20">
        <v>67</v>
      </c>
      <c r="I160" s="9">
        <v>0.7528089887640449</v>
      </c>
      <c r="J160" s="20">
        <v>0</v>
      </c>
      <c r="K160" s="9">
        <v>0</v>
      </c>
      <c r="L160" s="20">
        <v>1</v>
      </c>
      <c r="M160" s="9">
        <v>1.1235955056179775E-2</v>
      </c>
      <c r="N160" s="20">
        <v>12</v>
      </c>
      <c r="O160" s="9">
        <v>0.1348314606741573</v>
      </c>
      <c r="P160" s="20">
        <v>1</v>
      </c>
      <c r="Q160" s="9">
        <v>1.1235955056179775E-2</v>
      </c>
    </row>
    <row r="161" spans="4:17" x14ac:dyDescent="0.25">
      <c r="D161" s="8" t="s">
        <v>408</v>
      </c>
      <c r="E161" s="20">
        <v>100</v>
      </c>
      <c r="F161" s="20">
        <v>79</v>
      </c>
      <c r="G161" s="9">
        <v>0.79</v>
      </c>
      <c r="H161" s="20">
        <v>52</v>
      </c>
      <c r="I161" s="9">
        <v>0.65822784810126578</v>
      </c>
      <c r="J161" s="20">
        <v>0</v>
      </c>
      <c r="K161" s="9">
        <v>0</v>
      </c>
      <c r="L161" s="20">
        <v>0</v>
      </c>
      <c r="M161" s="9">
        <v>0</v>
      </c>
      <c r="N161" s="20">
        <v>11</v>
      </c>
      <c r="O161" s="9">
        <v>0.13924050632911392</v>
      </c>
      <c r="P161" s="20">
        <v>5</v>
      </c>
      <c r="Q161" s="9">
        <v>6.3291139240506333E-2</v>
      </c>
    </row>
    <row r="162" spans="4:17" x14ac:dyDescent="0.25">
      <c r="D162" s="8" t="s">
        <v>409</v>
      </c>
      <c r="E162" s="20">
        <v>148</v>
      </c>
      <c r="F162" s="20">
        <v>118</v>
      </c>
      <c r="G162" s="9">
        <v>0.79729729729729726</v>
      </c>
      <c r="H162" s="20">
        <v>86</v>
      </c>
      <c r="I162" s="9">
        <v>0.72881355932203384</v>
      </c>
      <c r="J162" s="20">
        <v>0</v>
      </c>
      <c r="K162" s="9">
        <v>0</v>
      </c>
      <c r="L162" s="20">
        <v>7</v>
      </c>
      <c r="M162" s="9">
        <v>5.9322033898305086E-2</v>
      </c>
      <c r="N162" s="20">
        <v>11</v>
      </c>
      <c r="O162" s="9">
        <v>9.3220338983050849E-2</v>
      </c>
      <c r="P162" s="20">
        <v>3</v>
      </c>
      <c r="Q162" s="9">
        <v>2.5423728813559324E-2</v>
      </c>
    </row>
    <row r="163" spans="4:17" x14ac:dyDescent="0.25">
      <c r="D163" s="8" t="s">
        <v>410</v>
      </c>
      <c r="E163" s="20">
        <v>399</v>
      </c>
      <c r="F163" s="20">
        <v>336</v>
      </c>
      <c r="G163" s="9">
        <v>0.84210526315789469</v>
      </c>
      <c r="H163" s="20">
        <v>236</v>
      </c>
      <c r="I163" s="9">
        <v>0.70238095238095233</v>
      </c>
      <c r="J163" s="20">
        <v>0</v>
      </c>
      <c r="K163" s="9">
        <v>0</v>
      </c>
      <c r="L163" s="20">
        <v>22</v>
      </c>
      <c r="M163" s="9">
        <v>6.5476190476190479E-2</v>
      </c>
      <c r="N163" s="20">
        <v>30</v>
      </c>
      <c r="O163" s="9">
        <v>8.9285714285714288E-2</v>
      </c>
      <c r="P163" s="20">
        <v>1</v>
      </c>
      <c r="Q163" s="9">
        <v>2.976190476190476E-3</v>
      </c>
    </row>
    <row r="164" spans="4:17" x14ac:dyDescent="0.25">
      <c r="D164" s="8" t="s">
        <v>411</v>
      </c>
      <c r="E164" s="20">
        <v>98</v>
      </c>
      <c r="F164" s="20">
        <v>79</v>
      </c>
      <c r="G164" s="9">
        <v>0.80612244897959184</v>
      </c>
      <c r="H164" s="20">
        <v>64</v>
      </c>
      <c r="I164" s="9">
        <v>0.810126582278481</v>
      </c>
      <c r="J164" s="20">
        <v>0</v>
      </c>
      <c r="K164" s="9">
        <v>0</v>
      </c>
      <c r="L164" s="20">
        <v>4</v>
      </c>
      <c r="M164" s="9">
        <v>5.0632911392405063E-2</v>
      </c>
      <c r="N164" s="20">
        <v>11</v>
      </c>
      <c r="O164" s="9">
        <v>0.13924050632911392</v>
      </c>
      <c r="P164" s="20">
        <v>1</v>
      </c>
      <c r="Q164" s="9">
        <v>1.2658227848101266E-2</v>
      </c>
    </row>
    <row r="165" spans="4:17" x14ac:dyDescent="0.25">
      <c r="D165" s="8" t="s">
        <v>412</v>
      </c>
      <c r="E165" s="20">
        <v>94</v>
      </c>
      <c r="F165" s="20">
        <v>77</v>
      </c>
      <c r="G165" s="9">
        <v>0.81914893617021278</v>
      </c>
      <c r="H165" s="20">
        <v>53</v>
      </c>
      <c r="I165" s="9">
        <v>0.68831168831168832</v>
      </c>
      <c r="J165" s="20">
        <v>0</v>
      </c>
      <c r="K165" s="9">
        <v>0</v>
      </c>
      <c r="L165" s="20">
        <v>1</v>
      </c>
      <c r="M165" s="9">
        <v>1.2987012987012988E-2</v>
      </c>
      <c r="N165" s="20">
        <v>9</v>
      </c>
      <c r="O165" s="9">
        <v>0.11688311688311688</v>
      </c>
      <c r="P165" s="20">
        <v>4</v>
      </c>
      <c r="Q165" s="9">
        <v>5.1948051948051951E-2</v>
      </c>
    </row>
    <row r="166" spans="4:17" x14ac:dyDescent="0.25">
      <c r="D166" s="8" t="s">
        <v>648</v>
      </c>
      <c r="E166" s="20">
        <v>55</v>
      </c>
      <c r="F166" s="20">
        <v>47</v>
      </c>
      <c r="G166" s="9">
        <v>0.8545454545454545</v>
      </c>
      <c r="H166" s="20">
        <v>29</v>
      </c>
      <c r="I166" s="9">
        <v>0.61702127659574468</v>
      </c>
      <c r="J166" s="20">
        <v>0</v>
      </c>
      <c r="K166" s="9">
        <v>0</v>
      </c>
      <c r="L166" s="20">
        <v>3</v>
      </c>
      <c r="M166" s="9">
        <v>6.3829787234042548E-2</v>
      </c>
      <c r="N166" s="20">
        <v>3</v>
      </c>
      <c r="O166" s="9">
        <v>6.3829787234042548E-2</v>
      </c>
      <c r="P166" s="20">
        <v>0</v>
      </c>
      <c r="Q166" s="9">
        <v>0</v>
      </c>
    </row>
    <row r="167" spans="4:17" x14ac:dyDescent="0.25">
      <c r="D167" s="7" t="s">
        <v>463</v>
      </c>
      <c r="E167" s="20">
        <v>516</v>
      </c>
      <c r="F167" s="20">
        <v>403</v>
      </c>
      <c r="G167" s="9">
        <v>0.78100775193798455</v>
      </c>
      <c r="H167" s="20">
        <v>296</v>
      </c>
      <c r="I167" s="9">
        <v>0.73449131513647647</v>
      </c>
      <c r="J167" s="20">
        <v>0</v>
      </c>
      <c r="K167" s="9">
        <v>0</v>
      </c>
      <c r="L167" s="20">
        <v>20</v>
      </c>
      <c r="M167" s="9">
        <v>4.9627791563275438E-2</v>
      </c>
      <c r="N167" s="20">
        <v>70</v>
      </c>
      <c r="O167" s="9">
        <v>0.17369727047146402</v>
      </c>
      <c r="P167" s="20">
        <v>11</v>
      </c>
      <c r="Q167" s="9">
        <v>2.729528535980149E-2</v>
      </c>
    </row>
    <row r="168" spans="4:17" x14ac:dyDescent="0.25">
      <c r="D168" s="8" t="s">
        <v>642</v>
      </c>
      <c r="E168" s="20">
        <v>131</v>
      </c>
      <c r="F168" s="20">
        <v>95</v>
      </c>
      <c r="G168" s="9">
        <v>0.72519083969465647</v>
      </c>
      <c r="H168" s="20">
        <v>68</v>
      </c>
      <c r="I168" s="9">
        <v>0.71578947368421053</v>
      </c>
      <c r="J168" s="20">
        <v>0</v>
      </c>
      <c r="K168" s="9">
        <v>0</v>
      </c>
      <c r="L168" s="20">
        <v>7</v>
      </c>
      <c r="M168" s="9">
        <v>7.3684210526315783E-2</v>
      </c>
      <c r="N168" s="20">
        <v>21</v>
      </c>
      <c r="O168" s="9">
        <v>0.22105263157894736</v>
      </c>
      <c r="P168" s="20">
        <v>2</v>
      </c>
      <c r="Q168" s="9">
        <v>2.1052631578947368E-2</v>
      </c>
    </row>
    <row r="169" spans="4:17" x14ac:dyDescent="0.25">
      <c r="D169" s="8" t="s">
        <v>473</v>
      </c>
      <c r="E169" s="20">
        <v>222</v>
      </c>
      <c r="F169" s="20">
        <v>176</v>
      </c>
      <c r="G169" s="9">
        <v>0.7927927927927928</v>
      </c>
      <c r="H169" s="20">
        <v>125</v>
      </c>
      <c r="I169" s="9">
        <v>0.71022727272727271</v>
      </c>
      <c r="J169" s="20">
        <v>0</v>
      </c>
      <c r="K169" s="9">
        <v>0</v>
      </c>
      <c r="L169" s="20">
        <v>8</v>
      </c>
      <c r="M169" s="9">
        <v>4.5454545454545456E-2</v>
      </c>
      <c r="N169" s="20">
        <v>30</v>
      </c>
      <c r="O169" s="9">
        <v>0.17045454545454544</v>
      </c>
      <c r="P169" s="20">
        <v>4</v>
      </c>
      <c r="Q169" s="9">
        <v>2.2727272727272728E-2</v>
      </c>
    </row>
    <row r="170" spans="4:17" x14ac:dyDescent="0.25">
      <c r="D170" s="8" t="s">
        <v>464</v>
      </c>
      <c r="E170" s="20">
        <v>163</v>
      </c>
      <c r="F170" s="20">
        <v>132</v>
      </c>
      <c r="G170" s="9">
        <v>0.80981595092024539</v>
      </c>
      <c r="H170" s="20">
        <v>103</v>
      </c>
      <c r="I170" s="9">
        <v>0.78030303030303028</v>
      </c>
      <c r="J170" s="20">
        <v>0</v>
      </c>
      <c r="K170" s="9">
        <v>0</v>
      </c>
      <c r="L170" s="20">
        <v>5</v>
      </c>
      <c r="M170" s="9">
        <v>3.787878787878788E-2</v>
      </c>
      <c r="N170" s="20">
        <v>19</v>
      </c>
      <c r="O170" s="9">
        <v>0.14393939393939395</v>
      </c>
      <c r="P170" s="20">
        <v>5</v>
      </c>
      <c r="Q170" s="9">
        <v>3.787878787878788E-2</v>
      </c>
    </row>
    <row r="171" spans="4:17" x14ac:dyDescent="0.25">
      <c r="D171" s="7" t="s">
        <v>467</v>
      </c>
      <c r="E171" s="20">
        <v>483</v>
      </c>
      <c r="F171" s="20">
        <v>366</v>
      </c>
      <c r="G171" s="9">
        <v>0.75776397515527949</v>
      </c>
      <c r="H171" s="20">
        <v>252</v>
      </c>
      <c r="I171" s="9">
        <v>0.68852459016393441</v>
      </c>
      <c r="J171" s="20">
        <v>0</v>
      </c>
      <c r="K171" s="9">
        <v>0</v>
      </c>
      <c r="L171" s="20">
        <v>31</v>
      </c>
      <c r="M171" s="9">
        <v>8.4699453551912565E-2</v>
      </c>
      <c r="N171" s="20">
        <v>46</v>
      </c>
      <c r="O171" s="9">
        <v>0.12568306010928962</v>
      </c>
      <c r="P171" s="20">
        <v>13</v>
      </c>
      <c r="Q171" s="9">
        <v>3.5519125683060107E-2</v>
      </c>
    </row>
    <row r="172" spans="4:17" x14ac:dyDescent="0.25">
      <c r="D172" s="8" t="s">
        <v>623</v>
      </c>
      <c r="E172" s="20">
        <v>79</v>
      </c>
      <c r="F172" s="20">
        <v>58</v>
      </c>
      <c r="G172" s="9">
        <v>0.73417721518987344</v>
      </c>
      <c r="H172" s="20">
        <v>35</v>
      </c>
      <c r="I172" s="9">
        <v>0.60344827586206895</v>
      </c>
      <c r="J172" s="20">
        <v>0</v>
      </c>
      <c r="K172" s="9">
        <v>0</v>
      </c>
      <c r="L172" s="20">
        <v>0</v>
      </c>
      <c r="M172" s="9">
        <v>0</v>
      </c>
      <c r="N172" s="20">
        <v>14</v>
      </c>
      <c r="O172" s="9">
        <v>0.2413793103448276</v>
      </c>
      <c r="P172" s="20">
        <v>3</v>
      </c>
      <c r="Q172" s="9">
        <v>5.1724137931034482E-2</v>
      </c>
    </row>
    <row r="173" spans="4:17" x14ac:dyDescent="0.25">
      <c r="D173" s="8" t="s">
        <v>625</v>
      </c>
      <c r="E173" s="20">
        <v>154</v>
      </c>
      <c r="F173" s="20">
        <v>107</v>
      </c>
      <c r="G173" s="9">
        <v>0.69480519480519476</v>
      </c>
      <c r="H173" s="20">
        <v>72</v>
      </c>
      <c r="I173" s="9">
        <v>0.67289719626168221</v>
      </c>
      <c r="J173" s="20">
        <v>0</v>
      </c>
      <c r="K173" s="9">
        <v>0</v>
      </c>
      <c r="L173" s="20">
        <v>12</v>
      </c>
      <c r="M173" s="9">
        <v>0.11214953271028037</v>
      </c>
      <c r="N173" s="20">
        <v>18</v>
      </c>
      <c r="O173" s="9">
        <v>0.16822429906542055</v>
      </c>
      <c r="P173" s="20">
        <v>6</v>
      </c>
      <c r="Q173" s="9">
        <v>5.6074766355140186E-2</v>
      </c>
    </row>
    <row r="174" spans="4:17" x14ac:dyDescent="0.25">
      <c r="D174" s="8" t="s">
        <v>636</v>
      </c>
      <c r="E174" s="20">
        <v>158</v>
      </c>
      <c r="F174" s="20">
        <v>126</v>
      </c>
      <c r="G174" s="9">
        <v>0.79746835443037978</v>
      </c>
      <c r="H174" s="20">
        <v>95</v>
      </c>
      <c r="I174" s="9">
        <v>0.75396825396825395</v>
      </c>
      <c r="J174" s="20">
        <v>0</v>
      </c>
      <c r="K174" s="9">
        <v>0</v>
      </c>
      <c r="L174" s="20">
        <v>17</v>
      </c>
      <c r="M174" s="9">
        <v>0.13492063492063491</v>
      </c>
      <c r="N174" s="20">
        <v>8</v>
      </c>
      <c r="O174" s="9">
        <v>6.3492063492063489E-2</v>
      </c>
      <c r="P174" s="20">
        <v>1</v>
      </c>
      <c r="Q174" s="9">
        <v>7.9365079365079361E-3</v>
      </c>
    </row>
    <row r="175" spans="4:17" x14ac:dyDescent="0.25">
      <c r="D175" s="8" t="s">
        <v>468</v>
      </c>
      <c r="E175" s="20">
        <v>92</v>
      </c>
      <c r="F175" s="20">
        <v>75</v>
      </c>
      <c r="G175" s="9">
        <v>0.81521739130434778</v>
      </c>
      <c r="H175" s="20">
        <v>50</v>
      </c>
      <c r="I175" s="9">
        <v>0.66666666666666663</v>
      </c>
      <c r="J175" s="20">
        <v>0</v>
      </c>
      <c r="K175" s="9">
        <v>0</v>
      </c>
      <c r="L175" s="20">
        <v>2</v>
      </c>
      <c r="M175" s="9">
        <v>2.6666666666666668E-2</v>
      </c>
      <c r="N175" s="20">
        <v>6</v>
      </c>
      <c r="O175" s="9">
        <v>0.08</v>
      </c>
      <c r="P175" s="20">
        <v>3</v>
      </c>
      <c r="Q175" s="9">
        <v>0.04</v>
      </c>
    </row>
    <row r="176" spans="4:17" x14ac:dyDescent="0.25">
      <c r="D176" s="7" t="s">
        <v>470</v>
      </c>
      <c r="E176" s="20">
        <v>316</v>
      </c>
      <c r="F176" s="20">
        <v>269</v>
      </c>
      <c r="G176" s="9">
        <v>0.85126582278481011</v>
      </c>
      <c r="H176" s="20">
        <v>200</v>
      </c>
      <c r="I176" s="9">
        <v>0.74349442379182151</v>
      </c>
      <c r="J176" s="20">
        <v>0</v>
      </c>
      <c r="K176" s="9">
        <v>0</v>
      </c>
      <c r="L176" s="20">
        <v>13</v>
      </c>
      <c r="M176" s="9">
        <v>4.8327137546468404E-2</v>
      </c>
      <c r="N176" s="20">
        <v>16</v>
      </c>
      <c r="O176" s="9">
        <v>5.9479553903345722E-2</v>
      </c>
      <c r="P176" s="20">
        <v>13</v>
      </c>
      <c r="Q176" s="9">
        <v>4.8327137546468404E-2</v>
      </c>
    </row>
    <row r="177" spans="4:17" x14ac:dyDescent="0.25">
      <c r="D177" s="8" t="s">
        <v>624</v>
      </c>
      <c r="E177" s="20">
        <v>43</v>
      </c>
      <c r="F177" s="20">
        <v>38</v>
      </c>
      <c r="G177" s="9">
        <v>0.88372093023255816</v>
      </c>
      <c r="H177" s="20">
        <v>29</v>
      </c>
      <c r="I177" s="9">
        <v>0.76315789473684215</v>
      </c>
      <c r="J177" s="20">
        <v>0</v>
      </c>
      <c r="K177" s="9">
        <v>0</v>
      </c>
      <c r="L177" s="20">
        <v>2</v>
      </c>
      <c r="M177" s="9">
        <v>5.2631578947368418E-2</v>
      </c>
      <c r="N177" s="20">
        <v>1</v>
      </c>
      <c r="O177" s="9">
        <v>2.6315789473684209E-2</v>
      </c>
      <c r="P177" s="20">
        <v>1</v>
      </c>
      <c r="Q177" s="9">
        <v>2.6315789473684209E-2</v>
      </c>
    </row>
    <row r="178" spans="4:17" x14ac:dyDescent="0.25">
      <c r="D178" s="8" t="s">
        <v>629</v>
      </c>
      <c r="E178" s="20">
        <v>11</v>
      </c>
      <c r="F178" s="20">
        <v>10</v>
      </c>
      <c r="G178" s="9">
        <v>0.90909090909090906</v>
      </c>
      <c r="H178" s="20">
        <v>7</v>
      </c>
      <c r="I178" s="9">
        <v>0.7</v>
      </c>
      <c r="J178" s="20">
        <v>0</v>
      </c>
      <c r="K178" s="9">
        <v>0</v>
      </c>
      <c r="L178" s="20">
        <v>0</v>
      </c>
      <c r="M178" s="9">
        <v>0</v>
      </c>
      <c r="N178" s="20">
        <v>0</v>
      </c>
      <c r="O178" s="9">
        <v>0</v>
      </c>
      <c r="P178" s="20">
        <v>0</v>
      </c>
      <c r="Q178" s="9">
        <v>0</v>
      </c>
    </row>
    <row r="179" spans="4:17" x14ac:dyDescent="0.25">
      <c r="D179" s="8" t="s">
        <v>641</v>
      </c>
      <c r="E179" s="20">
        <v>56</v>
      </c>
      <c r="F179" s="20">
        <v>46</v>
      </c>
      <c r="G179" s="9">
        <v>0.8214285714285714</v>
      </c>
      <c r="H179" s="20">
        <v>35</v>
      </c>
      <c r="I179" s="9">
        <v>0.76086956521739135</v>
      </c>
      <c r="J179" s="20">
        <v>0</v>
      </c>
      <c r="K179" s="9">
        <v>0</v>
      </c>
      <c r="L179" s="20">
        <v>6</v>
      </c>
      <c r="M179" s="9">
        <v>0.13043478260869565</v>
      </c>
      <c r="N179" s="20">
        <v>0</v>
      </c>
      <c r="O179" s="9">
        <v>0</v>
      </c>
      <c r="P179" s="20">
        <v>3</v>
      </c>
      <c r="Q179" s="9">
        <v>6.5217391304347824E-2</v>
      </c>
    </row>
    <row r="180" spans="4:17" x14ac:dyDescent="0.25">
      <c r="D180" s="8" t="s">
        <v>643</v>
      </c>
      <c r="E180" s="20">
        <v>140</v>
      </c>
      <c r="F180" s="20">
        <v>118</v>
      </c>
      <c r="G180" s="9">
        <v>0.84285714285714286</v>
      </c>
      <c r="H180" s="20">
        <v>85</v>
      </c>
      <c r="I180" s="9">
        <v>0.72033898305084743</v>
      </c>
      <c r="J180" s="20">
        <v>0</v>
      </c>
      <c r="K180" s="9">
        <v>0</v>
      </c>
      <c r="L180" s="20">
        <v>3</v>
      </c>
      <c r="M180" s="9">
        <v>2.5423728813559324E-2</v>
      </c>
      <c r="N180" s="20">
        <v>12</v>
      </c>
      <c r="O180" s="9">
        <v>0.10169491525423729</v>
      </c>
      <c r="P180" s="20">
        <v>6</v>
      </c>
      <c r="Q180" s="9">
        <v>5.0847457627118647E-2</v>
      </c>
    </row>
    <row r="181" spans="4:17" x14ac:dyDescent="0.25">
      <c r="D181" s="8" t="s">
        <v>471</v>
      </c>
      <c r="E181" s="20">
        <v>35</v>
      </c>
      <c r="F181" s="20">
        <v>29</v>
      </c>
      <c r="G181" s="9">
        <v>0.82857142857142863</v>
      </c>
      <c r="H181" s="20">
        <v>20</v>
      </c>
      <c r="I181" s="9">
        <v>0.68965517241379315</v>
      </c>
      <c r="J181" s="20">
        <v>0</v>
      </c>
      <c r="K181" s="9">
        <v>0</v>
      </c>
      <c r="L181" s="20">
        <v>1</v>
      </c>
      <c r="M181" s="9">
        <v>3.4482758620689655E-2</v>
      </c>
      <c r="N181" s="20">
        <v>3</v>
      </c>
      <c r="O181" s="9">
        <v>0.10344827586206896</v>
      </c>
      <c r="P181" s="20">
        <v>1</v>
      </c>
      <c r="Q181" s="9">
        <v>3.4482758620689655E-2</v>
      </c>
    </row>
    <row r="182" spans="4:17" x14ac:dyDescent="0.25">
      <c r="D182" s="8" t="s">
        <v>474</v>
      </c>
      <c r="E182" s="20">
        <v>31</v>
      </c>
      <c r="F182" s="20">
        <v>28</v>
      </c>
      <c r="G182" s="9">
        <v>0.90322580645161288</v>
      </c>
      <c r="H182" s="20">
        <v>24</v>
      </c>
      <c r="I182" s="9">
        <v>0.8571428571428571</v>
      </c>
      <c r="J182" s="20">
        <v>0</v>
      </c>
      <c r="K182" s="9">
        <v>0</v>
      </c>
      <c r="L182" s="20">
        <v>1</v>
      </c>
      <c r="M182" s="9">
        <v>3.5714285714285712E-2</v>
      </c>
      <c r="N182" s="20">
        <v>0</v>
      </c>
      <c r="O182" s="9">
        <v>0</v>
      </c>
      <c r="P182" s="20">
        <v>2</v>
      </c>
      <c r="Q182" s="9">
        <v>7.1428571428571425E-2</v>
      </c>
    </row>
    <row r="183" spans="4:17" x14ac:dyDescent="0.25">
      <c r="D183" s="7" t="s">
        <v>461</v>
      </c>
      <c r="E183" s="20">
        <v>440</v>
      </c>
      <c r="F183" s="20">
        <v>362</v>
      </c>
      <c r="G183" s="9">
        <v>0.82272727272727275</v>
      </c>
      <c r="H183" s="20">
        <v>256</v>
      </c>
      <c r="I183" s="9">
        <v>0.70718232044198892</v>
      </c>
      <c r="J183" s="20">
        <v>0</v>
      </c>
      <c r="K183" s="9">
        <v>0</v>
      </c>
      <c r="L183" s="20">
        <v>13</v>
      </c>
      <c r="M183" s="9">
        <v>3.591160220994475E-2</v>
      </c>
      <c r="N183" s="20">
        <v>42</v>
      </c>
      <c r="O183" s="9">
        <v>0.11602209944751381</v>
      </c>
      <c r="P183" s="20">
        <v>6</v>
      </c>
      <c r="Q183" s="9">
        <v>1.6574585635359115E-2</v>
      </c>
    </row>
    <row r="184" spans="4:17" x14ac:dyDescent="0.25">
      <c r="D184" s="8" t="s">
        <v>462</v>
      </c>
      <c r="E184" s="20">
        <v>34</v>
      </c>
      <c r="F184" s="20">
        <v>22</v>
      </c>
      <c r="G184" s="9">
        <v>0.6470588235294118</v>
      </c>
      <c r="H184" s="20">
        <v>13</v>
      </c>
      <c r="I184" s="9">
        <v>0.59090909090909094</v>
      </c>
      <c r="J184" s="20">
        <v>0</v>
      </c>
      <c r="K184" s="9">
        <v>0</v>
      </c>
      <c r="L184" s="20">
        <v>0</v>
      </c>
      <c r="M184" s="9">
        <v>0</v>
      </c>
      <c r="N184" s="20">
        <v>10</v>
      </c>
      <c r="O184" s="9">
        <v>0.45454545454545453</v>
      </c>
      <c r="P184" s="20">
        <v>0</v>
      </c>
      <c r="Q184" s="9">
        <v>0</v>
      </c>
    </row>
    <row r="185" spans="4:17" x14ac:dyDescent="0.25">
      <c r="D185" s="8" t="s">
        <v>633</v>
      </c>
      <c r="E185" s="20">
        <v>30</v>
      </c>
      <c r="F185" s="20">
        <v>27</v>
      </c>
      <c r="G185" s="9">
        <v>0.9</v>
      </c>
      <c r="H185" s="20">
        <v>16</v>
      </c>
      <c r="I185" s="9">
        <v>0.59259259259259256</v>
      </c>
      <c r="J185" s="20">
        <v>0</v>
      </c>
      <c r="K185" s="9">
        <v>0</v>
      </c>
      <c r="L185" s="20">
        <v>1</v>
      </c>
      <c r="M185" s="9">
        <v>3.7037037037037035E-2</v>
      </c>
      <c r="N185" s="20">
        <v>1</v>
      </c>
      <c r="O185" s="9">
        <v>3.7037037037037035E-2</v>
      </c>
      <c r="P185" s="20">
        <v>0</v>
      </c>
      <c r="Q185" s="9">
        <v>0</v>
      </c>
    </row>
    <row r="186" spans="4:17" x14ac:dyDescent="0.25">
      <c r="D186" s="8" t="s">
        <v>638</v>
      </c>
      <c r="E186" s="20">
        <v>68</v>
      </c>
      <c r="F186" s="20">
        <v>59</v>
      </c>
      <c r="G186" s="9">
        <v>0.86764705882352944</v>
      </c>
      <c r="H186" s="20">
        <v>43</v>
      </c>
      <c r="I186" s="9">
        <v>0.72881355932203384</v>
      </c>
      <c r="J186" s="20">
        <v>0</v>
      </c>
      <c r="K186" s="9">
        <v>0</v>
      </c>
      <c r="L186" s="20">
        <v>5</v>
      </c>
      <c r="M186" s="9">
        <v>8.4745762711864403E-2</v>
      </c>
      <c r="N186" s="20">
        <v>3</v>
      </c>
      <c r="O186" s="9">
        <v>5.0847457627118647E-2</v>
      </c>
      <c r="P186" s="20">
        <v>0</v>
      </c>
      <c r="Q186" s="9">
        <v>0</v>
      </c>
    </row>
    <row r="187" spans="4:17" x14ac:dyDescent="0.25">
      <c r="D187" s="8" t="s">
        <v>644</v>
      </c>
      <c r="E187" s="20">
        <v>123</v>
      </c>
      <c r="F187" s="20">
        <v>103</v>
      </c>
      <c r="G187" s="9">
        <v>0.83739837398373984</v>
      </c>
      <c r="H187" s="20">
        <v>70</v>
      </c>
      <c r="I187" s="9">
        <v>0.67961165048543692</v>
      </c>
      <c r="J187" s="20">
        <v>0</v>
      </c>
      <c r="K187" s="9">
        <v>0</v>
      </c>
      <c r="L187" s="20">
        <v>3</v>
      </c>
      <c r="M187" s="9">
        <v>2.9126213592233011E-2</v>
      </c>
      <c r="N187" s="20">
        <v>10</v>
      </c>
      <c r="O187" s="9">
        <v>9.7087378640776698E-2</v>
      </c>
      <c r="P187" s="20">
        <v>1</v>
      </c>
      <c r="Q187" s="9">
        <v>9.7087378640776691E-3</v>
      </c>
    </row>
    <row r="188" spans="4:17" x14ac:dyDescent="0.25">
      <c r="D188" s="8" t="s">
        <v>649</v>
      </c>
      <c r="E188" s="20">
        <v>21</v>
      </c>
      <c r="F188" s="20">
        <v>16</v>
      </c>
      <c r="G188" s="9">
        <v>0.76190476190476186</v>
      </c>
      <c r="H188" s="20">
        <v>10</v>
      </c>
      <c r="I188" s="9">
        <v>0.625</v>
      </c>
      <c r="J188" s="20">
        <v>0</v>
      </c>
      <c r="K188" s="9">
        <v>0</v>
      </c>
      <c r="L188" s="20">
        <v>0</v>
      </c>
      <c r="M188" s="9">
        <v>0</v>
      </c>
      <c r="N188" s="20">
        <v>5</v>
      </c>
      <c r="O188" s="9">
        <v>0.3125</v>
      </c>
      <c r="P188" s="20">
        <v>0</v>
      </c>
      <c r="Q188" s="9">
        <v>0</v>
      </c>
    </row>
    <row r="189" spans="4:17" x14ac:dyDescent="0.25">
      <c r="D189" s="8" t="s">
        <v>652</v>
      </c>
      <c r="E189" s="20">
        <v>164</v>
      </c>
      <c r="F189" s="20">
        <v>135</v>
      </c>
      <c r="G189" s="9">
        <v>0.82317073170731703</v>
      </c>
      <c r="H189" s="20">
        <v>104</v>
      </c>
      <c r="I189" s="9">
        <v>0.77037037037037037</v>
      </c>
      <c r="J189" s="20">
        <v>0</v>
      </c>
      <c r="K189" s="9">
        <v>0</v>
      </c>
      <c r="L189" s="20">
        <v>4</v>
      </c>
      <c r="M189" s="9">
        <v>2.9629629629629631E-2</v>
      </c>
      <c r="N189" s="20">
        <v>13</v>
      </c>
      <c r="O189" s="9">
        <v>9.6296296296296297E-2</v>
      </c>
      <c r="P189" s="20">
        <v>5</v>
      </c>
      <c r="Q189" s="9">
        <v>3.7037037037037035E-2</v>
      </c>
    </row>
    <row r="190" spans="4:17" x14ac:dyDescent="0.25">
      <c r="D190" s="7" t="s">
        <v>459</v>
      </c>
      <c r="E190" s="20">
        <v>370</v>
      </c>
      <c r="F190" s="20">
        <v>294</v>
      </c>
      <c r="G190" s="9">
        <v>0.79459459459459458</v>
      </c>
      <c r="H190" s="20">
        <v>215</v>
      </c>
      <c r="I190" s="9">
        <v>0.73129251700680276</v>
      </c>
      <c r="J190" s="20">
        <v>0</v>
      </c>
      <c r="K190" s="9">
        <v>0</v>
      </c>
      <c r="L190" s="20">
        <v>18</v>
      </c>
      <c r="M190" s="9">
        <v>6.1224489795918366E-2</v>
      </c>
      <c r="N190" s="20">
        <v>30</v>
      </c>
      <c r="O190" s="9">
        <v>0.10204081632653061</v>
      </c>
      <c r="P190" s="20">
        <v>7</v>
      </c>
      <c r="Q190" s="9">
        <v>2.3809523809523808E-2</v>
      </c>
    </row>
    <row r="191" spans="4:17" x14ac:dyDescent="0.25">
      <c r="D191" s="8" t="s">
        <v>460</v>
      </c>
      <c r="E191" s="20">
        <v>111</v>
      </c>
      <c r="F191" s="20">
        <v>83</v>
      </c>
      <c r="G191" s="9">
        <v>0.74774774774774777</v>
      </c>
      <c r="H191" s="20">
        <v>65</v>
      </c>
      <c r="I191" s="9">
        <v>0.7831325301204819</v>
      </c>
      <c r="J191" s="20">
        <v>0</v>
      </c>
      <c r="K191" s="9">
        <v>0</v>
      </c>
      <c r="L191" s="20">
        <v>8</v>
      </c>
      <c r="M191" s="9">
        <v>9.6385542168674704E-2</v>
      </c>
      <c r="N191" s="20">
        <v>8</v>
      </c>
      <c r="O191" s="9">
        <v>9.6385542168674704E-2</v>
      </c>
      <c r="P191" s="20">
        <v>3</v>
      </c>
      <c r="Q191" s="9">
        <v>3.614457831325301E-2</v>
      </c>
    </row>
    <row r="192" spans="4:17" x14ac:dyDescent="0.25">
      <c r="D192" s="8" t="s">
        <v>634</v>
      </c>
      <c r="E192" s="20">
        <v>86</v>
      </c>
      <c r="F192" s="20">
        <v>69</v>
      </c>
      <c r="G192" s="9">
        <v>0.80232558139534882</v>
      </c>
      <c r="H192" s="20">
        <v>54</v>
      </c>
      <c r="I192" s="9">
        <v>0.78260869565217395</v>
      </c>
      <c r="J192" s="20">
        <v>0</v>
      </c>
      <c r="K192" s="9">
        <v>0</v>
      </c>
      <c r="L192" s="20">
        <v>3</v>
      </c>
      <c r="M192" s="9">
        <v>4.3478260869565216E-2</v>
      </c>
      <c r="N192" s="20">
        <v>4</v>
      </c>
      <c r="O192" s="9">
        <v>5.7971014492753624E-2</v>
      </c>
      <c r="P192" s="20">
        <v>4</v>
      </c>
      <c r="Q192" s="9">
        <v>5.7971014492753624E-2</v>
      </c>
    </row>
    <row r="193" spans="4:17" x14ac:dyDescent="0.25">
      <c r="D193" s="8" t="s">
        <v>651</v>
      </c>
      <c r="E193" s="20">
        <v>173</v>
      </c>
      <c r="F193" s="20">
        <v>142</v>
      </c>
      <c r="G193" s="9">
        <v>0.82080924855491333</v>
      </c>
      <c r="H193" s="20">
        <v>96</v>
      </c>
      <c r="I193" s="9">
        <v>0.676056338028169</v>
      </c>
      <c r="J193" s="20">
        <v>0</v>
      </c>
      <c r="K193" s="9">
        <v>0</v>
      </c>
      <c r="L193" s="20">
        <v>7</v>
      </c>
      <c r="M193" s="9">
        <v>4.9295774647887321E-2</v>
      </c>
      <c r="N193" s="20">
        <v>18</v>
      </c>
      <c r="O193" s="9">
        <v>0.12676056338028169</v>
      </c>
      <c r="P193" s="20">
        <v>0</v>
      </c>
      <c r="Q193" s="9">
        <v>0</v>
      </c>
    </row>
    <row r="194" spans="4:17" x14ac:dyDescent="0.25">
      <c r="D194" s="7" t="s">
        <v>631</v>
      </c>
      <c r="E194" s="20">
        <v>476</v>
      </c>
      <c r="F194" s="20">
        <v>388</v>
      </c>
      <c r="G194" s="9">
        <v>0.81512605042016806</v>
      </c>
      <c r="H194" s="20">
        <v>291</v>
      </c>
      <c r="I194" s="9">
        <v>0.75</v>
      </c>
      <c r="J194" s="20">
        <v>0</v>
      </c>
      <c r="K194" s="9">
        <v>0</v>
      </c>
      <c r="L194" s="20">
        <v>46</v>
      </c>
      <c r="M194" s="9">
        <v>0.11855670103092783</v>
      </c>
      <c r="N194" s="20">
        <v>13</v>
      </c>
      <c r="O194" s="9">
        <v>3.3505154639175257E-2</v>
      </c>
      <c r="P194" s="20">
        <v>6</v>
      </c>
      <c r="Q194" s="9">
        <v>1.5463917525773196E-2</v>
      </c>
    </row>
    <row r="195" spans="4:17" x14ac:dyDescent="0.25">
      <c r="D195" s="8" t="s">
        <v>632</v>
      </c>
      <c r="E195" s="20">
        <v>107</v>
      </c>
      <c r="F195" s="20">
        <v>82</v>
      </c>
      <c r="G195" s="9">
        <v>0.76635514018691586</v>
      </c>
      <c r="H195" s="20">
        <v>60</v>
      </c>
      <c r="I195" s="9">
        <v>0.73170731707317072</v>
      </c>
      <c r="J195" s="20">
        <v>0</v>
      </c>
      <c r="K195" s="9">
        <v>0</v>
      </c>
      <c r="L195" s="20">
        <v>11</v>
      </c>
      <c r="M195" s="9">
        <v>0.13414634146341464</v>
      </c>
      <c r="N195" s="20">
        <v>4</v>
      </c>
      <c r="O195" s="9">
        <v>4.878048780487805E-2</v>
      </c>
      <c r="P195" s="20">
        <v>1</v>
      </c>
      <c r="Q195" s="9">
        <v>1.2195121951219513E-2</v>
      </c>
    </row>
    <row r="196" spans="4:17" x14ac:dyDescent="0.25">
      <c r="D196" s="8" t="s">
        <v>635</v>
      </c>
      <c r="E196" s="20">
        <v>89</v>
      </c>
      <c r="F196" s="20">
        <v>81</v>
      </c>
      <c r="G196" s="9">
        <v>0.9101123595505618</v>
      </c>
      <c r="H196" s="20">
        <v>61</v>
      </c>
      <c r="I196" s="9">
        <v>0.75308641975308643</v>
      </c>
      <c r="J196" s="20">
        <v>0</v>
      </c>
      <c r="K196" s="9">
        <v>0</v>
      </c>
      <c r="L196" s="20">
        <v>3</v>
      </c>
      <c r="M196" s="9">
        <v>3.7037037037037035E-2</v>
      </c>
      <c r="N196" s="20">
        <v>3</v>
      </c>
      <c r="O196" s="9">
        <v>3.7037037037037035E-2</v>
      </c>
      <c r="P196" s="20">
        <v>0</v>
      </c>
      <c r="Q196" s="9">
        <v>0</v>
      </c>
    </row>
    <row r="197" spans="4:17" x14ac:dyDescent="0.25">
      <c r="D197" s="8" t="s">
        <v>646</v>
      </c>
      <c r="E197" s="20">
        <v>69</v>
      </c>
      <c r="F197" s="20">
        <v>50</v>
      </c>
      <c r="G197" s="9">
        <v>0.72463768115942029</v>
      </c>
      <c r="H197" s="20">
        <v>33</v>
      </c>
      <c r="I197" s="9">
        <v>0.66</v>
      </c>
      <c r="J197" s="20">
        <v>0</v>
      </c>
      <c r="K197" s="9">
        <v>0</v>
      </c>
      <c r="L197" s="20">
        <v>13</v>
      </c>
      <c r="M197" s="9">
        <v>0.26</v>
      </c>
      <c r="N197" s="20">
        <v>1</v>
      </c>
      <c r="O197" s="9">
        <v>0.02</v>
      </c>
      <c r="P197" s="20">
        <v>2</v>
      </c>
      <c r="Q197" s="9">
        <v>0.04</v>
      </c>
    </row>
    <row r="198" spans="4:17" x14ac:dyDescent="0.25">
      <c r="D198" s="8" t="s">
        <v>647</v>
      </c>
      <c r="E198" s="20">
        <v>112</v>
      </c>
      <c r="F198" s="20">
        <v>93</v>
      </c>
      <c r="G198" s="9">
        <v>0.8303571428571429</v>
      </c>
      <c r="H198" s="20">
        <v>76</v>
      </c>
      <c r="I198" s="9">
        <v>0.81720430107526887</v>
      </c>
      <c r="J198" s="20">
        <v>0</v>
      </c>
      <c r="K198" s="9">
        <v>0</v>
      </c>
      <c r="L198" s="20">
        <v>12</v>
      </c>
      <c r="M198" s="9">
        <v>0.12903225806451613</v>
      </c>
      <c r="N198" s="20">
        <v>1</v>
      </c>
      <c r="O198" s="9">
        <v>1.0752688172043012E-2</v>
      </c>
      <c r="P198" s="20">
        <v>2</v>
      </c>
      <c r="Q198" s="9">
        <v>2.1505376344086023E-2</v>
      </c>
    </row>
    <row r="199" spans="4:17" x14ac:dyDescent="0.25">
      <c r="D199" s="8" t="s">
        <v>650</v>
      </c>
      <c r="E199" s="20">
        <v>99</v>
      </c>
      <c r="F199" s="20">
        <v>82</v>
      </c>
      <c r="G199" s="9">
        <v>0.82828282828282829</v>
      </c>
      <c r="H199" s="20">
        <v>61</v>
      </c>
      <c r="I199" s="9">
        <v>0.74390243902439024</v>
      </c>
      <c r="J199" s="20">
        <v>0</v>
      </c>
      <c r="K199" s="9">
        <v>0</v>
      </c>
      <c r="L199" s="20">
        <v>7</v>
      </c>
      <c r="M199" s="9">
        <v>8.5365853658536592E-2</v>
      </c>
      <c r="N199" s="20">
        <v>4</v>
      </c>
      <c r="O199" s="9">
        <v>4.878048780487805E-2</v>
      </c>
      <c r="P199" s="20">
        <v>1</v>
      </c>
      <c r="Q199" s="9">
        <v>1.2195121951219513E-2</v>
      </c>
    </row>
    <row r="200" spans="4:17" x14ac:dyDescent="0.25">
      <c r="D200" s="7" t="s">
        <v>626</v>
      </c>
      <c r="E200" s="20">
        <v>625</v>
      </c>
      <c r="F200" s="20">
        <v>489</v>
      </c>
      <c r="G200" s="9">
        <v>0.78239999999999998</v>
      </c>
      <c r="H200" s="20">
        <v>355</v>
      </c>
      <c r="I200" s="9">
        <v>0.72597137014314927</v>
      </c>
      <c r="J200" s="20">
        <v>0</v>
      </c>
      <c r="K200" s="9">
        <v>0</v>
      </c>
      <c r="L200" s="20">
        <v>43</v>
      </c>
      <c r="M200" s="9">
        <v>8.7934560327198361E-2</v>
      </c>
      <c r="N200" s="20">
        <v>75</v>
      </c>
      <c r="O200" s="9">
        <v>0.15337423312883436</v>
      </c>
      <c r="P200" s="20">
        <v>8</v>
      </c>
      <c r="Q200" s="9">
        <v>1.6359918200408999E-2</v>
      </c>
    </row>
    <row r="201" spans="4:17" x14ac:dyDescent="0.25">
      <c r="D201" s="8" t="s">
        <v>627</v>
      </c>
      <c r="E201" s="20">
        <v>69</v>
      </c>
      <c r="F201" s="20">
        <v>55</v>
      </c>
      <c r="G201" s="9">
        <v>0.79710144927536231</v>
      </c>
      <c r="H201" s="20">
        <v>47</v>
      </c>
      <c r="I201" s="9">
        <v>0.8545454545454545</v>
      </c>
      <c r="J201" s="20">
        <v>0</v>
      </c>
      <c r="K201" s="9">
        <v>0</v>
      </c>
      <c r="L201" s="20">
        <v>5</v>
      </c>
      <c r="M201" s="9">
        <v>9.0909090909090912E-2</v>
      </c>
      <c r="N201" s="20">
        <v>4</v>
      </c>
      <c r="O201" s="9">
        <v>7.2727272727272724E-2</v>
      </c>
      <c r="P201" s="20">
        <v>4</v>
      </c>
      <c r="Q201" s="9">
        <v>7.2727272727272724E-2</v>
      </c>
    </row>
    <row r="202" spans="4:17" x14ac:dyDescent="0.25">
      <c r="D202" s="8" t="s">
        <v>628</v>
      </c>
      <c r="E202" s="20">
        <v>129</v>
      </c>
      <c r="F202" s="20">
        <v>99</v>
      </c>
      <c r="G202" s="9">
        <v>0.76744186046511631</v>
      </c>
      <c r="H202" s="20">
        <v>60</v>
      </c>
      <c r="I202" s="9">
        <v>0.60606060606060608</v>
      </c>
      <c r="J202" s="20">
        <v>0</v>
      </c>
      <c r="K202" s="9">
        <v>0</v>
      </c>
      <c r="L202" s="20">
        <v>5</v>
      </c>
      <c r="M202" s="9">
        <v>5.0505050505050504E-2</v>
      </c>
      <c r="N202" s="20">
        <v>23</v>
      </c>
      <c r="O202" s="9">
        <v>0.23232323232323232</v>
      </c>
      <c r="P202" s="20">
        <v>0</v>
      </c>
      <c r="Q202" s="9">
        <v>0</v>
      </c>
    </row>
    <row r="203" spans="4:17" x14ac:dyDescent="0.25">
      <c r="D203" s="8" t="s">
        <v>630</v>
      </c>
      <c r="E203" s="20">
        <v>61</v>
      </c>
      <c r="F203" s="20">
        <v>48</v>
      </c>
      <c r="G203" s="9">
        <v>0.78688524590163933</v>
      </c>
      <c r="H203" s="20">
        <v>33</v>
      </c>
      <c r="I203" s="9">
        <v>0.6875</v>
      </c>
      <c r="J203" s="20">
        <v>0</v>
      </c>
      <c r="K203" s="9">
        <v>0</v>
      </c>
      <c r="L203" s="20">
        <v>4</v>
      </c>
      <c r="M203" s="9">
        <v>8.3333333333333329E-2</v>
      </c>
      <c r="N203" s="20">
        <v>8</v>
      </c>
      <c r="O203" s="9">
        <v>0.16666666666666666</v>
      </c>
      <c r="P203" s="20">
        <v>0</v>
      </c>
      <c r="Q203" s="9">
        <v>0</v>
      </c>
    </row>
    <row r="204" spans="4:17" x14ac:dyDescent="0.25">
      <c r="D204" s="8" t="s">
        <v>637</v>
      </c>
      <c r="E204" s="20">
        <v>106</v>
      </c>
      <c r="F204" s="20">
        <v>80</v>
      </c>
      <c r="G204" s="9">
        <v>0.75471698113207553</v>
      </c>
      <c r="H204" s="20">
        <v>56</v>
      </c>
      <c r="I204" s="9">
        <v>0.7</v>
      </c>
      <c r="J204" s="20">
        <v>0</v>
      </c>
      <c r="K204" s="9">
        <v>0</v>
      </c>
      <c r="L204" s="20">
        <v>16</v>
      </c>
      <c r="M204" s="9">
        <v>0.2</v>
      </c>
      <c r="N204" s="20">
        <v>5</v>
      </c>
      <c r="O204" s="9">
        <v>6.25E-2</v>
      </c>
      <c r="P204" s="20">
        <v>1</v>
      </c>
      <c r="Q204" s="9">
        <v>1.2500000000000001E-2</v>
      </c>
    </row>
    <row r="205" spans="4:17" x14ac:dyDescent="0.25">
      <c r="D205" s="8" t="s">
        <v>645</v>
      </c>
      <c r="E205" s="20">
        <v>260</v>
      </c>
      <c r="F205" s="20">
        <v>207</v>
      </c>
      <c r="G205" s="9">
        <v>0.7961538461538461</v>
      </c>
      <c r="H205" s="20">
        <v>159</v>
      </c>
      <c r="I205" s="9">
        <v>0.76811594202898548</v>
      </c>
      <c r="J205" s="20">
        <v>0</v>
      </c>
      <c r="K205" s="9">
        <v>0</v>
      </c>
      <c r="L205" s="20">
        <v>13</v>
      </c>
      <c r="M205" s="9">
        <v>6.280193236714976E-2</v>
      </c>
      <c r="N205" s="20">
        <v>35</v>
      </c>
      <c r="O205" s="9">
        <v>0.16908212560386474</v>
      </c>
      <c r="P205" s="20">
        <v>3</v>
      </c>
      <c r="Q205" s="9">
        <v>1.4492753623188406E-2</v>
      </c>
    </row>
    <row r="206" spans="4:17" x14ac:dyDescent="0.25">
      <c r="D206" s="7" t="s">
        <v>465</v>
      </c>
      <c r="E206" s="20">
        <v>817</v>
      </c>
      <c r="F206" s="20">
        <v>641</v>
      </c>
      <c r="G206" s="9">
        <v>0.78457772337821297</v>
      </c>
      <c r="H206" s="20">
        <v>469</v>
      </c>
      <c r="I206" s="9">
        <v>0.73166926677067079</v>
      </c>
      <c r="J206" s="20">
        <v>0</v>
      </c>
      <c r="K206" s="9">
        <v>0</v>
      </c>
      <c r="L206" s="20">
        <v>60</v>
      </c>
      <c r="M206" s="9">
        <v>9.3603744149765994E-2</v>
      </c>
      <c r="N206" s="20">
        <v>77</v>
      </c>
      <c r="O206" s="9">
        <v>0.12012480499219969</v>
      </c>
      <c r="P206" s="20">
        <v>7</v>
      </c>
      <c r="Q206" s="9">
        <v>1.0920436817472699E-2</v>
      </c>
    </row>
    <row r="207" spans="4:17" x14ac:dyDescent="0.25">
      <c r="D207" s="8" t="s">
        <v>622</v>
      </c>
      <c r="E207" s="20">
        <v>152</v>
      </c>
      <c r="F207" s="20">
        <v>116</v>
      </c>
      <c r="G207" s="9">
        <v>0.76315789473684215</v>
      </c>
      <c r="H207" s="20">
        <v>82</v>
      </c>
      <c r="I207" s="9">
        <v>0.7068965517241379</v>
      </c>
      <c r="J207" s="20">
        <v>0</v>
      </c>
      <c r="K207" s="9">
        <v>0</v>
      </c>
      <c r="L207" s="20">
        <v>5</v>
      </c>
      <c r="M207" s="9">
        <v>4.3103448275862072E-2</v>
      </c>
      <c r="N207" s="20">
        <v>26</v>
      </c>
      <c r="O207" s="9">
        <v>0.22413793103448276</v>
      </c>
      <c r="P207" s="20">
        <v>3</v>
      </c>
      <c r="Q207" s="9">
        <v>2.5862068965517241E-2</v>
      </c>
    </row>
    <row r="208" spans="4:17" x14ac:dyDescent="0.25">
      <c r="D208" s="8" t="s">
        <v>466</v>
      </c>
      <c r="E208" s="20">
        <v>154</v>
      </c>
      <c r="F208" s="20">
        <v>131</v>
      </c>
      <c r="G208" s="9">
        <v>0.85064935064935066</v>
      </c>
      <c r="H208" s="20">
        <v>85</v>
      </c>
      <c r="I208" s="9">
        <v>0.64885496183206104</v>
      </c>
      <c r="J208" s="20">
        <v>0</v>
      </c>
      <c r="K208" s="9">
        <v>0</v>
      </c>
      <c r="L208" s="20">
        <v>6</v>
      </c>
      <c r="M208" s="9">
        <v>4.5801526717557252E-2</v>
      </c>
      <c r="N208" s="20">
        <v>9</v>
      </c>
      <c r="O208" s="9">
        <v>6.8702290076335881E-2</v>
      </c>
      <c r="P208" s="20">
        <v>1</v>
      </c>
      <c r="Q208" s="9">
        <v>7.6335877862595417E-3</v>
      </c>
    </row>
    <row r="209" spans="4:17" x14ac:dyDescent="0.25">
      <c r="D209" s="8" t="s">
        <v>639</v>
      </c>
      <c r="E209" s="20">
        <v>184</v>
      </c>
      <c r="F209" s="20">
        <v>144</v>
      </c>
      <c r="G209" s="9">
        <v>0.78260869565217395</v>
      </c>
      <c r="H209" s="20">
        <v>114</v>
      </c>
      <c r="I209" s="9">
        <v>0.79166666666666663</v>
      </c>
      <c r="J209" s="20">
        <v>0</v>
      </c>
      <c r="K209" s="9">
        <v>0</v>
      </c>
      <c r="L209" s="20">
        <v>8</v>
      </c>
      <c r="M209" s="9">
        <v>5.5555555555555552E-2</v>
      </c>
      <c r="N209" s="20">
        <v>20</v>
      </c>
      <c r="O209" s="9">
        <v>0.1388888888888889</v>
      </c>
      <c r="P209" s="20">
        <v>0</v>
      </c>
      <c r="Q209" s="9">
        <v>0</v>
      </c>
    </row>
    <row r="210" spans="4:17" x14ac:dyDescent="0.25">
      <c r="D210" s="8" t="s">
        <v>640</v>
      </c>
      <c r="E210" s="20">
        <v>69</v>
      </c>
      <c r="F210" s="20">
        <v>53</v>
      </c>
      <c r="G210" s="9">
        <v>0.76811594202898548</v>
      </c>
      <c r="H210" s="20">
        <v>42</v>
      </c>
      <c r="I210" s="9">
        <v>0.79245283018867929</v>
      </c>
      <c r="J210" s="20">
        <v>0</v>
      </c>
      <c r="K210" s="9">
        <v>0</v>
      </c>
      <c r="L210" s="20">
        <v>9</v>
      </c>
      <c r="M210" s="9">
        <v>0.16981132075471697</v>
      </c>
      <c r="N210" s="20">
        <v>4</v>
      </c>
      <c r="O210" s="9">
        <v>7.5471698113207544E-2</v>
      </c>
      <c r="P210" s="20">
        <v>0</v>
      </c>
      <c r="Q210" s="9">
        <v>0</v>
      </c>
    </row>
    <row r="211" spans="4:17" x14ac:dyDescent="0.25">
      <c r="D211" s="8" t="s">
        <v>469</v>
      </c>
      <c r="E211" s="20">
        <v>147</v>
      </c>
      <c r="F211" s="20">
        <v>121</v>
      </c>
      <c r="G211" s="9">
        <v>0.8231292517006803</v>
      </c>
      <c r="H211" s="20">
        <v>90</v>
      </c>
      <c r="I211" s="9">
        <v>0.74380165289256195</v>
      </c>
      <c r="J211" s="20">
        <v>0</v>
      </c>
      <c r="K211" s="9">
        <v>0</v>
      </c>
      <c r="L211" s="20">
        <v>6</v>
      </c>
      <c r="M211" s="9">
        <v>4.9586776859504134E-2</v>
      </c>
      <c r="N211" s="20">
        <v>15</v>
      </c>
      <c r="O211" s="9">
        <v>0.12396694214876033</v>
      </c>
      <c r="P211" s="20">
        <v>2</v>
      </c>
      <c r="Q211" s="9">
        <v>1.6528925619834711E-2</v>
      </c>
    </row>
    <row r="212" spans="4:17" x14ac:dyDescent="0.25">
      <c r="D212" s="8" t="s">
        <v>472</v>
      </c>
      <c r="E212" s="20">
        <v>111</v>
      </c>
      <c r="F212" s="20">
        <v>76</v>
      </c>
      <c r="G212" s="9">
        <v>0.68468468468468469</v>
      </c>
      <c r="H212" s="20">
        <v>56</v>
      </c>
      <c r="I212" s="9">
        <v>0.73684210526315785</v>
      </c>
      <c r="J212" s="20">
        <v>0</v>
      </c>
      <c r="K212" s="9">
        <v>0</v>
      </c>
      <c r="L212" s="20">
        <v>26</v>
      </c>
      <c r="M212" s="9">
        <v>0.34210526315789475</v>
      </c>
      <c r="N212" s="20">
        <v>3</v>
      </c>
      <c r="O212" s="9">
        <v>3.9473684210526314E-2</v>
      </c>
      <c r="P212" s="20">
        <v>1</v>
      </c>
      <c r="Q212" s="9">
        <v>1.3157894736842105E-2</v>
      </c>
    </row>
    <row r="213" spans="4:17" x14ac:dyDescent="0.25">
      <c r="D213" s="6" t="s">
        <v>475</v>
      </c>
      <c r="E213" s="20">
        <v>4516</v>
      </c>
      <c r="F213" s="20">
        <v>3970</v>
      </c>
      <c r="G213" s="9">
        <v>0.87909654561558903</v>
      </c>
      <c r="H213" s="20">
        <v>3279</v>
      </c>
      <c r="I213" s="9">
        <v>0.82594458438287155</v>
      </c>
      <c r="J213" s="20">
        <v>0</v>
      </c>
      <c r="K213" s="9">
        <v>0</v>
      </c>
      <c r="L213" s="20">
        <v>111</v>
      </c>
      <c r="M213" s="9">
        <v>2.7959697732997481E-2</v>
      </c>
      <c r="N213" s="20">
        <v>226</v>
      </c>
      <c r="O213" s="9">
        <v>5.6926952141057932E-2</v>
      </c>
      <c r="P213" s="20">
        <v>74</v>
      </c>
      <c r="Q213" s="9">
        <v>1.8639798488664986E-2</v>
      </c>
    </row>
    <row r="214" spans="4:17" x14ac:dyDescent="0.25">
      <c r="D214" s="7" t="s">
        <v>481</v>
      </c>
      <c r="E214" s="20">
        <v>638</v>
      </c>
      <c r="F214" s="20">
        <v>575</v>
      </c>
      <c r="G214" s="9">
        <v>0.90125391849529779</v>
      </c>
      <c r="H214" s="20">
        <v>458</v>
      </c>
      <c r="I214" s="9">
        <v>0.79652173913043478</v>
      </c>
      <c r="J214" s="20">
        <v>0</v>
      </c>
      <c r="K214" s="9">
        <v>0</v>
      </c>
      <c r="L214" s="20">
        <v>19</v>
      </c>
      <c r="M214" s="9">
        <v>3.3043478260869563E-2</v>
      </c>
      <c r="N214" s="20">
        <v>21</v>
      </c>
      <c r="O214" s="9">
        <v>3.6521739130434785E-2</v>
      </c>
      <c r="P214" s="20">
        <v>7</v>
      </c>
      <c r="Q214" s="9">
        <v>1.2173913043478261E-2</v>
      </c>
    </row>
    <row r="215" spans="4:17" x14ac:dyDescent="0.25">
      <c r="D215" s="8" t="s">
        <v>654</v>
      </c>
      <c r="E215" s="20">
        <v>72</v>
      </c>
      <c r="F215" s="20">
        <v>65</v>
      </c>
      <c r="G215" s="9">
        <v>0.90277777777777779</v>
      </c>
      <c r="H215" s="20">
        <v>53</v>
      </c>
      <c r="I215" s="9">
        <v>0.81538461538461537</v>
      </c>
      <c r="J215" s="20">
        <v>0</v>
      </c>
      <c r="K215" s="9">
        <v>0</v>
      </c>
      <c r="L215" s="20">
        <v>2</v>
      </c>
      <c r="M215" s="9">
        <v>3.0769230769230771E-2</v>
      </c>
      <c r="N215" s="20">
        <v>2</v>
      </c>
      <c r="O215" s="9">
        <v>3.0769230769230771E-2</v>
      </c>
      <c r="P215" s="20">
        <v>0</v>
      </c>
      <c r="Q215" s="9">
        <v>0</v>
      </c>
    </row>
    <row r="216" spans="4:17" x14ac:dyDescent="0.25">
      <c r="D216" s="8" t="s">
        <v>657</v>
      </c>
      <c r="E216" s="20">
        <v>58</v>
      </c>
      <c r="F216" s="20">
        <v>54</v>
      </c>
      <c r="G216" s="9">
        <v>0.93103448275862066</v>
      </c>
      <c r="H216" s="20">
        <v>45</v>
      </c>
      <c r="I216" s="9">
        <v>0.83333333333333337</v>
      </c>
      <c r="J216" s="20">
        <v>0</v>
      </c>
      <c r="K216" s="9">
        <v>0</v>
      </c>
      <c r="L216" s="20">
        <v>2</v>
      </c>
      <c r="M216" s="9">
        <v>3.7037037037037035E-2</v>
      </c>
      <c r="N216" s="20">
        <v>1</v>
      </c>
      <c r="O216" s="9">
        <v>1.8518518518518517E-2</v>
      </c>
      <c r="P216" s="20">
        <v>0</v>
      </c>
      <c r="Q216" s="9">
        <v>0</v>
      </c>
    </row>
    <row r="217" spans="4:17" x14ac:dyDescent="0.25">
      <c r="D217" s="8" t="s">
        <v>482</v>
      </c>
      <c r="E217" s="20">
        <v>86</v>
      </c>
      <c r="F217" s="20">
        <v>75</v>
      </c>
      <c r="G217" s="9">
        <v>0.87209302325581395</v>
      </c>
      <c r="H217" s="20">
        <v>62</v>
      </c>
      <c r="I217" s="9">
        <v>0.82666666666666666</v>
      </c>
      <c r="J217" s="20">
        <v>0</v>
      </c>
      <c r="K217" s="9">
        <v>0</v>
      </c>
      <c r="L217" s="20">
        <v>3</v>
      </c>
      <c r="M217" s="9">
        <v>0.04</v>
      </c>
      <c r="N217" s="20">
        <v>4</v>
      </c>
      <c r="O217" s="9">
        <v>5.3333333333333337E-2</v>
      </c>
      <c r="P217" s="20">
        <v>3</v>
      </c>
      <c r="Q217" s="9">
        <v>0.04</v>
      </c>
    </row>
    <row r="218" spans="4:17" x14ac:dyDescent="0.25">
      <c r="D218" s="8" t="s">
        <v>663</v>
      </c>
      <c r="E218" s="20">
        <v>119</v>
      </c>
      <c r="F218" s="20">
        <v>108</v>
      </c>
      <c r="G218" s="9">
        <v>0.90756302521008403</v>
      </c>
      <c r="H218" s="20">
        <v>94</v>
      </c>
      <c r="I218" s="9">
        <v>0.87037037037037035</v>
      </c>
      <c r="J218" s="20">
        <v>0</v>
      </c>
      <c r="K218" s="9">
        <v>0</v>
      </c>
      <c r="L218" s="20">
        <v>7</v>
      </c>
      <c r="M218" s="9">
        <v>6.4814814814814811E-2</v>
      </c>
      <c r="N218" s="20">
        <v>2</v>
      </c>
      <c r="O218" s="9">
        <v>1.8518518518518517E-2</v>
      </c>
      <c r="P218" s="20">
        <v>0</v>
      </c>
      <c r="Q218" s="9">
        <v>0</v>
      </c>
    </row>
    <row r="219" spans="4:17" x14ac:dyDescent="0.25">
      <c r="D219" s="8" t="s">
        <v>486</v>
      </c>
      <c r="E219" s="20">
        <v>119</v>
      </c>
      <c r="F219" s="20">
        <v>110</v>
      </c>
      <c r="G219" s="9">
        <v>0.92436974789915971</v>
      </c>
      <c r="H219" s="20">
        <v>85</v>
      </c>
      <c r="I219" s="9">
        <v>0.77272727272727271</v>
      </c>
      <c r="J219" s="20">
        <v>0</v>
      </c>
      <c r="K219" s="9">
        <v>0</v>
      </c>
      <c r="L219" s="20">
        <v>2</v>
      </c>
      <c r="M219" s="9">
        <v>1.8181818181818181E-2</v>
      </c>
      <c r="N219" s="20">
        <v>4</v>
      </c>
      <c r="O219" s="9">
        <v>3.6363636363636362E-2</v>
      </c>
      <c r="P219" s="20">
        <v>1</v>
      </c>
      <c r="Q219" s="9">
        <v>9.0909090909090905E-3</v>
      </c>
    </row>
    <row r="220" spans="4:17" x14ac:dyDescent="0.25">
      <c r="D220" s="8" t="s">
        <v>669</v>
      </c>
      <c r="E220" s="20">
        <v>45</v>
      </c>
      <c r="F220" s="20">
        <v>41</v>
      </c>
      <c r="G220" s="9">
        <v>0.91111111111111109</v>
      </c>
      <c r="H220" s="20">
        <v>30</v>
      </c>
      <c r="I220" s="9">
        <v>0.73170731707317072</v>
      </c>
      <c r="J220" s="20">
        <v>0</v>
      </c>
      <c r="K220" s="9">
        <v>0</v>
      </c>
      <c r="L220" s="20">
        <v>2</v>
      </c>
      <c r="M220" s="9">
        <v>4.878048780487805E-2</v>
      </c>
      <c r="N220" s="20">
        <v>0</v>
      </c>
      <c r="O220" s="9">
        <v>0</v>
      </c>
      <c r="P220" s="20">
        <v>0</v>
      </c>
      <c r="Q220" s="9">
        <v>0</v>
      </c>
    </row>
    <row r="221" spans="4:17" x14ac:dyDescent="0.25">
      <c r="D221" s="8" t="s">
        <v>498</v>
      </c>
      <c r="E221" s="20">
        <v>79</v>
      </c>
      <c r="F221" s="20">
        <v>71</v>
      </c>
      <c r="G221" s="9">
        <v>0.89873417721518989</v>
      </c>
      <c r="H221" s="20">
        <v>54</v>
      </c>
      <c r="I221" s="9">
        <v>0.76056338028169013</v>
      </c>
      <c r="J221" s="20">
        <v>0</v>
      </c>
      <c r="K221" s="9">
        <v>0</v>
      </c>
      <c r="L221" s="20">
        <v>1</v>
      </c>
      <c r="M221" s="9">
        <v>1.4084507042253521E-2</v>
      </c>
      <c r="N221" s="20">
        <v>3</v>
      </c>
      <c r="O221" s="9">
        <v>4.2253521126760563E-2</v>
      </c>
      <c r="P221" s="20">
        <v>1</v>
      </c>
      <c r="Q221" s="9">
        <v>1.4084507042253521E-2</v>
      </c>
    </row>
    <row r="222" spans="4:17" x14ac:dyDescent="0.25">
      <c r="D222" s="8" t="s">
        <v>500</v>
      </c>
      <c r="E222" s="20">
        <v>60</v>
      </c>
      <c r="F222" s="20">
        <v>51</v>
      </c>
      <c r="G222" s="9">
        <v>0.85</v>
      </c>
      <c r="H222" s="20">
        <v>35</v>
      </c>
      <c r="I222" s="9">
        <v>0.68627450980392157</v>
      </c>
      <c r="J222" s="20"/>
      <c r="K222" s="9">
        <v>0</v>
      </c>
      <c r="L222" s="20"/>
      <c r="M222" s="9">
        <v>0</v>
      </c>
      <c r="N222" s="20">
        <v>5</v>
      </c>
      <c r="O222" s="9">
        <v>9.8039215686274508E-2</v>
      </c>
      <c r="P222" s="20">
        <v>2</v>
      </c>
      <c r="Q222" s="9">
        <v>3.9215686274509803E-2</v>
      </c>
    </row>
    <row r="223" spans="4:17" x14ac:dyDescent="0.25">
      <c r="D223" s="7" t="s">
        <v>489</v>
      </c>
      <c r="E223" s="20">
        <v>719</v>
      </c>
      <c r="F223" s="20">
        <v>613</v>
      </c>
      <c r="G223" s="9">
        <v>0.85257301808066754</v>
      </c>
      <c r="H223" s="20">
        <v>515</v>
      </c>
      <c r="I223" s="9">
        <v>0.84013050570962478</v>
      </c>
      <c r="J223" s="20">
        <v>0</v>
      </c>
      <c r="K223" s="9">
        <v>0</v>
      </c>
      <c r="L223" s="20">
        <v>21</v>
      </c>
      <c r="M223" s="9">
        <v>3.4257748776508973E-2</v>
      </c>
      <c r="N223" s="20">
        <v>50</v>
      </c>
      <c r="O223" s="9">
        <v>8.1566068515497553E-2</v>
      </c>
      <c r="P223" s="20">
        <v>9</v>
      </c>
      <c r="Q223" s="9">
        <v>1.468189233278956E-2</v>
      </c>
    </row>
    <row r="224" spans="4:17" x14ac:dyDescent="0.25">
      <c r="D224" s="8" t="s">
        <v>658</v>
      </c>
      <c r="E224" s="20">
        <v>135</v>
      </c>
      <c r="F224" s="20">
        <v>122</v>
      </c>
      <c r="G224" s="9">
        <v>0.90370370370370368</v>
      </c>
      <c r="H224" s="20">
        <v>104</v>
      </c>
      <c r="I224" s="9">
        <v>0.85245901639344257</v>
      </c>
      <c r="J224" s="20">
        <v>0</v>
      </c>
      <c r="K224" s="9">
        <v>0</v>
      </c>
      <c r="L224" s="20">
        <v>2</v>
      </c>
      <c r="M224" s="9">
        <v>1.6393442622950821E-2</v>
      </c>
      <c r="N224" s="20">
        <v>3</v>
      </c>
      <c r="O224" s="9">
        <v>2.4590163934426229E-2</v>
      </c>
      <c r="P224" s="20">
        <v>2</v>
      </c>
      <c r="Q224" s="9">
        <v>1.6393442622950821E-2</v>
      </c>
    </row>
    <row r="225" spans="4:17" x14ac:dyDescent="0.25">
      <c r="D225" s="8" t="s">
        <v>660</v>
      </c>
      <c r="E225" s="20">
        <v>63</v>
      </c>
      <c r="F225" s="20">
        <v>53</v>
      </c>
      <c r="G225" s="9">
        <v>0.84126984126984128</v>
      </c>
      <c r="H225" s="20">
        <v>41</v>
      </c>
      <c r="I225" s="9">
        <v>0.77358490566037741</v>
      </c>
      <c r="J225" s="20">
        <v>0</v>
      </c>
      <c r="K225" s="9">
        <v>0</v>
      </c>
      <c r="L225" s="20">
        <v>0</v>
      </c>
      <c r="M225" s="9">
        <v>0</v>
      </c>
      <c r="N225" s="20">
        <v>5</v>
      </c>
      <c r="O225" s="9">
        <v>9.4339622641509441E-2</v>
      </c>
      <c r="P225" s="20">
        <v>3</v>
      </c>
      <c r="Q225" s="9">
        <v>5.6603773584905662E-2</v>
      </c>
    </row>
    <row r="226" spans="4:17" x14ac:dyDescent="0.25">
      <c r="D226" s="8" t="s">
        <v>661</v>
      </c>
      <c r="E226" s="20">
        <v>197</v>
      </c>
      <c r="F226" s="20">
        <v>161</v>
      </c>
      <c r="G226" s="9">
        <v>0.81725888324873097</v>
      </c>
      <c r="H226" s="20">
        <v>135</v>
      </c>
      <c r="I226" s="9">
        <v>0.83850931677018636</v>
      </c>
      <c r="J226" s="20">
        <v>0</v>
      </c>
      <c r="K226" s="9">
        <v>0</v>
      </c>
      <c r="L226" s="20">
        <v>9</v>
      </c>
      <c r="M226" s="9">
        <v>5.5900621118012424E-2</v>
      </c>
      <c r="N226" s="20">
        <v>17</v>
      </c>
      <c r="O226" s="9">
        <v>0.10559006211180125</v>
      </c>
      <c r="P226" s="20">
        <v>3</v>
      </c>
      <c r="Q226" s="9">
        <v>1.8633540372670808E-2</v>
      </c>
    </row>
    <row r="227" spans="4:17" x14ac:dyDescent="0.25">
      <c r="D227" s="8" t="s">
        <v>662</v>
      </c>
      <c r="E227" s="20">
        <v>44</v>
      </c>
      <c r="F227" s="20">
        <v>36</v>
      </c>
      <c r="G227" s="9">
        <v>0.81818181818181823</v>
      </c>
      <c r="H227" s="20">
        <v>35</v>
      </c>
      <c r="I227" s="9">
        <v>0.97222222222222221</v>
      </c>
      <c r="J227" s="20">
        <v>0</v>
      </c>
      <c r="K227" s="9">
        <v>0</v>
      </c>
      <c r="L227" s="20">
        <v>3</v>
      </c>
      <c r="M227" s="9">
        <v>8.3333333333333329E-2</v>
      </c>
      <c r="N227" s="20">
        <v>1</v>
      </c>
      <c r="O227" s="9">
        <v>2.7777777777777776E-2</v>
      </c>
      <c r="P227" s="20">
        <v>0</v>
      </c>
      <c r="Q227" s="9">
        <v>0</v>
      </c>
    </row>
    <row r="228" spans="4:17" x14ac:dyDescent="0.25">
      <c r="D228" s="8" t="s">
        <v>490</v>
      </c>
      <c r="E228" s="20">
        <v>45</v>
      </c>
      <c r="F228" s="20">
        <v>42</v>
      </c>
      <c r="G228" s="9">
        <v>0.93333333333333335</v>
      </c>
      <c r="H228" s="20">
        <v>39</v>
      </c>
      <c r="I228" s="9">
        <v>0.9285714285714286</v>
      </c>
      <c r="J228" s="20">
        <v>0</v>
      </c>
      <c r="K228" s="9">
        <v>0</v>
      </c>
      <c r="L228" s="20">
        <v>1</v>
      </c>
      <c r="M228" s="9">
        <v>2.3809523809523808E-2</v>
      </c>
      <c r="N228" s="20">
        <v>1</v>
      </c>
      <c r="O228" s="9">
        <v>2.3809523809523808E-2</v>
      </c>
      <c r="P228" s="20">
        <v>0</v>
      </c>
      <c r="Q228" s="9">
        <v>0</v>
      </c>
    </row>
    <row r="229" spans="4:17" x14ac:dyDescent="0.25">
      <c r="D229" s="8" t="s">
        <v>666</v>
      </c>
      <c r="E229" s="20">
        <v>112</v>
      </c>
      <c r="F229" s="20">
        <v>96</v>
      </c>
      <c r="G229" s="9">
        <v>0.8571428571428571</v>
      </c>
      <c r="H229" s="20">
        <v>72</v>
      </c>
      <c r="I229" s="9">
        <v>0.75</v>
      </c>
      <c r="J229" s="20">
        <v>0</v>
      </c>
      <c r="K229" s="9">
        <v>0</v>
      </c>
      <c r="L229" s="20">
        <v>2</v>
      </c>
      <c r="M229" s="9">
        <v>2.0833333333333332E-2</v>
      </c>
      <c r="N229" s="20">
        <v>12</v>
      </c>
      <c r="O229" s="9">
        <v>0.125</v>
      </c>
      <c r="P229" s="20">
        <v>0</v>
      </c>
      <c r="Q229" s="9">
        <v>0</v>
      </c>
    </row>
    <row r="230" spans="4:17" x14ac:dyDescent="0.25">
      <c r="D230" s="8" t="s">
        <v>674</v>
      </c>
      <c r="E230" s="20">
        <v>123</v>
      </c>
      <c r="F230" s="20">
        <v>103</v>
      </c>
      <c r="G230" s="9">
        <v>0.83739837398373984</v>
      </c>
      <c r="H230" s="20">
        <v>89</v>
      </c>
      <c r="I230" s="9">
        <v>0.86407766990291257</v>
      </c>
      <c r="J230" s="20">
        <v>0</v>
      </c>
      <c r="K230" s="9">
        <v>0</v>
      </c>
      <c r="L230" s="20">
        <v>4</v>
      </c>
      <c r="M230" s="9">
        <v>3.8834951456310676E-2</v>
      </c>
      <c r="N230" s="20">
        <v>11</v>
      </c>
      <c r="O230" s="9">
        <v>0.10679611650485436</v>
      </c>
      <c r="P230" s="20">
        <v>1</v>
      </c>
      <c r="Q230" s="9">
        <v>9.7087378640776691E-3</v>
      </c>
    </row>
    <row r="231" spans="4:17" x14ac:dyDescent="0.25">
      <c r="D231" s="7" t="s">
        <v>491</v>
      </c>
      <c r="E231" s="20">
        <v>651</v>
      </c>
      <c r="F231" s="20">
        <v>528</v>
      </c>
      <c r="G231" s="9">
        <v>0.81105990783410142</v>
      </c>
      <c r="H231" s="20">
        <v>385</v>
      </c>
      <c r="I231" s="9">
        <v>0.72916666666666663</v>
      </c>
      <c r="J231" s="20">
        <v>0</v>
      </c>
      <c r="K231" s="9">
        <v>0</v>
      </c>
      <c r="L231" s="20">
        <v>12</v>
      </c>
      <c r="M231" s="9">
        <v>2.2727272727272728E-2</v>
      </c>
      <c r="N231" s="20">
        <v>42</v>
      </c>
      <c r="O231" s="9">
        <v>7.9545454545454544E-2</v>
      </c>
      <c r="P231" s="20">
        <v>34</v>
      </c>
      <c r="Q231" s="9">
        <v>6.4393939393939392E-2</v>
      </c>
    </row>
    <row r="232" spans="4:17" x14ac:dyDescent="0.25">
      <c r="D232" s="8" t="s">
        <v>493</v>
      </c>
      <c r="E232" s="20">
        <v>146</v>
      </c>
      <c r="F232" s="20">
        <v>119</v>
      </c>
      <c r="G232" s="9">
        <v>0.81506849315068497</v>
      </c>
      <c r="H232" s="20">
        <v>96</v>
      </c>
      <c r="I232" s="9">
        <v>0.80672268907563027</v>
      </c>
      <c r="J232" s="20">
        <v>0</v>
      </c>
      <c r="K232" s="9">
        <v>0</v>
      </c>
      <c r="L232" s="20">
        <v>7</v>
      </c>
      <c r="M232" s="9">
        <v>5.8823529411764705E-2</v>
      </c>
      <c r="N232" s="20">
        <v>10</v>
      </c>
      <c r="O232" s="9">
        <v>8.4033613445378158E-2</v>
      </c>
      <c r="P232" s="20">
        <v>1</v>
      </c>
      <c r="Q232" s="9">
        <v>8.4033613445378148E-3</v>
      </c>
    </row>
    <row r="233" spans="4:17" x14ac:dyDescent="0.25">
      <c r="D233" s="8" t="s">
        <v>494</v>
      </c>
      <c r="E233" s="20">
        <v>110</v>
      </c>
      <c r="F233" s="20">
        <v>90</v>
      </c>
      <c r="G233" s="9">
        <v>0.81818181818181823</v>
      </c>
      <c r="H233" s="20">
        <v>59</v>
      </c>
      <c r="I233" s="9">
        <v>0.65555555555555556</v>
      </c>
      <c r="J233" s="20">
        <v>0</v>
      </c>
      <c r="K233" s="9">
        <v>0</v>
      </c>
      <c r="L233" s="20">
        <v>3</v>
      </c>
      <c r="M233" s="9">
        <v>3.3333333333333333E-2</v>
      </c>
      <c r="N233" s="20">
        <v>6</v>
      </c>
      <c r="O233" s="9">
        <v>6.6666666666666666E-2</v>
      </c>
      <c r="P233" s="20">
        <v>2</v>
      </c>
      <c r="Q233" s="9">
        <v>2.2222222222222223E-2</v>
      </c>
    </row>
    <row r="234" spans="4:17" x14ac:dyDescent="0.25">
      <c r="D234" s="8" t="s">
        <v>499</v>
      </c>
      <c r="E234" s="20">
        <v>168</v>
      </c>
      <c r="F234" s="20">
        <v>122</v>
      </c>
      <c r="G234" s="9">
        <v>0.72619047619047616</v>
      </c>
      <c r="H234" s="20">
        <v>85</v>
      </c>
      <c r="I234" s="9">
        <v>0.69672131147540983</v>
      </c>
      <c r="J234" s="20">
        <v>0</v>
      </c>
      <c r="K234" s="9">
        <v>0</v>
      </c>
      <c r="L234" s="20">
        <v>1</v>
      </c>
      <c r="M234" s="9">
        <v>8.1967213114754103E-3</v>
      </c>
      <c r="N234" s="20">
        <v>17</v>
      </c>
      <c r="O234" s="9">
        <v>0.13934426229508196</v>
      </c>
      <c r="P234" s="20">
        <v>15</v>
      </c>
      <c r="Q234" s="9">
        <v>0.12295081967213115</v>
      </c>
    </row>
    <row r="235" spans="4:17" x14ac:dyDescent="0.25">
      <c r="D235" s="8" t="s">
        <v>492</v>
      </c>
      <c r="E235" s="20">
        <v>83</v>
      </c>
      <c r="F235" s="20">
        <v>74</v>
      </c>
      <c r="G235" s="9">
        <v>0.89156626506024095</v>
      </c>
      <c r="H235" s="20">
        <v>58</v>
      </c>
      <c r="I235" s="9">
        <v>0.78378378378378377</v>
      </c>
      <c r="J235" s="20"/>
      <c r="K235" s="9">
        <v>0</v>
      </c>
      <c r="L235" s="20"/>
      <c r="M235" s="9">
        <v>0</v>
      </c>
      <c r="N235" s="20">
        <v>3</v>
      </c>
      <c r="O235" s="9">
        <v>4.0540540540540543E-2</v>
      </c>
      <c r="P235" s="20">
        <v>5</v>
      </c>
      <c r="Q235" s="9">
        <v>6.7567567567567571E-2</v>
      </c>
    </row>
    <row r="236" spans="4:17" x14ac:dyDescent="0.25">
      <c r="D236" s="8" t="s">
        <v>495</v>
      </c>
      <c r="E236" s="20">
        <v>144</v>
      </c>
      <c r="F236" s="20">
        <v>123</v>
      </c>
      <c r="G236" s="9">
        <v>0.85416666666666663</v>
      </c>
      <c r="H236" s="20">
        <v>87</v>
      </c>
      <c r="I236" s="9">
        <v>0.70731707317073167</v>
      </c>
      <c r="J236" s="20"/>
      <c r="K236" s="9">
        <v>0</v>
      </c>
      <c r="L236" s="20">
        <v>1</v>
      </c>
      <c r="M236" s="9">
        <v>8.130081300813009E-3</v>
      </c>
      <c r="N236" s="20">
        <v>6</v>
      </c>
      <c r="O236" s="9">
        <v>4.878048780487805E-2</v>
      </c>
      <c r="P236" s="20">
        <v>11</v>
      </c>
      <c r="Q236" s="9">
        <v>8.943089430894309E-2</v>
      </c>
    </row>
    <row r="237" spans="4:17" x14ac:dyDescent="0.25">
      <c r="D237" s="7" t="s">
        <v>483</v>
      </c>
      <c r="E237" s="20">
        <v>449</v>
      </c>
      <c r="F237" s="20">
        <v>408</v>
      </c>
      <c r="G237" s="9">
        <v>0.90868596881959907</v>
      </c>
      <c r="H237" s="20">
        <v>354</v>
      </c>
      <c r="I237" s="9">
        <v>0.86764705882352944</v>
      </c>
      <c r="J237" s="20">
        <v>0</v>
      </c>
      <c r="K237" s="9">
        <v>0</v>
      </c>
      <c r="L237" s="20">
        <v>8</v>
      </c>
      <c r="M237" s="9">
        <v>1.9607843137254902E-2</v>
      </c>
      <c r="N237" s="20">
        <v>18</v>
      </c>
      <c r="O237" s="9">
        <v>4.4117647058823532E-2</v>
      </c>
      <c r="P237" s="20">
        <v>2</v>
      </c>
      <c r="Q237" s="9">
        <v>4.9019607843137254E-3</v>
      </c>
    </row>
    <row r="238" spans="4:17" x14ac:dyDescent="0.25">
      <c r="D238" s="8" t="s">
        <v>484</v>
      </c>
      <c r="E238" s="20">
        <v>230</v>
      </c>
      <c r="F238" s="20">
        <v>209</v>
      </c>
      <c r="G238" s="9">
        <v>0.90869565217391302</v>
      </c>
      <c r="H238" s="20">
        <v>188</v>
      </c>
      <c r="I238" s="9">
        <v>0.8995215311004785</v>
      </c>
      <c r="J238" s="20">
        <v>0</v>
      </c>
      <c r="K238" s="9">
        <v>0</v>
      </c>
      <c r="L238" s="20">
        <v>2</v>
      </c>
      <c r="M238" s="9">
        <v>9.5693779904306216E-3</v>
      </c>
      <c r="N238" s="20">
        <v>14</v>
      </c>
      <c r="O238" s="9">
        <v>6.6985645933014357E-2</v>
      </c>
      <c r="P238" s="20">
        <v>1</v>
      </c>
      <c r="Q238" s="9">
        <v>4.7846889952153108E-3</v>
      </c>
    </row>
    <row r="239" spans="4:17" x14ac:dyDescent="0.25">
      <c r="D239" s="8" t="s">
        <v>488</v>
      </c>
      <c r="E239" s="20">
        <v>36</v>
      </c>
      <c r="F239" s="20">
        <v>33</v>
      </c>
      <c r="G239" s="9">
        <v>0.91666666666666663</v>
      </c>
      <c r="H239" s="20">
        <v>31</v>
      </c>
      <c r="I239" s="9">
        <v>0.93939393939393945</v>
      </c>
      <c r="J239" s="20">
        <v>0</v>
      </c>
      <c r="K239" s="9">
        <v>0</v>
      </c>
      <c r="L239" s="20">
        <v>0</v>
      </c>
      <c r="M239" s="9">
        <v>0</v>
      </c>
      <c r="N239" s="20">
        <v>1</v>
      </c>
      <c r="O239" s="9">
        <v>3.0303030303030304E-2</v>
      </c>
      <c r="P239" s="20">
        <v>0</v>
      </c>
      <c r="Q239" s="9">
        <v>0</v>
      </c>
    </row>
    <row r="240" spans="4:17" x14ac:dyDescent="0.25">
      <c r="D240" s="8" t="s">
        <v>667</v>
      </c>
      <c r="E240" s="20">
        <v>183</v>
      </c>
      <c r="F240" s="20">
        <v>166</v>
      </c>
      <c r="G240" s="9">
        <v>0.90710382513661203</v>
      </c>
      <c r="H240" s="20">
        <v>135</v>
      </c>
      <c r="I240" s="9">
        <v>0.81325301204819278</v>
      </c>
      <c r="J240" s="20">
        <v>0</v>
      </c>
      <c r="K240" s="9">
        <v>0</v>
      </c>
      <c r="L240" s="20">
        <v>6</v>
      </c>
      <c r="M240" s="9">
        <v>3.614457831325301E-2</v>
      </c>
      <c r="N240" s="20">
        <v>3</v>
      </c>
      <c r="O240" s="9">
        <v>1.8072289156626505E-2</v>
      </c>
      <c r="P240" s="20">
        <v>1</v>
      </c>
      <c r="Q240" s="9">
        <v>6.024096385542169E-3</v>
      </c>
    </row>
    <row r="241" spans="4:17" x14ac:dyDescent="0.25">
      <c r="D241" s="7" t="s">
        <v>478</v>
      </c>
      <c r="E241" s="20">
        <v>742</v>
      </c>
      <c r="F241" s="20">
        <v>642</v>
      </c>
      <c r="G241" s="9">
        <v>0.86522911051212936</v>
      </c>
      <c r="H241" s="20">
        <v>496</v>
      </c>
      <c r="I241" s="9">
        <v>0.77258566978193144</v>
      </c>
      <c r="J241" s="20">
        <v>0</v>
      </c>
      <c r="K241" s="9">
        <v>0</v>
      </c>
      <c r="L241" s="20">
        <v>12</v>
      </c>
      <c r="M241" s="9">
        <v>1.8691588785046728E-2</v>
      </c>
      <c r="N241" s="20">
        <v>53</v>
      </c>
      <c r="O241" s="9">
        <v>8.2554517133956382E-2</v>
      </c>
      <c r="P241" s="20">
        <v>14</v>
      </c>
      <c r="Q241" s="9">
        <v>2.1806853582554516E-2</v>
      </c>
    </row>
    <row r="242" spans="4:17" x14ac:dyDescent="0.25">
      <c r="D242" s="8" t="s">
        <v>655</v>
      </c>
      <c r="E242" s="20">
        <v>83</v>
      </c>
      <c r="F242" s="20">
        <v>65</v>
      </c>
      <c r="G242" s="9">
        <v>0.7831325301204819</v>
      </c>
      <c r="H242" s="20">
        <v>50</v>
      </c>
      <c r="I242" s="9">
        <v>0.76923076923076927</v>
      </c>
      <c r="J242" s="20">
        <v>0</v>
      </c>
      <c r="K242" s="9">
        <v>0</v>
      </c>
      <c r="L242" s="20">
        <v>5</v>
      </c>
      <c r="M242" s="9">
        <v>7.6923076923076927E-2</v>
      </c>
      <c r="N242" s="20">
        <v>7</v>
      </c>
      <c r="O242" s="9">
        <v>0.1076923076923077</v>
      </c>
      <c r="P242" s="20">
        <v>1</v>
      </c>
      <c r="Q242" s="9">
        <v>1.5384615384615385E-2</v>
      </c>
    </row>
    <row r="243" spans="4:17" x14ac:dyDescent="0.25">
      <c r="D243" s="8" t="s">
        <v>479</v>
      </c>
      <c r="E243" s="20">
        <v>106</v>
      </c>
      <c r="F243" s="20">
        <v>100</v>
      </c>
      <c r="G243" s="9">
        <v>0.94339622641509435</v>
      </c>
      <c r="H243" s="20">
        <v>71</v>
      </c>
      <c r="I243" s="9">
        <v>0.71</v>
      </c>
      <c r="J243" s="20">
        <v>0</v>
      </c>
      <c r="K243" s="9">
        <v>0</v>
      </c>
      <c r="L243" s="20">
        <v>0</v>
      </c>
      <c r="M243" s="9">
        <v>0</v>
      </c>
      <c r="N243" s="20">
        <v>3</v>
      </c>
      <c r="O243" s="9">
        <v>0.03</v>
      </c>
      <c r="P243" s="20">
        <v>2</v>
      </c>
      <c r="Q243" s="9">
        <v>0.02</v>
      </c>
    </row>
    <row r="244" spans="4:17" x14ac:dyDescent="0.25">
      <c r="D244" s="8" t="s">
        <v>480</v>
      </c>
      <c r="E244" s="20">
        <v>110</v>
      </c>
      <c r="F244" s="20">
        <v>97</v>
      </c>
      <c r="G244" s="9">
        <v>0.88181818181818183</v>
      </c>
      <c r="H244" s="20">
        <v>70</v>
      </c>
      <c r="I244" s="9">
        <v>0.72164948453608246</v>
      </c>
      <c r="J244" s="20">
        <v>0</v>
      </c>
      <c r="K244" s="9">
        <v>0</v>
      </c>
      <c r="L244" s="20">
        <v>1</v>
      </c>
      <c r="M244" s="9">
        <v>1.0309278350515464E-2</v>
      </c>
      <c r="N244" s="20">
        <v>8</v>
      </c>
      <c r="O244" s="9">
        <v>8.247422680412371E-2</v>
      </c>
      <c r="P244" s="20">
        <v>2</v>
      </c>
      <c r="Q244" s="9">
        <v>2.0618556701030927E-2</v>
      </c>
    </row>
    <row r="245" spans="4:17" x14ac:dyDescent="0.25">
      <c r="D245" s="8" t="s">
        <v>664</v>
      </c>
      <c r="E245" s="20">
        <v>112</v>
      </c>
      <c r="F245" s="20">
        <v>100</v>
      </c>
      <c r="G245" s="9">
        <v>0.8928571428571429</v>
      </c>
      <c r="H245" s="20">
        <v>83</v>
      </c>
      <c r="I245" s="9">
        <v>0.83</v>
      </c>
      <c r="J245" s="20">
        <v>0</v>
      </c>
      <c r="K245" s="9">
        <v>0</v>
      </c>
      <c r="L245" s="20">
        <v>0</v>
      </c>
      <c r="M245" s="9">
        <v>0</v>
      </c>
      <c r="N245" s="20">
        <v>9</v>
      </c>
      <c r="O245" s="9">
        <v>0.09</v>
      </c>
      <c r="P245" s="20">
        <v>0</v>
      </c>
      <c r="Q245" s="9">
        <v>0</v>
      </c>
    </row>
    <row r="246" spans="4:17" x14ac:dyDescent="0.25">
      <c r="D246" s="8" t="s">
        <v>665</v>
      </c>
      <c r="E246" s="20">
        <v>69</v>
      </c>
      <c r="F246" s="20">
        <v>55</v>
      </c>
      <c r="G246" s="9">
        <v>0.79710144927536231</v>
      </c>
      <c r="H246" s="20">
        <v>42</v>
      </c>
      <c r="I246" s="9">
        <v>0.76363636363636367</v>
      </c>
      <c r="J246" s="20">
        <v>0</v>
      </c>
      <c r="K246" s="9">
        <v>0</v>
      </c>
      <c r="L246" s="20">
        <v>4</v>
      </c>
      <c r="M246" s="9">
        <v>7.2727272727272724E-2</v>
      </c>
      <c r="N246" s="20">
        <v>3</v>
      </c>
      <c r="O246" s="9">
        <v>5.4545454545454543E-2</v>
      </c>
      <c r="P246" s="20">
        <v>4</v>
      </c>
      <c r="Q246" s="9">
        <v>7.2727272727272724E-2</v>
      </c>
    </row>
    <row r="247" spans="4:17" x14ac:dyDescent="0.25">
      <c r="D247" s="8" t="s">
        <v>487</v>
      </c>
      <c r="E247" s="20">
        <v>95</v>
      </c>
      <c r="F247" s="20">
        <v>72</v>
      </c>
      <c r="G247" s="9">
        <v>0.75789473684210529</v>
      </c>
      <c r="H247" s="20">
        <v>49</v>
      </c>
      <c r="I247" s="9">
        <v>0.68055555555555558</v>
      </c>
      <c r="J247" s="20"/>
      <c r="K247" s="9">
        <v>0</v>
      </c>
      <c r="L247" s="20">
        <v>1</v>
      </c>
      <c r="M247" s="9">
        <v>1.3888888888888888E-2</v>
      </c>
      <c r="N247" s="20">
        <v>15</v>
      </c>
      <c r="O247" s="9">
        <v>0.20833333333333334</v>
      </c>
      <c r="P247" s="20">
        <v>3</v>
      </c>
      <c r="Q247" s="9">
        <v>4.1666666666666664E-2</v>
      </c>
    </row>
    <row r="248" spans="4:17" x14ac:dyDescent="0.25">
      <c r="D248" s="8" t="s">
        <v>496</v>
      </c>
      <c r="E248" s="20">
        <v>64</v>
      </c>
      <c r="F248" s="20">
        <v>60</v>
      </c>
      <c r="G248" s="9">
        <v>0.9375</v>
      </c>
      <c r="H248" s="20">
        <v>53</v>
      </c>
      <c r="I248" s="9">
        <v>0.8833333333333333</v>
      </c>
      <c r="J248" s="20">
        <v>0</v>
      </c>
      <c r="K248" s="9">
        <v>0</v>
      </c>
      <c r="L248" s="20">
        <v>1</v>
      </c>
      <c r="M248" s="9">
        <v>1.6666666666666666E-2</v>
      </c>
      <c r="N248" s="20">
        <v>2</v>
      </c>
      <c r="O248" s="9">
        <v>3.3333333333333333E-2</v>
      </c>
      <c r="P248" s="20">
        <v>1</v>
      </c>
      <c r="Q248" s="9">
        <v>1.6666666666666666E-2</v>
      </c>
    </row>
    <row r="249" spans="4:17" x14ac:dyDescent="0.25">
      <c r="D249" s="8" t="s">
        <v>673</v>
      </c>
      <c r="E249" s="20">
        <v>103</v>
      </c>
      <c r="F249" s="20">
        <v>93</v>
      </c>
      <c r="G249" s="9">
        <v>0.90291262135922334</v>
      </c>
      <c r="H249" s="20">
        <v>78</v>
      </c>
      <c r="I249" s="9">
        <v>0.83870967741935487</v>
      </c>
      <c r="J249" s="20">
        <v>0</v>
      </c>
      <c r="K249" s="9">
        <v>0</v>
      </c>
      <c r="L249" s="20">
        <v>0</v>
      </c>
      <c r="M249" s="9">
        <v>0</v>
      </c>
      <c r="N249" s="20">
        <v>6</v>
      </c>
      <c r="O249" s="9">
        <v>6.4516129032258063E-2</v>
      </c>
      <c r="P249" s="20">
        <v>1</v>
      </c>
      <c r="Q249" s="9">
        <v>1.0752688172043012E-2</v>
      </c>
    </row>
    <row r="250" spans="4:17" x14ac:dyDescent="0.25">
      <c r="D250" s="7" t="s">
        <v>476</v>
      </c>
      <c r="E250" s="20">
        <v>1317</v>
      </c>
      <c r="F250" s="20">
        <v>1204</v>
      </c>
      <c r="G250" s="9">
        <v>0.91419893697798027</v>
      </c>
      <c r="H250" s="20">
        <v>1071</v>
      </c>
      <c r="I250" s="9">
        <v>0.88953488372093026</v>
      </c>
      <c r="J250" s="20">
        <v>0</v>
      </c>
      <c r="K250" s="9">
        <v>0</v>
      </c>
      <c r="L250" s="20">
        <v>39</v>
      </c>
      <c r="M250" s="9">
        <v>3.2392026578073087E-2</v>
      </c>
      <c r="N250" s="20">
        <v>42</v>
      </c>
      <c r="O250" s="9">
        <v>3.4883720930232558E-2</v>
      </c>
      <c r="P250" s="20">
        <v>8</v>
      </c>
      <c r="Q250" s="9">
        <v>6.6445182724252493E-3</v>
      </c>
    </row>
    <row r="251" spans="4:17" x14ac:dyDescent="0.25">
      <c r="D251" s="8" t="s">
        <v>653</v>
      </c>
      <c r="E251" s="20">
        <v>79</v>
      </c>
      <c r="F251" s="20">
        <v>71</v>
      </c>
      <c r="G251" s="9">
        <v>0.89873417721518989</v>
      </c>
      <c r="H251" s="20">
        <v>62</v>
      </c>
      <c r="I251" s="9">
        <v>0.87323943661971826</v>
      </c>
      <c r="J251" s="20">
        <v>0</v>
      </c>
      <c r="K251" s="9">
        <v>0</v>
      </c>
      <c r="L251" s="20">
        <v>3</v>
      </c>
      <c r="M251" s="9">
        <v>4.2253521126760563E-2</v>
      </c>
      <c r="N251" s="20">
        <v>2</v>
      </c>
      <c r="O251" s="9">
        <v>2.8169014084507043E-2</v>
      </c>
      <c r="P251" s="20">
        <v>1</v>
      </c>
      <c r="Q251" s="9">
        <v>1.4084507042253521E-2</v>
      </c>
    </row>
    <row r="252" spans="4:17" x14ac:dyDescent="0.25">
      <c r="D252" s="8" t="s">
        <v>656</v>
      </c>
      <c r="E252" s="20">
        <v>158</v>
      </c>
      <c r="F252" s="20">
        <v>138</v>
      </c>
      <c r="G252" s="9">
        <v>0.87341772151898733</v>
      </c>
      <c r="H252" s="20">
        <v>113</v>
      </c>
      <c r="I252" s="9">
        <v>0.8188405797101449</v>
      </c>
      <c r="J252" s="20">
        <v>0</v>
      </c>
      <c r="K252" s="9">
        <v>0</v>
      </c>
      <c r="L252" s="20">
        <v>10</v>
      </c>
      <c r="M252" s="9">
        <v>7.2463768115942032E-2</v>
      </c>
      <c r="N252" s="20">
        <v>7</v>
      </c>
      <c r="O252" s="9">
        <v>5.0724637681159424E-2</v>
      </c>
      <c r="P252" s="20">
        <v>0</v>
      </c>
      <c r="Q252" s="9">
        <v>0</v>
      </c>
    </row>
    <row r="253" spans="4:17" x14ac:dyDescent="0.25">
      <c r="D253" s="8" t="s">
        <v>659</v>
      </c>
      <c r="E253" s="20">
        <v>105</v>
      </c>
      <c r="F253" s="20">
        <v>96</v>
      </c>
      <c r="G253" s="9">
        <v>0.91428571428571426</v>
      </c>
      <c r="H253" s="20">
        <v>90</v>
      </c>
      <c r="I253" s="9">
        <v>0.9375</v>
      </c>
      <c r="J253" s="20">
        <v>0</v>
      </c>
      <c r="K253" s="9">
        <v>0</v>
      </c>
      <c r="L253" s="20">
        <v>4</v>
      </c>
      <c r="M253" s="9">
        <v>4.1666666666666664E-2</v>
      </c>
      <c r="N253" s="20">
        <v>0</v>
      </c>
      <c r="O253" s="9">
        <v>0</v>
      </c>
      <c r="P253" s="20">
        <v>1</v>
      </c>
      <c r="Q253" s="9">
        <v>1.0416666666666666E-2</v>
      </c>
    </row>
    <row r="254" spans="4:17" x14ac:dyDescent="0.25">
      <c r="D254" s="8" t="s">
        <v>485</v>
      </c>
      <c r="E254" s="20">
        <v>114</v>
      </c>
      <c r="F254" s="20">
        <v>107</v>
      </c>
      <c r="G254" s="9">
        <v>0.93859649122807021</v>
      </c>
      <c r="H254" s="20">
        <v>98</v>
      </c>
      <c r="I254" s="9">
        <v>0.91588785046728971</v>
      </c>
      <c r="J254" s="20">
        <v>0</v>
      </c>
      <c r="K254" s="9">
        <v>0</v>
      </c>
      <c r="L254" s="20">
        <v>5</v>
      </c>
      <c r="M254" s="9">
        <v>4.6728971962616821E-2</v>
      </c>
      <c r="N254" s="20">
        <v>0</v>
      </c>
      <c r="O254" s="9">
        <v>0</v>
      </c>
      <c r="P254" s="20">
        <v>1</v>
      </c>
      <c r="Q254" s="9">
        <v>9.3457943925233638E-3</v>
      </c>
    </row>
    <row r="255" spans="4:17" x14ac:dyDescent="0.25">
      <c r="D255" s="8" t="s">
        <v>668</v>
      </c>
      <c r="E255" s="20">
        <v>50</v>
      </c>
      <c r="F255" s="20">
        <v>48</v>
      </c>
      <c r="G255" s="9">
        <v>0.96</v>
      </c>
      <c r="H255" s="20">
        <v>44</v>
      </c>
      <c r="I255" s="9">
        <v>0.91666666666666663</v>
      </c>
      <c r="J255" s="20">
        <v>0</v>
      </c>
      <c r="K255" s="9">
        <v>0</v>
      </c>
      <c r="L255" s="20">
        <v>1</v>
      </c>
      <c r="M255" s="9">
        <v>2.0833333333333332E-2</v>
      </c>
      <c r="N255" s="20">
        <v>1</v>
      </c>
      <c r="O255" s="9">
        <v>2.0833333333333332E-2</v>
      </c>
      <c r="P255" s="20">
        <v>0</v>
      </c>
      <c r="Q255" s="9">
        <v>0</v>
      </c>
    </row>
    <row r="256" spans="4:17" x14ac:dyDescent="0.25">
      <c r="D256" s="8" t="s">
        <v>670</v>
      </c>
      <c r="E256" s="20">
        <v>170</v>
      </c>
      <c r="F256" s="20">
        <v>159</v>
      </c>
      <c r="G256" s="9">
        <v>0.93529411764705883</v>
      </c>
      <c r="H256" s="20">
        <v>145</v>
      </c>
      <c r="I256" s="9">
        <v>0.91194968553459121</v>
      </c>
      <c r="J256" s="20">
        <v>0</v>
      </c>
      <c r="K256" s="9">
        <v>0</v>
      </c>
      <c r="L256" s="20">
        <v>1</v>
      </c>
      <c r="M256" s="9">
        <v>6.2893081761006293E-3</v>
      </c>
      <c r="N256" s="20">
        <v>8</v>
      </c>
      <c r="O256" s="9">
        <v>5.0314465408805034E-2</v>
      </c>
      <c r="P256" s="20">
        <v>0</v>
      </c>
      <c r="Q256" s="9">
        <v>0</v>
      </c>
    </row>
    <row r="257" spans="4:17" x14ac:dyDescent="0.25">
      <c r="D257" s="8" t="s">
        <v>671</v>
      </c>
      <c r="E257" s="20">
        <v>108</v>
      </c>
      <c r="F257" s="20">
        <v>95</v>
      </c>
      <c r="G257" s="9">
        <v>0.87962962962962965</v>
      </c>
      <c r="H257" s="20">
        <v>83</v>
      </c>
      <c r="I257" s="9">
        <v>0.87368421052631584</v>
      </c>
      <c r="J257" s="20">
        <v>0</v>
      </c>
      <c r="K257" s="9">
        <v>0</v>
      </c>
      <c r="L257" s="20">
        <v>3</v>
      </c>
      <c r="M257" s="9">
        <v>3.1578947368421054E-2</v>
      </c>
      <c r="N257" s="20">
        <v>8</v>
      </c>
      <c r="O257" s="9">
        <v>8.4210526315789472E-2</v>
      </c>
      <c r="P257" s="20">
        <v>0</v>
      </c>
      <c r="Q257" s="9">
        <v>0</v>
      </c>
    </row>
    <row r="258" spans="4:17" x14ac:dyDescent="0.25">
      <c r="D258" s="8" t="s">
        <v>497</v>
      </c>
      <c r="E258" s="20">
        <v>154</v>
      </c>
      <c r="F258" s="20">
        <v>140</v>
      </c>
      <c r="G258" s="9">
        <v>0.90909090909090906</v>
      </c>
      <c r="H258" s="20">
        <v>123</v>
      </c>
      <c r="I258" s="9">
        <v>0.87857142857142856</v>
      </c>
      <c r="J258" s="20">
        <v>0</v>
      </c>
      <c r="K258" s="9">
        <v>0</v>
      </c>
      <c r="L258" s="20">
        <v>4</v>
      </c>
      <c r="M258" s="9">
        <v>2.8571428571428571E-2</v>
      </c>
      <c r="N258" s="20">
        <v>4</v>
      </c>
      <c r="O258" s="9">
        <v>2.8571428571428571E-2</v>
      </c>
      <c r="P258" s="20">
        <v>2</v>
      </c>
      <c r="Q258" s="9">
        <v>1.4285714285714285E-2</v>
      </c>
    </row>
    <row r="259" spans="4:17" x14ac:dyDescent="0.25">
      <c r="D259" s="8" t="s">
        <v>672</v>
      </c>
      <c r="E259" s="20">
        <v>149</v>
      </c>
      <c r="F259" s="20">
        <v>142</v>
      </c>
      <c r="G259" s="9">
        <v>0.95302013422818788</v>
      </c>
      <c r="H259" s="20">
        <v>125</v>
      </c>
      <c r="I259" s="9">
        <v>0.88028169014084512</v>
      </c>
      <c r="J259" s="20">
        <v>0</v>
      </c>
      <c r="K259" s="9">
        <v>0</v>
      </c>
      <c r="L259" s="20">
        <v>2</v>
      </c>
      <c r="M259" s="9">
        <v>1.4084507042253521E-2</v>
      </c>
      <c r="N259" s="20">
        <v>1</v>
      </c>
      <c r="O259" s="9">
        <v>7.0422535211267607E-3</v>
      </c>
      <c r="P259" s="20">
        <v>1</v>
      </c>
      <c r="Q259" s="9">
        <v>7.0422535211267607E-3</v>
      </c>
    </row>
    <row r="260" spans="4:17" x14ac:dyDescent="0.25">
      <c r="D260" s="8" t="s">
        <v>675</v>
      </c>
      <c r="E260" s="20">
        <v>152</v>
      </c>
      <c r="F260" s="20">
        <v>141</v>
      </c>
      <c r="G260" s="9">
        <v>0.92763157894736847</v>
      </c>
      <c r="H260" s="20">
        <v>126</v>
      </c>
      <c r="I260" s="9">
        <v>0.8936170212765957</v>
      </c>
      <c r="J260" s="20">
        <v>0</v>
      </c>
      <c r="K260" s="9">
        <v>0</v>
      </c>
      <c r="L260" s="20">
        <v>6</v>
      </c>
      <c r="M260" s="9">
        <v>4.2553191489361701E-2</v>
      </c>
      <c r="N260" s="20">
        <v>3</v>
      </c>
      <c r="O260" s="9">
        <v>2.1276595744680851E-2</v>
      </c>
      <c r="P260" s="20">
        <v>1</v>
      </c>
      <c r="Q260" s="9">
        <v>7.0921985815602835E-3</v>
      </c>
    </row>
    <row r="261" spans="4:17" x14ac:dyDescent="0.25">
      <c r="D261" s="8" t="s">
        <v>477</v>
      </c>
      <c r="E261" s="20">
        <v>78</v>
      </c>
      <c r="F261" s="20">
        <v>67</v>
      </c>
      <c r="G261" s="9">
        <v>0.85897435897435892</v>
      </c>
      <c r="H261" s="20">
        <v>62</v>
      </c>
      <c r="I261" s="9">
        <v>0.92537313432835822</v>
      </c>
      <c r="J261" s="20"/>
      <c r="K261" s="9">
        <v>0</v>
      </c>
      <c r="L261" s="20"/>
      <c r="M261" s="9">
        <v>0</v>
      </c>
      <c r="N261" s="20">
        <v>8</v>
      </c>
      <c r="O261" s="9">
        <v>0.11940298507462686</v>
      </c>
      <c r="P261" s="20">
        <v>1</v>
      </c>
      <c r="Q261" s="9">
        <v>1.4925373134328358E-2</v>
      </c>
    </row>
    <row r="262" spans="4:17" x14ac:dyDescent="0.25">
      <c r="D262" s="6" t="s">
        <v>676</v>
      </c>
      <c r="E262" s="20">
        <v>4299</v>
      </c>
      <c r="F262" s="20">
        <v>3522</v>
      </c>
      <c r="G262" s="9">
        <v>0.81926029309141657</v>
      </c>
      <c r="H262" s="20">
        <v>2613</v>
      </c>
      <c r="I262" s="9">
        <v>0.74190800681431002</v>
      </c>
      <c r="J262" s="20">
        <v>0</v>
      </c>
      <c r="K262" s="9">
        <v>0</v>
      </c>
      <c r="L262" s="20">
        <v>194</v>
      </c>
      <c r="M262" s="9">
        <v>5.5082339579784215E-2</v>
      </c>
      <c r="N262" s="20">
        <v>334</v>
      </c>
      <c r="O262" s="9">
        <v>9.4832481544576949E-2</v>
      </c>
      <c r="P262" s="20">
        <v>82</v>
      </c>
      <c r="Q262" s="9">
        <v>2.3282226007950029E-2</v>
      </c>
    </row>
    <row r="263" spans="4:17" x14ac:dyDescent="0.25">
      <c r="D263" s="7" t="s">
        <v>693</v>
      </c>
      <c r="E263" s="20">
        <v>506</v>
      </c>
      <c r="F263" s="20">
        <v>420</v>
      </c>
      <c r="G263" s="9">
        <v>0.83003952569169959</v>
      </c>
      <c r="H263" s="20">
        <v>314</v>
      </c>
      <c r="I263" s="9">
        <v>0.74761904761904763</v>
      </c>
      <c r="J263" s="20">
        <v>0</v>
      </c>
      <c r="K263" s="9">
        <v>0</v>
      </c>
      <c r="L263" s="20">
        <v>12</v>
      </c>
      <c r="M263" s="9">
        <v>2.8571428571428571E-2</v>
      </c>
      <c r="N263" s="20">
        <v>49</v>
      </c>
      <c r="O263" s="9">
        <v>0.11666666666666667</v>
      </c>
      <c r="P263" s="20">
        <v>8</v>
      </c>
      <c r="Q263" s="9">
        <v>1.9047619047619049E-2</v>
      </c>
    </row>
    <row r="264" spans="4:17" x14ac:dyDescent="0.25">
      <c r="D264" s="8" t="s">
        <v>694</v>
      </c>
      <c r="E264" s="20">
        <v>42</v>
      </c>
      <c r="F264" s="20">
        <v>38</v>
      </c>
      <c r="G264" s="9">
        <v>0.90476190476190477</v>
      </c>
      <c r="H264" s="20">
        <v>26</v>
      </c>
      <c r="I264" s="9">
        <v>0.68421052631578949</v>
      </c>
      <c r="J264" s="20">
        <v>0</v>
      </c>
      <c r="K264" s="9">
        <v>0</v>
      </c>
      <c r="L264" s="20">
        <v>0</v>
      </c>
      <c r="M264" s="9">
        <v>0</v>
      </c>
      <c r="N264" s="20">
        <v>4</v>
      </c>
      <c r="O264" s="9">
        <v>0.10526315789473684</v>
      </c>
      <c r="P264" s="20">
        <v>0</v>
      </c>
      <c r="Q264" s="9">
        <v>0</v>
      </c>
    </row>
    <row r="265" spans="4:17" x14ac:dyDescent="0.25">
      <c r="D265" s="8" t="s">
        <v>696</v>
      </c>
      <c r="E265" s="20">
        <v>106</v>
      </c>
      <c r="F265" s="20">
        <v>88</v>
      </c>
      <c r="G265" s="9">
        <v>0.83018867924528306</v>
      </c>
      <c r="H265" s="20">
        <v>61</v>
      </c>
      <c r="I265" s="9">
        <v>0.69318181818181823</v>
      </c>
      <c r="J265" s="20">
        <v>0</v>
      </c>
      <c r="K265" s="9">
        <v>0</v>
      </c>
      <c r="L265" s="20">
        <v>2</v>
      </c>
      <c r="M265" s="9">
        <v>2.2727272727272728E-2</v>
      </c>
      <c r="N265" s="20">
        <v>8</v>
      </c>
      <c r="O265" s="9">
        <v>9.0909090909090912E-2</v>
      </c>
      <c r="P265" s="20">
        <v>3</v>
      </c>
      <c r="Q265" s="9">
        <v>3.4090909090909088E-2</v>
      </c>
    </row>
    <row r="266" spans="4:17" x14ac:dyDescent="0.25">
      <c r="D266" s="8" t="s">
        <v>704</v>
      </c>
      <c r="E266" s="20">
        <v>58</v>
      </c>
      <c r="F266" s="20">
        <v>42</v>
      </c>
      <c r="G266" s="9">
        <v>0.72413793103448276</v>
      </c>
      <c r="H266" s="20">
        <v>33</v>
      </c>
      <c r="I266" s="9">
        <v>0.7857142857142857</v>
      </c>
      <c r="J266" s="20">
        <v>0</v>
      </c>
      <c r="K266" s="9">
        <v>0</v>
      </c>
      <c r="L266" s="20">
        <v>1</v>
      </c>
      <c r="M266" s="9">
        <v>2.3809523809523808E-2</v>
      </c>
      <c r="N266" s="20">
        <v>10</v>
      </c>
      <c r="O266" s="9">
        <v>0.23809523809523808</v>
      </c>
      <c r="P266" s="20">
        <v>2</v>
      </c>
      <c r="Q266" s="9">
        <v>4.7619047619047616E-2</v>
      </c>
    </row>
    <row r="267" spans="4:17" x14ac:dyDescent="0.25">
      <c r="D267" s="8" t="s">
        <v>709</v>
      </c>
      <c r="E267" s="20">
        <v>215</v>
      </c>
      <c r="F267" s="20">
        <v>184</v>
      </c>
      <c r="G267" s="9">
        <v>0.85581395348837208</v>
      </c>
      <c r="H267" s="20">
        <v>137</v>
      </c>
      <c r="I267" s="9">
        <v>0.74456521739130432</v>
      </c>
      <c r="J267" s="20">
        <v>0</v>
      </c>
      <c r="K267" s="9">
        <v>0</v>
      </c>
      <c r="L267" s="20">
        <v>5</v>
      </c>
      <c r="M267" s="9">
        <v>2.717391304347826E-2</v>
      </c>
      <c r="N267" s="20">
        <v>19</v>
      </c>
      <c r="O267" s="9">
        <v>0.10326086956521739</v>
      </c>
      <c r="P267" s="20">
        <v>1</v>
      </c>
      <c r="Q267" s="9">
        <v>5.434782608695652E-3</v>
      </c>
    </row>
    <row r="268" spans="4:17" x14ac:dyDescent="0.25">
      <c r="D268" s="8" t="s">
        <v>713</v>
      </c>
      <c r="E268" s="20">
        <v>85</v>
      </c>
      <c r="F268" s="20">
        <v>68</v>
      </c>
      <c r="G268" s="9">
        <v>0.8</v>
      </c>
      <c r="H268" s="20">
        <v>57</v>
      </c>
      <c r="I268" s="9">
        <v>0.83823529411764708</v>
      </c>
      <c r="J268" s="20">
        <v>0</v>
      </c>
      <c r="K268" s="9">
        <v>0</v>
      </c>
      <c r="L268" s="20">
        <v>4</v>
      </c>
      <c r="M268" s="9">
        <v>5.8823529411764705E-2</v>
      </c>
      <c r="N268" s="20">
        <v>8</v>
      </c>
      <c r="O268" s="9">
        <v>0.11764705882352941</v>
      </c>
      <c r="P268" s="20">
        <v>2</v>
      </c>
      <c r="Q268" s="9">
        <v>2.9411764705882353E-2</v>
      </c>
    </row>
    <row r="269" spans="4:17" x14ac:dyDescent="0.25">
      <c r="D269" s="7" t="s">
        <v>679</v>
      </c>
      <c r="E269" s="20">
        <v>435</v>
      </c>
      <c r="F269" s="20">
        <v>349</v>
      </c>
      <c r="G269" s="9">
        <v>0.80229885057471262</v>
      </c>
      <c r="H269" s="20">
        <v>240</v>
      </c>
      <c r="I269" s="9">
        <v>0.68767908309455583</v>
      </c>
      <c r="J269" s="20">
        <v>0</v>
      </c>
      <c r="K269" s="9">
        <v>0</v>
      </c>
      <c r="L269" s="20">
        <v>37</v>
      </c>
      <c r="M269" s="9">
        <v>0.10601719197707736</v>
      </c>
      <c r="N269" s="20">
        <v>20</v>
      </c>
      <c r="O269" s="9">
        <v>5.730659025787966E-2</v>
      </c>
      <c r="P269" s="20">
        <v>12</v>
      </c>
      <c r="Q269" s="9">
        <v>3.4383954154727794E-2</v>
      </c>
    </row>
    <row r="270" spans="4:17" x14ac:dyDescent="0.25">
      <c r="D270" s="8" t="s">
        <v>680</v>
      </c>
      <c r="E270" s="20">
        <v>102</v>
      </c>
      <c r="F270" s="20">
        <v>84</v>
      </c>
      <c r="G270" s="9">
        <v>0.82352941176470584</v>
      </c>
      <c r="H270" s="20">
        <v>58</v>
      </c>
      <c r="I270" s="9">
        <v>0.69047619047619047</v>
      </c>
      <c r="J270" s="20">
        <v>0</v>
      </c>
      <c r="K270" s="9">
        <v>0</v>
      </c>
      <c r="L270" s="20">
        <v>6</v>
      </c>
      <c r="M270" s="9">
        <v>7.1428571428571425E-2</v>
      </c>
      <c r="N270" s="20">
        <v>6</v>
      </c>
      <c r="O270" s="9">
        <v>7.1428571428571425E-2</v>
      </c>
      <c r="P270" s="20">
        <v>4</v>
      </c>
      <c r="Q270" s="9">
        <v>4.7619047619047616E-2</v>
      </c>
    </row>
    <row r="271" spans="4:17" x14ac:dyDescent="0.25">
      <c r="D271" s="8" t="s">
        <v>685</v>
      </c>
      <c r="E271" s="20">
        <v>173</v>
      </c>
      <c r="F271" s="20">
        <v>138</v>
      </c>
      <c r="G271" s="9">
        <v>0.79768786127167635</v>
      </c>
      <c r="H271" s="20">
        <v>98</v>
      </c>
      <c r="I271" s="9">
        <v>0.71014492753623193</v>
      </c>
      <c r="J271" s="20">
        <v>0</v>
      </c>
      <c r="K271" s="9">
        <v>0</v>
      </c>
      <c r="L271" s="20">
        <v>17</v>
      </c>
      <c r="M271" s="9">
        <v>0.12318840579710146</v>
      </c>
      <c r="N271" s="20">
        <v>7</v>
      </c>
      <c r="O271" s="9">
        <v>5.0724637681159424E-2</v>
      </c>
      <c r="P271" s="20">
        <v>1</v>
      </c>
      <c r="Q271" s="9">
        <v>7.246376811594203E-3</v>
      </c>
    </row>
    <row r="272" spans="4:17" x14ac:dyDescent="0.25">
      <c r="D272" s="8" t="s">
        <v>697</v>
      </c>
      <c r="E272" s="20">
        <v>17</v>
      </c>
      <c r="F272" s="20">
        <v>9</v>
      </c>
      <c r="G272" s="9">
        <v>0.52941176470588236</v>
      </c>
      <c r="H272" s="20">
        <v>6</v>
      </c>
      <c r="I272" s="9">
        <v>0.66666666666666663</v>
      </c>
      <c r="J272" s="20">
        <v>0</v>
      </c>
      <c r="K272" s="9">
        <v>0</v>
      </c>
      <c r="L272" s="20">
        <v>1</v>
      </c>
      <c r="M272" s="9">
        <v>0.1111111111111111</v>
      </c>
      <c r="N272" s="20">
        <v>2</v>
      </c>
      <c r="O272" s="9">
        <v>0.22222222222222221</v>
      </c>
      <c r="P272" s="20">
        <v>3</v>
      </c>
      <c r="Q272" s="9">
        <v>0.33333333333333331</v>
      </c>
    </row>
    <row r="273" spans="4:17" x14ac:dyDescent="0.25">
      <c r="D273" s="8" t="s">
        <v>705</v>
      </c>
      <c r="E273" s="20">
        <v>143</v>
      </c>
      <c r="F273" s="20">
        <v>118</v>
      </c>
      <c r="G273" s="9">
        <v>0.82517482517482521</v>
      </c>
      <c r="H273" s="20">
        <v>78</v>
      </c>
      <c r="I273" s="9">
        <v>0.66101694915254239</v>
      </c>
      <c r="J273" s="20">
        <v>0</v>
      </c>
      <c r="K273" s="9">
        <v>0</v>
      </c>
      <c r="L273" s="20">
        <v>13</v>
      </c>
      <c r="M273" s="9">
        <v>0.11016949152542373</v>
      </c>
      <c r="N273" s="20">
        <v>5</v>
      </c>
      <c r="O273" s="9">
        <v>4.2372881355932202E-2</v>
      </c>
      <c r="P273" s="20">
        <v>4</v>
      </c>
      <c r="Q273" s="9">
        <v>3.3898305084745763E-2</v>
      </c>
    </row>
    <row r="274" spans="4:17" x14ac:dyDescent="0.25">
      <c r="D274" s="7" t="s">
        <v>681</v>
      </c>
      <c r="E274" s="20">
        <v>587</v>
      </c>
      <c r="F274" s="20">
        <v>483</v>
      </c>
      <c r="G274" s="9">
        <v>0.82282793867120951</v>
      </c>
      <c r="H274" s="20">
        <v>374</v>
      </c>
      <c r="I274" s="9">
        <v>0.77432712215320909</v>
      </c>
      <c r="J274" s="20">
        <v>0</v>
      </c>
      <c r="K274" s="9">
        <v>0</v>
      </c>
      <c r="L274" s="20">
        <v>37</v>
      </c>
      <c r="M274" s="9">
        <v>7.6604554865424432E-2</v>
      </c>
      <c r="N274" s="20">
        <v>34</v>
      </c>
      <c r="O274" s="9">
        <v>7.0393374741200831E-2</v>
      </c>
      <c r="P274" s="20">
        <v>5</v>
      </c>
      <c r="Q274" s="9">
        <v>1.0351966873706004E-2</v>
      </c>
    </row>
    <row r="275" spans="4:17" x14ac:dyDescent="0.25">
      <c r="D275" s="8" t="s">
        <v>682</v>
      </c>
      <c r="E275" s="20">
        <v>226</v>
      </c>
      <c r="F275" s="20">
        <v>182</v>
      </c>
      <c r="G275" s="9">
        <v>0.80530973451327437</v>
      </c>
      <c r="H275" s="20">
        <v>136</v>
      </c>
      <c r="I275" s="9">
        <v>0.74725274725274726</v>
      </c>
      <c r="J275" s="20">
        <v>0</v>
      </c>
      <c r="K275" s="9">
        <v>0</v>
      </c>
      <c r="L275" s="20">
        <v>23</v>
      </c>
      <c r="M275" s="9">
        <v>0.12637362637362637</v>
      </c>
      <c r="N275" s="20">
        <v>10</v>
      </c>
      <c r="O275" s="9">
        <v>5.4945054945054944E-2</v>
      </c>
      <c r="P275" s="20">
        <v>1</v>
      </c>
      <c r="Q275" s="9">
        <v>5.4945054945054949E-3</v>
      </c>
    </row>
    <row r="276" spans="4:17" x14ac:dyDescent="0.25">
      <c r="D276" s="8" t="s">
        <v>689</v>
      </c>
      <c r="E276" s="20">
        <v>99</v>
      </c>
      <c r="F276" s="20">
        <v>85</v>
      </c>
      <c r="G276" s="9">
        <v>0.85858585858585856</v>
      </c>
      <c r="H276" s="20">
        <v>70</v>
      </c>
      <c r="I276" s="9">
        <v>0.82352941176470584</v>
      </c>
      <c r="J276" s="20">
        <v>0</v>
      </c>
      <c r="K276" s="9">
        <v>0</v>
      </c>
      <c r="L276" s="20">
        <v>3</v>
      </c>
      <c r="M276" s="9">
        <v>3.5294117647058823E-2</v>
      </c>
      <c r="N276" s="20">
        <v>8</v>
      </c>
      <c r="O276" s="9">
        <v>9.4117647058823528E-2</v>
      </c>
      <c r="P276" s="20">
        <v>0</v>
      </c>
      <c r="Q276" s="9">
        <v>0</v>
      </c>
    </row>
    <row r="277" spans="4:17" x14ac:dyDescent="0.25">
      <c r="D277" s="8" t="s">
        <v>698</v>
      </c>
      <c r="E277" s="20">
        <v>177</v>
      </c>
      <c r="F277" s="20">
        <v>150</v>
      </c>
      <c r="G277" s="9">
        <v>0.84745762711864403</v>
      </c>
      <c r="H277" s="20">
        <v>117</v>
      </c>
      <c r="I277" s="9">
        <v>0.78</v>
      </c>
      <c r="J277" s="20">
        <v>0</v>
      </c>
      <c r="K277" s="9">
        <v>0</v>
      </c>
      <c r="L277" s="20">
        <v>8</v>
      </c>
      <c r="M277" s="9">
        <v>5.3333333333333337E-2</v>
      </c>
      <c r="N277" s="20">
        <v>8</v>
      </c>
      <c r="O277" s="9">
        <v>5.3333333333333337E-2</v>
      </c>
      <c r="P277" s="20">
        <v>1</v>
      </c>
      <c r="Q277" s="9">
        <v>6.6666666666666671E-3</v>
      </c>
    </row>
    <row r="278" spans="4:17" x14ac:dyDescent="0.25">
      <c r="D278" s="8" t="s">
        <v>699</v>
      </c>
      <c r="E278" s="20">
        <v>85</v>
      </c>
      <c r="F278" s="20">
        <v>66</v>
      </c>
      <c r="G278" s="9">
        <v>0.77647058823529413</v>
      </c>
      <c r="H278" s="20">
        <v>51</v>
      </c>
      <c r="I278" s="9">
        <v>0.77272727272727271</v>
      </c>
      <c r="J278" s="20">
        <v>0</v>
      </c>
      <c r="K278" s="9">
        <v>0</v>
      </c>
      <c r="L278" s="20">
        <v>3</v>
      </c>
      <c r="M278" s="9">
        <v>4.5454545454545456E-2</v>
      </c>
      <c r="N278" s="20">
        <v>8</v>
      </c>
      <c r="O278" s="9">
        <v>0.12121212121212122</v>
      </c>
      <c r="P278" s="20">
        <v>3</v>
      </c>
      <c r="Q278" s="9">
        <v>4.5454545454545456E-2</v>
      </c>
    </row>
    <row r="279" spans="4:17" x14ac:dyDescent="0.25">
      <c r="D279" s="7" t="s">
        <v>702</v>
      </c>
      <c r="E279" s="20">
        <v>698</v>
      </c>
      <c r="F279" s="20">
        <v>559</v>
      </c>
      <c r="G279" s="9">
        <v>0.80085959885386815</v>
      </c>
      <c r="H279" s="20">
        <v>383</v>
      </c>
      <c r="I279" s="9">
        <v>0.68515205724508055</v>
      </c>
      <c r="J279" s="20">
        <v>0</v>
      </c>
      <c r="K279" s="9">
        <v>0</v>
      </c>
      <c r="L279" s="20">
        <v>22</v>
      </c>
      <c r="M279" s="9">
        <v>3.9355992844364938E-2</v>
      </c>
      <c r="N279" s="20">
        <v>73</v>
      </c>
      <c r="O279" s="9">
        <v>0.13059033989266547</v>
      </c>
      <c r="P279" s="20">
        <v>17</v>
      </c>
      <c r="Q279" s="9">
        <v>3.041144901610018E-2</v>
      </c>
    </row>
    <row r="280" spans="4:17" x14ac:dyDescent="0.25">
      <c r="D280" s="8" t="s">
        <v>703</v>
      </c>
      <c r="E280" s="20">
        <v>63</v>
      </c>
      <c r="F280" s="20">
        <v>51</v>
      </c>
      <c r="G280" s="9">
        <v>0.80952380952380953</v>
      </c>
      <c r="H280" s="20">
        <v>40</v>
      </c>
      <c r="I280" s="9">
        <v>0.78431372549019607</v>
      </c>
      <c r="J280" s="20">
        <v>0</v>
      </c>
      <c r="K280" s="9">
        <v>0</v>
      </c>
      <c r="L280" s="20">
        <v>3</v>
      </c>
      <c r="M280" s="9">
        <v>5.8823529411764705E-2</v>
      </c>
      <c r="N280" s="20">
        <v>7</v>
      </c>
      <c r="O280" s="9">
        <v>0.13725490196078433</v>
      </c>
      <c r="P280" s="20">
        <v>2</v>
      </c>
      <c r="Q280" s="9">
        <v>3.9215686274509803E-2</v>
      </c>
    </row>
    <row r="281" spans="4:17" x14ac:dyDescent="0.25">
      <c r="D281" s="8" t="s">
        <v>706</v>
      </c>
      <c r="E281" s="20">
        <v>165</v>
      </c>
      <c r="F281" s="20">
        <v>126</v>
      </c>
      <c r="G281" s="9">
        <v>0.76363636363636367</v>
      </c>
      <c r="H281" s="20">
        <v>75</v>
      </c>
      <c r="I281" s="9">
        <v>0.59523809523809523</v>
      </c>
      <c r="J281" s="20">
        <v>0</v>
      </c>
      <c r="K281" s="9">
        <v>0</v>
      </c>
      <c r="L281" s="20">
        <v>12</v>
      </c>
      <c r="M281" s="9">
        <v>9.5238095238095233E-2</v>
      </c>
      <c r="N281" s="20">
        <v>13</v>
      </c>
      <c r="O281" s="9">
        <v>0.10317460317460317</v>
      </c>
      <c r="P281" s="20">
        <v>7</v>
      </c>
      <c r="Q281" s="9">
        <v>5.5555555555555552E-2</v>
      </c>
    </row>
    <row r="282" spans="4:17" x14ac:dyDescent="0.25">
      <c r="D282" s="8" t="s">
        <v>708</v>
      </c>
      <c r="E282" s="20">
        <v>190</v>
      </c>
      <c r="F282" s="20">
        <v>160</v>
      </c>
      <c r="G282" s="9">
        <v>0.84210526315789469</v>
      </c>
      <c r="H282" s="20">
        <v>105</v>
      </c>
      <c r="I282" s="9">
        <v>0.65625</v>
      </c>
      <c r="J282" s="20">
        <v>0</v>
      </c>
      <c r="K282" s="9">
        <v>0</v>
      </c>
      <c r="L282" s="20">
        <v>2</v>
      </c>
      <c r="M282" s="9">
        <v>1.2500000000000001E-2</v>
      </c>
      <c r="N282" s="20">
        <v>18</v>
      </c>
      <c r="O282" s="9">
        <v>0.1125</v>
      </c>
      <c r="P282" s="20">
        <v>2</v>
      </c>
      <c r="Q282" s="9">
        <v>1.2500000000000001E-2</v>
      </c>
    </row>
    <row r="283" spans="4:17" x14ac:dyDescent="0.25">
      <c r="D283" s="8" t="s">
        <v>710</v>
      </c>
      <c r="E283" s="20">
        <v>53</v>
      </c>
      <c r="F283" s="20">
        <v>43</v>
      </c>
      <c r="G283" s="9">
        <v>0.81132075471698117</v>
      </c>
      <c r="H283" s="20">
        <v>31</v>
      </c>
      <c r="I283" s="9">
        <v>0.72093023255813948</v>
      </c>
      <c r="J283" s="20">
        <v>0</v>
      </c>
      <c r="K283" s="9">
        <v>0</v>
      </c>
      <c r="L283" s="20">
        <v>0</v>
      </c>
      <c r="M283" s="9">
        <v>0</v>
      </c>
      <c r="N283" s="20">
        <v>4</v>
      </c>
      <c r="O283" s="9">
        <v>9.3023255813953487E-2</v>
      </c>
      <c r="P283" s="20">
        <v>4</v>
      </c>
      <c r="Q283" s="9">
        <v>9.3023255813953487E-2</v>
      </c>
    </row>
    <row r="284" spans="4:17" x14ac:dyDescent="0.25">
      <c r="D284" s="8" t="s">
        <v>715</v>
      </c>
      <c r="E284" s="20">
        <v>227</v>
      </c>
      <c r="F284" s="20">
        <v>179</v>
      </c>
      <c r="G284" s="9">
        <v>0.78854625550660795</v>
      </c>
      <c r="H284" s="20">
        <v>132</v>
      </c>
      <c r="I284" s="9">
        <v>0.73743016759776536</v>
      </c>
      <c r="J284" s="20">
        <v>0</v>
      </c>
      <c r="K284" s="9">
        <v>0</v>
      </c>
      <c r="L284" s="20">
        <v>5</v>
      </c>
      <c r="M284" s="9">
        <v>2.7932960893854747E-2</v>
      </c>
      <c r="N284" s="20">
        <v>31</v>
      </c>
      <c r="O284" s="9">
        <v>0.17318435754189945</v>
      </c>
      <c r="P284" s="20">
        <v>2</v>
      </c>
      <c r="Q284" s="9">
        <v>1.11731843575419E-2</v>
      </c>
    </row>
    <row r="285" spans="4:17" x14ac:dyDescent="0.25">
      <c r="D285" s="7" t="s">
        <v>677</v>
      </c>
      <c r="E285" s="20">
        <v>623</v>
      </c>
      <c r="F285" s="20">
        <v>530</v>
      </c>
      <c r="G285" s="9">
        <v>0.8507223113964687</v>
      </c>
      <c r="H285" s="20">
        <v>405</v>
      </c>
      <c r="I285" s="9">
        <v>0.76415094339622647</v>
      </c>
      <c r="J285" s="20">
        <v>0</v>
      </c>
      <c r="K285" s="9">
        <v>0</v>
      </c>
      <c r="L285" s="20">
        <v>22</v>
      </c>
      <c r="M285" s="9">
        <v>4.1509433962264149E-2</v>
      </c>
      <c r="N285" s="20">
        <v>45</v>
      </c>
      <c r="O285" s="9">
        <v>8.4905660377358486E-2</v>
      </c>
      <c r="P285" s="20">
        <v>8</v>
      </c>
      <c r="Q285" s="9">
        <v>1.509433962264151E-2</v>
      </c>
    </row>
    <row r="286" spans="4:17" x14ac:dyDescent="0.25">
      <c r="D286" s="8" t="s">
        <v>678</v>
      </c>
      <c r="E286" s="20">
        <v>102</v>
      </c>
      <c r="F286" s="20">
        <v>84</v>
      </c>
      <c r="G286" s="9">
        <v>0.82352941176470584</v>
      </c>
      <c r="H286" s="20">
        <v>54</v>
      </c>
      <c r="I286" s="9">
        <v>0.6428571428571429</v>
      </c>
      <c r="J286" s="20">
        <v>0</v>
      </c>
      <c r="K286" s="9">
        <v>0</v>
      </c>
      <c r="L286" s="20">
        <v>7</v>
      </c>
      <c r="M286" s="9">
        <v>8.3333333333333329E-2</v>
      </c>
      <c r="N286" s="20">
        <v>7</v>
      </c>
      <c r="O286" s="9">
        <v>8.3333333333333329E-2</v>
      </c>
      <c r="P286" s="20">
        <v>2</v>
      </c>
      <c r="Q286" s="9">
        <v>2.3809523809523808E-2</v>
      </c>
    </row>
    <row r="287" spans="4:17" x14ac:dyDescent="0.25">
      <c r="D287" s="8" t="s">
        <v>686</v>
      </c>
      <c r="E287" s="20">
        <v>224</v>
      </c>
      <c r="F287" s="20">
        <v>188</v>
      </c>
      <c r="G287" s="9">
        <v>0.8392857142857143</v>
      </c>
      <c r="H287" s="20">
        <v>143</v>
      </c>
      <c r="I287" s="9">
        <v>0.76063829787234039</v>
      </c>
      <c r="J287" s="20">
        <v>0</v>
      </c>
      <c r="K287" s="9">
        <v>0</v>
      </c>
      <c r="L287" s="20">
        <v>4</v>
      </c>
      <c r="M287" s="9">
        <v>2.1276595744680851E-2</v>
      </c>
      <c r="N287" s="20">
        <v>20</v>
      </c>
      <c r="O287" s="9">
        <v>0.10638297872340426</v>
      </c>
      <c r="P287" s="20">
        <v>4</v>
      </c>
      <c r="Q287" s="9">
        <v>2.1276595744680851E-2</v>
      </c>
    </row>
    <row r="288" spans="4:17" x14ac:dyDescent="0.25">
      <c r="D288" s="8" t="s">
        <v>692</v>
      </c>
      <c r="E288" s="20">
        <v>118</v>
      </c>
      <c r="F288" s="20">
        <v>101</v>
      </c>
      <c r="G288" s="9">
        <v>0.85593220338983056</v>
      </c>
      <c r="H288" s="20">
        <v>84</v>
      </c>
      <c r="I288" s="9">
        <v>0.83168316831683164</v>
      </c>
      <c r="J288" s="20">
        <v>0</v>
      </c>
      <c r="K288" s="9">
        <v>0</v>
      </c>
      <c r="L288" s="20">
        <v>3</v>
      </c>
      <c r="M288" s="9">
        <v>2.9702970297029702E-2</v>
      </c>
      <c r="N288" s="20">
        <v>10</v>
      </c>
      <c r="O288" s="9">
        <v>9.9009900990099015E-2</v>
      </c>
      <c r="P288" s="20">
        <v>1</v>
      </c>
      <c r="Q288" s="9">
        <v>9.9009900990099011E-3</v>
      </c>
    </row>
    <row r="289" spans="4:17" x14ac:dyDescent="0.25">
      <c r="D289" s="8" t="s">
        <v>701</v>
      </c>
      <c r="E289" s="20">
        <v>179</v>
      </c>
      <c r="F289" s="20">
        <v>157</v>
      </c>
      <c r="G289" s="9">
        <v>0.87709497206703912</v>
      </c>
      <c r="H289" s="20">
        <v>124</v>
      </c>
      <c r="I289" s="9">
        <v>0.78980891719745228</v>
      </c>
      <c r="J289" s="20">
        <v>0</v>
      </c>
      <c r="K289" s="9">
        <v>0</v>
      </c>
      <c r="L289" s="20">
        <v>8</v>
      </c>
      <c r="M289" s="9">
        <v>5.0955414012738856E-2</v>
      </c>
      <c r="N289" s="20">
        <v>8</v>
      </c>
      <c r="O289" s="9">
        <v>5.0955414012738856E-2</v>
      </c>
      <c r="P289" s="20">
        <v>1</v>
      </c>
      <c r="Q289" s="9">
        <v>6.369426751592357E-3</v>
      </c>
    </row>
    <row r="290" spans="4:17" x14ac:dyDescent="0.25">
      <c r="D290" s="7" t="s">
        <v>683</v>
      </c>
      <c r="E290" s="20">
        <v>571</v>
      </c>
      <c r="F290" s="20">
        <v>456</v>
      </c>
      <c r="G290" s="9">
        <v>0.79859894921190888</v>
      </c>
      <c r="H290" s="20">
        <v>326</v>
      </c>
      <c r="I290" s="9">
        <v>0.71491228070175439</v>
      </c>
      <c r="J290" s="20">
        <v>0</v>
      </c>
      <c r="K290" s="9">
        <v>0</v>
      </c>
      <c r="L290" s="20">
        <v>30</v>
      </c>
      <c r="M290" s="9">
        <v>6.5789473684210523E-2</v>
      </c>
      <c r="N290" s="20">
        <v>46</v>
      </c>
      <c r="O290" s="9">
        <v>0.10087719298245613</v>
      </c>
      <c r="P290" s="20">
        <v>15</v>
      </c>
      <c r="Q290" s="9">
        <v>3.2894736842105261E-2</v>
      </c>
    </row>
    <row r="291" spans="4:17" x14ac:dyDescent="0.25">
      <c r="D291" s="8" t="s">
        <v>684</v>
      </c>
      <c r="E291" s="20">
        <v>166</v>
      </c>
      <c r="F291" s="20">
        <v>139</v>
      </c>
      <c r="G291" s="9">
        <v>0.83734939759036142</v>
      </c>
      <c r="H291" s="20">
        <v>103</v>
      </c>
      <c r="I291" s="9">
        <v>0.74100719424460426</v>
      </c>
      <c r="J291" s="20">
        <v>0</v>
      </c>
      <c r="K291" s="9">
        <v>0</v>
      </c>
      <c r="L291" s="20">
        <v>5</v>
      </c>
      <c r="M291" s="9">
        <v>3.5971223021582732E-2</v>
      </c>
      <c r="N291" s="20">
        <v>8</v>
      </c>
      <c r="O291" s="9">
        <v>5.7553956834532377E-2</v>
      </c>
      <c r="P291" s="20">
        <v>9</v>
      </c>
      <c r="Q291" s="9">
        <v>6.4748201438848921E-2</v>
      </c>
    </row>
    <row r="292" spans="4:17" x14ac:dyDescent="0.25">
      <c r="D292" s="8" t="s">
        <v>690</v>
      </c>
      <c r="E292" s="20">
        <v>146</v>
      </c>
      <c r="F292" s="20">
        <v>116</v>
      </c>
      <c r="G292" s="9">
        <v>0.79452054794520544</v>
      </c>
      <c r="H292" s="20">
        <v>82</v>
      </c>
      <c r="I292" s="9">
        <v>0.7068965517241379</v>
      </c>
      <c r="J292" s="20">
        <v>0</v>
      </c>
      <c r="K292" s="9">
        <v>0</v>
      </c>
      <c r="L292" s="20">
        <v>4</v>
      </c>
      <c r="M292" s="9">
        <v>3.4482758620689655E-2</v>
      </c>
      <c r="N292" s="20">
        <v>19</v>
      </c>
      <c r="O292" s="9">
        <v>0.16379310344827586</v>
      </c>
      <c r="P292" s="20">
        <v>1</v>
      </c>
      <c r="Q292" s="9">
        <v>8.6206896551724137E-3</v>
      </c>
    </row>
    <row r="293" spans="4:17" x14ac:dyDescent="0.25">
      <c r="D293" s="8" t="s">
        <v>711</v>
      </c>
      <c r="E293" s="20">
        <v>85</v>
      </c>
      <c r="F293" s="20">
        <v>69</v>
      </c>
      <c r="G293" s="9">
        <v>0.81176470588235294</v>
      </c>
      <c r="H293" s="20">
        <v>44</v>
      </c>
      <c r="I293" s="9">
        <v>0.6376811594202898</v>
      </c>
      <c r="J293" s="20">
        <v>0</v>
      </c>
      <c r="K293" s="9">
        <v>0</v>
      </c>
      <c r="L293" s="20">
        <v>9</v>
      </c>
      <c r="M293" s="9">
        <v>0.13043478260869565</v>
      </c>
      <c r="N293" s="20">
        <v>3</v>
      </c>
      <c r="O293" s="9">
        <v>4.3478260869565216E-2</v>
      </c>
      <c r="P293" s="20">
        <v>0</v>
      </c>
      <c r="Q293" s="9">
        <v>0</v>
      </c>
    </row>
    <row r="294" spans="4:17" x14ac:dyDescent="0.25">
      <c r="D294" s="8" t="s">
        <v>712</v>
      </c>
      <c r="E294" s="20">
        <v>174</v>
      </c>
      <c r="F294" s="20">
        <v>132</v>
      </c>
      <c r="G294" s="9">
        <v>0.75862068965517238</v>
      </c>
      <c r="H294" s="20">
        <v>97</v>
      </c>
      <c r="I294" s="9">
        <v>0.73484848484848486</v>
      </c>
      <c r="J294" s="20">
        <v>0</v>
      </c>
      <c r="K294" s="9">
        <v>0</v>
      </c>
      <c r="L294" s="20">
        <v>12</v>
      </c>
      <c r="M294" s="9">
        <v>9.0909090909090912E-2</v>
      </c>
      <c r="N294" s="20">
        <v>16</v>
      </c>
      <c r="O294" s="9">
        <v>0.12121212121212122</v>
      </c>
      <c r="P294" s="20">
        <v>5</v>
      </c>
      <c r="Q294" s="9">
        <v>3.787878787878788E-2</v>
      </c>
    </row>
    <row r="295" spans="4:17" x14ac:dyDescent="0.25">
      <c r="D295" s="7" t="s">
        <v>687</v>
      </c>
      <c r="E295" s="20">
        <v>879</v>
      </c>
      <c r="F295" s="20">
        <v>725</v>
      </c>
      <c r="G295" s="9">
        <v>0.82480091012514223</v>
      </c>
      <c r="H295" s="20">
        <v>571</v>
      </c>
      <c r="I295" s="9">
        <v>0.78758620689655168</v>
      </c>
      <c r="J295" s="20">
        <v>0</v>
      </c>
      <c r="K295" s="9">
        <v>0</v>
      </c>
      <c r="L295" s="20">
        <v>34</v>
      </c>
      <c r="M295" s="9">
        <v>4.6896551724137932E-2</v>
      </c>
      <c r="N295" s="20">
        <v>67</v>
      </c>
      <c r="O295" s="9">
        <v>9.2413793103448272E-2</v>
      </c>
      <c r="P295" s="20">
        <v>17</v>
      </c>
      <c r="Q295" s="9">
        <v>2.3448275862068966E-2</v>
      </c>
    </row>
    <row r="296" spans="4:17" x14ac:dyDescent="0.25">
      <c r="D296" s="8" t="s">
        <v>688</v>
      </c>
      <c r="E296" s="20">
        <v>118</v>
      </c>
      <c r="F296" s="20">
        <v>101</v>
      </c>
      <c r="G296" s="9">
        <v>0.85593220338983056</v>
      </c>
      <c r="H296" s="20">
        <v>78</v>
      </c>
      <c r="I296" s="9">
        <v>0.7722772277227723</v>
      </c>
      <c r="J296" s="20">
        <v>0</v>
      </c>
      <c r="K296" s="9">
        <v>0</v>
      </c>
      <c r="L296" s="20">
        <v>6</v>
      </c>
      <c r="M296" s="9">
        <v>5.9405940594059403E-2</v>
      </c>
      <c r="N296" s="20">
        <v>7</v>
      </c>
      <c r="O296" s="9">
        <v>6.9306930693069313E-2</v>
      </c>
      <c r="P296" s="20">
        <v>3</v>
      </c>
      <c r="Q296" s="9">
        <v>2.9702970297029702E-2</v>
      </c>
    </row>
    <row r="297" spans="4:17" x14ac:dyDescent="0.25">
      <c r="D297" s="8" t="s">
        <v>691</v>
      </c>
      <c r="E297" s="20">
        <v>272</v>
      </c>
      <c r="F297" s="20">
        <v>215</v>
      </c>
      <c r="G297" s="9">
        <v>0.7904411764705882</v>
      </c>
      <c r="H297" s="20">
        <v>171</v>
      </c>
      <c r="I297" s="9">
        <v>0.79534883720930227</v>
      </c>
      <c r="J297" s="20">
        <v>0</v>
      </c>
      <c r="K297" s="9">
        <v>0</v>
      </c>
      <c r="L297" s="20">
        <v>13</v>
      </c>
      <c r="M297" s="9">
        <v>6.0465116279069767E-2</v>
      </c>
      <c r="N297" s="20">
        <v>29</v>
      </c>
      <c r="O297" s="9">
        <v>0.13488372093023257</v>
      </c>
      <c r="P297" s="20">
        <v>8</v>
      </c>
      <c r="Q297" s="9">
        <v>3.7209302325581395E-2</v>
      </c>
    </row>
    <row r="298" spans="4:17" x14ac:dyDescent="0.25">
      <c r="D298" s="8" t="s">
        <v>695</v>
      </c>
      <c r="E298" s="20">
        <v>131</v>
      </c>
      <c r="F298" s="20">
        <v>108</v>
      </c>
      <c r="G298" s="9">
        <v>0.82442748091603058</v>
      </c>
      <c r="H298" s="20">
        <v>66</v>
      </c>
      <c r="I298" s="9">
        <v>0.61111111111111116</v>
      </c>
      <c r="J298" s="20">
        <v>0</v>
      </c>
      <c r="K298" s="9">
        <v>0</v>
      </c>
      <c r="L298" s="20">
        <v>6</v>
      </c>
      <c r="M298" s="9">
        <v>5.5555555555555552E-2</v>
      </c>
      <c r="N298" s="20">
        <v>8</v>
      </c>
      <c r="O298" s="9">
        <v>7.407407407407407E-2</v>
      </c>
      <c r="P298" s="20">
        <v>2</v>
      </c>
      <c r="Q298" s="9">
        <v>1.8518518518518517E-2</v>
      </c>
    </row>
    <row r="299" spans="4:17" x14ac:dyDescent="0.25">
      <c r="D299" s="8" t="s">
        <v>700</v>
      </c>
      <c r="E299" s="20">
        <v>165</v>
      </c>
      <c r="F299" s="20">
        <v>132</v>
      </c>
      <c r="G299" s="9">
        <v>0.8</v>
      </c>
      <c r="H299" s="20">
        <v>107</v>
      </c>
      <c r="I299" s="9">
        <v>0.81060606060606055</v>
      </c>
      <c r="J299" s="20">
        <v>0</v>
      </c>
      <c r="K299" s="9">
        <v>0</v>
      </c>
      <c r="L299" s="20">
        <v>6</v>
      </c>
      <c r="M299" s="9">
        <v>4.5454545454545456E-2</v>
      </c>
      <c r="N299" s="20">
        <v>15</v>
      </c>
      <c r="O299" s="9">
        <v>0.11363636363636363</v>
      </c>
      <c r="P299" s="20">
        <v>1</v>
      </c>
      <c r="Q299" s="9">
        <v>7.575757575757576E-3</v>
      </c>
    </row>
    <row r="300" spans="4:17" x14ac:dyDescent="0.25">
      <c r="D300" s="8" t="s">
        <v>707</v>
      </c>
      <c r="E300" s="20">
        <v>32</v>
      </c>
      <c r="F300" s="20">
        <v>30</v>
      </c>
      <c r="G300" s="9">
        <v>0.9375</v>
      </c>
      <c r="H300" s="20">
        <v>27</v>
      </c>
      <c r="I300" s="9">
        <v>0.9</v>
      </c>
      <c r="J300" s="20">
        <v>0</v>
      </c>
      <c r="K300" s="9">
        <v>0</v>
      </c>
      <c r="L300" s="20">
        <v>0</v>
      </c>
      <c r="M300" s="9">
        <v>0</v>
      </c>
      <c r="N300" s="20">
        <v>0</v>
      </c>
      <c r="O300" s="9">
        <v>0</v>
      </c>
      <c r="P300" s="20">
        <v>0</v>
      </c>
      <c r="Q300" s="9">
        <v>0</v>
      </c>
    </row>
    <row r="301" spans="4:17" x14ac:dyDescent="0.25">
      <c r="D301" s="8" t="s">
        <v>714</v>
      </c>
      <c r="E301" s="20">
        <v>161</v>
      </c>
      <c r="F301" s="20">
        <v>139</v>
      </c>
      <c r="G301" s="9">
        <v>0.86335403726708071</v>
      </c>
      <c r="H301" s="20">
        <v>122</v>
      </c>
      <c r="I301" s="9">
        <v>0.87769784172661869</v>
      </c>
      <c r="J301" s="20">
        <v>0</v>
      </c>
      <c r="K301" s="9">
        <v>0</v>
      </c>
      <c r="L301" s="20">
        <v>3</v>
      </c>
      <c r="M301" s="9">
        <v>2.1582733812949641E-2</v>
      </c>
      <c r="N301" s="20">
        <v>8</v>
      </c>
      <c r="O301" s="9">
        <v>5.7553956834532377E-2</v>
      </c>
      <c r="P301" s="20">
        <v>3</v>
      </c>
      <c r="Q301" s="9">
        <v>2.1582733812949641E-2</v>
      </c>
    </row>
    <row r="302" spans="4:17" x14ac:dyDescent="0.25">
      <c r="D302" s="6" t="s">
        <v>501</v>
      </c>
      <c r="E302" s="20">
        <v>4342</v>
      </c>
      <c r="F302" s="20">
        <v>3590</v>
      </c>
      <c r="G302" s="9">
        <v>0.82680792261630587</v>
      </c>
      <c r="H302" s="20">
        <v>2825</v>
      </c>
      <c r="I302" s="9">
        <v>0.78690807799442897</v>
      </c>
      <c r="J302" s="20">
        <v>0</v>
      </c>
      <c r="K302" s="9">
        <v>0</v>
      </c>
      <c r="L302" s="20">
        <v>173</v>
      </c>
      <c r="M302" s="9">
        <v>4.8189415041782729E-2</v>
      </c>
      <c r="N302" s="20">
        <v>353</v>
      </c>
      <c r="O302" s="9">
        <v>9.8328690807799449E-2</v>
      </c>
      <c r="P302" s="20">
        <v>96</v>
      </c>
      <c r="Q302" s="9">
        <v>2.6740947075208913E-2</v>
      </c>
    </row>
    <row r="303" spans="4:17" x14ac:dyDescent="0.25">
      <c r="D303" s="7" t="s">
        <v>717</v>
      </c>
      <c r="E303" s="20">
        <v>620</v>
      </c>
      <c r="F303" s="20">
        <v>508</v>
      </c>
      <c r="G303" s="9">
        <v>0.8193548387096774</v>
      </c>
      <c r="H303" s="20">
        <v>397</v>
      </c>
      <c r="I303" s="9">
        <v>0.78149606299212604</v>
      </c>
      <c r="J303" s="20">
        <v>0</v>
      </c>
      <c r="K303" s="9">
        <v>0</v>
      </c>
      <c r="L303" s="20">
        <v>49</v>
      </c>
      <c r="M303" s="9">
        <v>9.6456692913385822E-2</v>
      </c>
      <c r="N303" s="20">
        <v>46</v>
      </c>
      <c r="O303" s="9">
        <v>9.055118110236221E-2</v>
      </c>
      <c r="P303" s="20">
        <v>2</v>
      </c>
      <c r="Q303" s="9">
        <v>3.937007874015748E-3</v>
      </c>
    </row>
    <row r="304" spans="4:17" x14ac:dyDescent="0.25">
      <c r="D304" s="8" t="s">
        <v>718</v>
      </c>
      <c r="E304" s="20">
        <v>145</v>
      </c>
      <c r="F304" s="20">
        <v>115</v>
      </c>
      <c r="G304" s="9">
        <v>0.7931034482758621</v>
      </c>
      <c r="H304" s="20">
        <v>93</v>
      </c>
      <c r="I304" s="9">
        <v>0.80869565217391304</v>
      </c>
      <c r="J304" s="20">
        <v>0</v>
      </c>
      <c r="K304" s="9">
        <v>0</v>
      </c>
      <c r="L304" s="20">
        <v>14</v>
      </c>
      <c r="M304" s="9">
        <v>0.12173913043478261</v>
      </c>
      <c r="N304" s="20">
        <v>13</v>
      </c>
      <c r="O304" s="9">
        <v>0.11304347826086956</v>
      </c>
      <c r="P304" s="20">
        <v>0</v>
      </c>
      <c r="Q304" s="9">
        <v>0</v>
      </c>
    </row>
    <row r="305" spans="4:17" x14ac:dyDescent="0.25">
      <c r="D305" s="8" t="s">
        <v>720</v>
      </c>
      <c r="E305" s="20">
        <v>237</v>
      </c>
      <c r="F305" s="20">
        <v>206</v>
      </c>
      <c r="G305" s="9">
        <v>0.86919831223628696</v>
      </c>
      <c r="H305" s="20">
        <v>165</v>
      </c>
      <c r="I305" s="9">
        <v>0.80097087378640774</v>
      </c>
      <c r="J305" s="20">
        <v>0</v>
      </c>
      <c r="K305" s="9">
        <v>0</v>
      </c>
      <c r="L305" s="20">
        <v>11</v>
      </c>
      <c r="M305" s="9">
        <v>5.3398058252427182E-2</v>
      </c>
      <c r="N305" s="20">
        <v>13</v>
      </c>
      <c r="O305" s="9">
        <v>6.3106796116504854E-2</v>
      </c>
      <c r="P305" s="20">
        <v>1</v>
      </c>
      <c r="Q305" s="9">
        <v>4.8543689320388345E-3</v>
      </c>
    </row>
    <row r="306" spans="4:17" x14ac:dyDescent="0.25">
      <c r="D306" s="8" t="s">
        <v>722</v>
      </c>
      <c r="E306" s="20">
        <v>49</v>
      </c>
      <c r="F306" s="20">
        <v>44</v>
      </c>
      <c r="G306" s="9">
        <v>0.89795918367346939</v>
      </c>
      <c r="H306" s="20">
        <v>33</v>
      </c>
      <c r="I306" s="9">
        <v>0.75</v>
      </c>
      <c r="J306" s="20">
        <v>0</v>
      </c>
      <c r="K306" s="9">
        <v>0</v>
      </c>
      <c r="L306" s="20">
        <v>5</v>
      </c>
      <c r="M306" s="9">
        <v>0.11363636363636363</v>
      </c>
      <c r="N306" s="20">
        <v>0</v>
      </c>
      <c r="O306" s="9">
        <v>0</v>
      </c>
      <c r="P306" s="20">
        <v>0</v>
      </c>
      <c r="Q306" s="9">
        <v>0</v>
      </c>
    </row>
    <row r="307" spans="4:17" x14ac:dyDescent="0.25">
      <c r="D307" s="8" t="s">
        <v>723</v>
      </c>
      <c r="E307" s="20">
        <v>55</v>
      </c>
      <c r="F307" s="20">
        <v>40</v>
      </c>
      <c r="G307" s="9">
        <v>0.72727272727272729</v>
      </c>
      <c r="H307" s="20">
        <v>25</v>
      </c>
      <c r="I307" s="9">
        <v>0.625</v>
      </c>
      <c r="J307" s="20">
        <v>0</v>
      </c>
      <c r="K307" s="9">
        <v>0</v>
      </c>
      <c r="L307" s="20">
        <v>6</v>
      </c>
      <c r="M307" s="9">
        <v>0.15</v>
      </c>
      <c r="N307" s="20">
        <v>7</v>
      </c>
      <c r="O307" s="9">
        <v>0.17499999999999999</v>
      </c>
      <c r="P307" s="20">
        <v>1</v>
      </c>
      <c r="Q307" s="9">
        <v>2.5000000000000001E-2</v>
      </c>
    </row>
    <row r="308" spans="4:17" x14ac:dyDescent="0.25">
      <c r="D308" s="8" t="s">
        <v>749</v>
      </c>
      <c r="E308" s="20">
        <v>134</v>
      </c>
      <c r="F308" s="20">
        <v>103</v>
      </c>
      <c r="G308" s="9">
        <v>0.76865671641791045</v>
      </c>
      <c r="H308" s="20">
        <v>81</v>
      </c>
      <c r="I308" s="9">
        <v>0.78640776699029125</v>
      </c>
      <c r="J308" s="20">
        <v>0</v>
      </c>
      <c r="K308" s="9">
        <v>0</v>
      </c>
      <c r="L308" s="20">
        <v>13</v>
      </c>
      <c r="M308" s="9">
        <v>0.12621359223300971</v>
      </c>
      <c r="N308" s="20">
        <v>13</v>
      </c>
      <c r="O308" s="9">
        <v>0.12621359223300971</v>
      </c>
      <c r="P308" s="20">
        <v>0</v>
      </c>
      <c r="Q308" s="9">
        <v>0</v>
      </c>
    </row>
    <row r="309" spans="4:17" x14ac:dyDescent="0.25">
      <c r="D309" s="7" t="s">
        <v>502</v>
      </c>
      <c r="E309" s="20">
        <v>803</v>
      </c>
      <c r="F309" s="20">
        <v>731</v>
      </c>
      <c r="G309" s="9">
        <v>0.91033623910336237</v>
      </c>
      <c r="H309" s="20">
        <v>638</v>
      </c>
      <c r="I309" s="9">
        <v>0.87277701778385774</v>
      </c>
      <c r="J309" s="20">
        <v>0</v>
      </c>
      <c r="K309" s="9">
        <v>0</v>
      </c>
      <c r="L309" s="20">
        <v>23</v>
      </c>
      <c r="M309" s="9">
        <v>3.1463748290013679E-2</v>
      </c>
      <c r="N309" s="20">
        <v>15</v>
      </c>
      <c r="O309" s="9">
        <v>2.0519835841313269E-2</v>
      </c>
      <c r="P309" s="20">
        <v>22</v>
      </c>
      <c r="Q309" s="9">
        <v>3.0095759233926128E-2</v>
      </c>
    </row>
    <row r="310" spans="4:17" x14ac:dyDescent="0.25">
      <c r="D310" s="8" t="s">
        <v>503</v>
      </c>
      <c r="E310" s="20">
        <v>149</v>
      </c>
      <c r="F310" s="20">
        <v>140</v>
      </c>
      <c r="G310" s="9">
        <v>0.93959731543624159</v>
      </c>
      <c r="H310" s="20">
        <v>121</v>
      </c>
      <c r="I310" s="9">
        <v>0.86428571428571432</v>
      </c>
      <c r="J310" s="20">
        <v>0</v>
      </c>
      <c r="K310" s="9">
        <v>0</v>
      </c>
      <c r="L310" s="20">
        <v>4</v>
      </c>
      <c r="M310" s="9">
        <v>2.8571428571428571E-2</v>
      </c>
      <c r="N310" s="20">
        <v>4</v>
      </c>
      <c r="O310" s="9">
        <v>2.8571428571428571E-2</v>
      </c>
      <c r="P310" s="20">
        <v>0</v>
      </c>
      <c r="Q310" s="9">
        <v>0</v>
      </c>
    </row>
    <row r="311" spans="4:17" x14ac:dyDescent="0.25">
      <c r="D311" s="8" t="s">
        <v>721</v>
      </c>
      <c r="E311" s="20">
        <v>227</v>
      </c>
      <c r="F311" s="20">
        <v>204</v>
      </c>
      <c r="G311" s="9">
        <v>0.89867841409691629</v>
      </c>
      <c r="H311" s="20">
        <v>163</v>
      </c>
      <c r="I311" s="9">
        <v>0.7990196078431373</v>
      </c>
      <c r="J311" s="20">
        <v>0</v>
      </c>
      <c r="K311" s="9">
        <v>0</v>
      </c>
      <c r="L311" s="20">
        <v>7</v>
      </c>
      <c r="M311" s="9">
        <v>3.4313725490196081E-2</v>
      </c>
      <c r="N311" s="20">
        <v>10</v>
      </c>
      <c r="O311" s="9">
        <v>4.9019607843137254E-2</v>
      </c>
      <c r="P311" s="20">
        <v>1</v>
      </c>
      <c r="Q311" s="9">
        <v>4.9019607843137254E-3</v>
      </c>
    </row>
    <row r="312" spans="4:17" x14ac:dyDescent="0.25">
      <c r="D312" s="8" t="s">
        <v>506</v>
      </c>
      <c r="E312" s="20">
        <v>226</v>
      </c>
      <c r="F312" s="20">
        <v>207</v>
      </c>
      <c r="G312" s="9">
        <v>0.91592920353982299</v>
      </c>
      <c r="H312" s="20">
        <v>188</v>
      </c>
      <c r="I312" s="9">
        <v>0.90821256038647347</v>
      </c>
      <c r="J312" s="20"/>
      <c r="K312" s="9">
        <v>0</v>
      </c>
      <c r="L312" s="20">
        <v>3</v>
      </c>
      <c r="M312" s="9">
        <v>1.4492753623188406E-2</v>
      </c>
      <c r="N312" s="20"/>
      <c r="O312" s="9">
        <v>0</v>
      </c>
      <c r="P312" s="20">
        <v>13</v>
      </c>
      <c r="Q312" s="9">
        <v>6.280193236714976E-2</v>
      </c>
    </row>
    <row r="313" spans="4:17" x14ac:dyDescent="0.25">
      <c r="D313" s="8" t="s">
        <v>738</v>
      </c>
      <c r="E313" s="20">
        <v>99</v>
      </c>
      <c r="F313" s="20">
        <v>85</v>
      </c>
      <c r="G313" s="9">
        <v>0.85858585858585856</v>
      </c>
      <c r="H313" s="20">
        <v>78</v>
      </c>
      <c r="I313" s="9">
        <v>0.91764705882352937</v>
      </c>
      <c r="J313" s="20">
        <v>0</v>
      </c>
      <c r="K313" s="9">
        <v>0</v>
      </c>
      <c r="L313" s="20">
        <v>8</v>
      </c>
      <c r="M313" s="9">
        <v>9.4117647058823528E-2</v>
      </c>
      <c r="N313" s="20">
        <v>1</v>
      </c>
      <c r="O313" s="9">
        <v>1.1764705882352941E-2</v>
      </c>
      <c r="P313" s="20">
        <v>3</v>
      </c>
      <c r="Q313" s="9">
        <v>3.5294117647058823E-2</v>
      </c>
    </row>
    <row r="314" spans="4:17" x14ac:dyDescent="0.25">
      <c r="D314" s="8" t="s">
        <v>748</v>
      </c>
      <c r="E314" s="20">
        <v>102</v>
      </c>
      <c r="F314" s="20">
        <v>95</v>
      </c>
      <c r="G314" s="9">
        <v>0.93137254901960786</v>
      </c>
      <c r="H314" s="20">
        <v>88</v>
      </c>
      <c r="I314" s="9">
        <v>0.9263157894736842</v>
      </c>
      <c r="J314" s="20">
        <v>0</v>
      </c>
      <c r="K314" s="9">
        <v>0</v>
      </c>
      <c r="L314" s="20">
        <v>1</v>
      </c>
      <c r="M314" s="9">
        <v>1.0526315789473684E-2</v>
      </c>
      <c r="N314" s="20">
        <v>0</v>
      </c>
      <c r="O314" s="9">
        <v>0</v>
      </c>
      <c r="P314" s="20">
        <v>5</v>
      </c>
      <c r="Q314" s="9">
        <v>5.2631578947368418E-2</v>
      </c>
    </row>
    <row r="315" spans="4:17" x14ac:dyDescent="0.25">
      <c r="D315" s="7" t="s">
        <v>504</v>
      </c>
      <c r="E315" s="20">
        <v>742</v>
      </c>
      <c r="F315" s="20">
        <v>624</v>
      </c>
      <c r="G315" s="9">
        <v>0.84097035040431267</v>
      </c>
      <c r="H315" s="20">
        <v>486</v>
      </c>
      <c r="I315" s="9">
        <v>0.77884615384615385</v>
      </c>
      <c r="J315" s="20">
        <v>0</v>
      </c>
      <c r="K315" s="9">
        <v>0</v>
      </c>
      <c r="L315" s="20">
        <v>22</v>
      </c>
      <c r="M315" s="9">
        <v>3.5256410256410256E-2</v>
      </c>
      <c r="N315" s="20">
        <v>43</v>
      </c>
      <c r="O315" s="9">
        <v>6.8910256410256415E-2</v>
      </c>
      <c r="P315" s="20">
        <v>31</v>
      </c>
      <c r="Q315" s="9">
        <v>4.9679487179487176E-2</v>
      </c>
    </row>
    <row r="316" spans="4:17" x14ac:dyDescent="0.25">
      <c r="D316" s="8" t="s">
        <v>719</v>
      </c>
      <c r="E316" s="20">
        <v>112</v>
      </c>
      <c r="F316" s="20">
        <v>99</v>
      </c>
      <c r="G316" s="9">
        <v>0.8839285714285714</v>
      </c>
      <c r="H316" s="20">
        <v>77</v>
      </c>
      <c r="I316" s="9">
        <v>0.77777777777777779</v>
      </c>
      <c r="J316" s="20">
        <v>0</v>
      </c>
      <c r="K316" s="9">
        <v>0</v>
      </c>
      <c r="L316" s="20">
        <v>6</v>
      </c>
      <c r="M316" s="9">
        <v>6.0606060606060608E-2</v>
      </c>
      <c r="N316" s="20">
        <v>4</v>
      </c>
      <c r="O316" s="9">
        <v>4.0404040404040407E-2</v>
      </c>
      <c r="P316" s="20">
        <v>2</v>
      </c>
      <c r="Q316" s="9">
        <v>2.0202020202020204E-2</v>
      </c>
    </row>
    <row r="317" spans="4:17" x14ac:dyDescent="0.25">
      <c r="D317" s="8" t="s">
        <v>724</v>
      </c>
      <c r="E317" s="20">
        <v>70</v>
      </c>
      <c r="F317" s="20">
        <v>57</v>
      </c>
      <c r="G317" s="9">
        <v>0.81428571428571428</v>
      </c>
      <c r="H317" s="20">
        <v>42</v>
      </c>
      <c r="I317" s="9">
        <v>0.73684210526315785</v>
      </c>
      <c r="J317" s="20">
        <v>0</v>
      </c>
      <c r="K317" s="9">
        <v>0</v>
      </c>
      <c r="L317" s="20">
        <v>4</v>
      </c>
      <c r="M317" s="9">
        <v>7.0175438596491224E-2</v>
      </c>
      <c r="N317" s="20">
        <v>4</v>
      </c>
      <c r="O317" s="9">
        <v>7.0175438596491224E-2</v>
      </c>
      <c r="P317" s="20">
        <v>1</v>
      </c>
      <c r="Q317" s="9">
        <v>1.7543859649122806E-2</v>
      </c>
    </row>
    <row r="318" spans="4:17" x14ac:dyDescent="0.25">
      <c r="D318" s="8" t="s">
        <v>505</v>
      </c>
      <c r="E318" s="20">
        <v>138</v>
      </c>
      <c r="F318" s="20">
        <v>108</v>
      </c>
      <c r="G318" s="9">
        <v>0.78260869565217395</v>
      </c>
      <c r="H318" s="20">
        <v>81</v>
      </c>
      <c r="I318" s="9">
        <v>0.75</v>
      </c>
      <c r="J318" s="20"/>
      <c r="K318" s="9">
        <v>0</v>
      </c>
      <c r="L318" s="20">
        <v>4</v>
      </c>
      <c r="M318" s="9">
        <v>3.7037037037037035E-2</v>
      </c>
      <c r="N318" s="20">
        <v>1</v>
      </c>
      <c r="O318" s="9">
        <v>9.2592592592592587E-3</v>
      </c>
      <c r="P318" s="20">
        <v>17</v>
      </c>
      <c r="Q318" s="9">
        <v>0.15740740740740741</v>
      </c>
    </row>
    <row r="319" spans="4:17" x14ac:dyDescent="0.25">
      <c r="D319" s="8" t="s">
        <v>732</v>
      </c>
      <c r="E319" s="20">
        <v>70</v>
      </c>
      <c r="F319" s="20">
        <v>67</v>
      </c>
      <c r="G319" s="9">
        <v>0.95714285714285718</v>
      </c>
      <c r="H319" s="20">
        <v>56</v>
      </c>
      <c r="I319" s="9">
        <v>0.83582089552238803</v>
      </c>
      <c r="J319" s="20">
        <v>0</v>
      </c>
      <c r="K319" s="9">
        <v>0</v>
      </c>
      <c r="L319" s="20">
        <v>0</v>
      </c>
      <c r="M319" s="9">
        <v>0</v>
      </c>
      <c r="N319" s="20">
        <v>2</v>
      </c>
      <c r="O319" s="9">
        <v>2.9850746268656716E-2</v>
      </c>
      <c r="P319" s="20">
        <v>1</v>
      </c>
      <c r="Q319" s="9">
        <v>1.4925373134328358E-2</v>
      </c>
    </row>
    <row r="320" spans="4:17" x14ac:dyDescent="0.25">
      <c r="D320" s="8" t="s">
        <v>734</v>
      </c>
      <c r="E320" s="20">
        <v>122</v>
      </c>
      <c r="F320" s="20">
        <v>97</v>
      </c>
      <c r="G320" s="9">
        <v>0.79508196721311475</v>
      </c>
      <c r="H320" s="20">
        <v>74</v>
      </c>
      <c r="I320" s="9">
        <v>0.76288659793814428</v>
      </c>
      <c r="J320" s="20">
        <v>0</v>
      </c>
      <c r="K320" s="9">
        <v>0</v>
      </c>
      <c r="L320" s="20">
        <v>2</v>
      </c>
      <c r="M320" s="9">
        <v>2.0618556701030927E-2</v>
      </c>
      <c r="N320" s="20">
        <v>15</v>
      </c>
      <c r="O320" s="9">
        <v>0.15463917525773196</v>
      </c>
      <c r="P320" s="20">
        <v>3</v>
      </c>
      <c r="Q320" s="9">
        <v>3.0927835051546393E-2</v>
      </c>
    </row>
    <row r="321" spans="4:17" x14ac:dyDescent="0.25">
      <c r="D321" s="8" t="s">
        <v>735</v>
      </c>
      <c r="E321" s="20">
        <v>102</v>
      </c>
      <c r="F321" s="20">
        <v>81</v>
      </c>
      <c r="G321" s="9">
        <v>0.79411764705882348</v>
      </c>
      <c r="H321" s="20">
        <v>63</v>
      </c>
      <c r="I321" s="9">
        <v>0.77777777777777779</v>
      </c>
      <c r="J321" s="20">
        <v>0</v>
      </c>
      <c r="K321" s="9">
        <v>0</v>
      </c>
      <c r="L321" s="20">
        <v>2</v>
      </c>
      <c r="M321" s="9">
        <v>2.4691358024691357E-2</v>
      </c>
      <c r="N321" s="20">
        <v>14</v>
      </c>
      <c r="O321" s="9">
        <v>0.1728395061728395</v>
      </c>
      <c r="P321" s="20">
        <v>4</v>
      </c>
      <c r="Q321" s="9">
        <v>4.9382716049382713E-2</v>
      </c>
    </row>
    <row r="322" spans="4:17" x14ac:dyDescent="0.25">
      <c r="D322" s="8" t="s">
        <v>744</v>
      </c>
      <c r="E322" s="20">
        <v>55</v>
      </c>
      <c r="F322" s="20">
        <v>52</v>
      </c>
      <c r="G322" s="9">
        <v>0.94545454545454544</v>
      </c>
      <c r="H322" s="20">
        <v>45</v>
      </c>
      <c r="I322" s="9">
        <v>0.86538461538461542</v>
      </c>
      <c r="J322" s="20">
        <v>0</v>
      </c>
      <c r="K322" s="9">
        <v>0</v>
      </c>
      <c r="L322" s="20">
        <v>2</v>
      </c>
      <c r="M322" s="9">
        <v>3.8461538461538464E-2</v>
      </c>
      <c r="N322" s="20">
        <v>0</v>
      </c>
      <c r="O322" s="9">
        <v>0</v>
      </c>
      <c r="P322" s="20">
        <v>0</v>
      </c>
      <c r="Q322" s="9">
        <v>0</v>
      </c>
    </row>
    <row r="323" spans="4:17" x14ac:dyDescent="0.25">
      <c r="D323" s="8" t="s">
        <v>512</v>
      </c>
      <c r="E323" s="20">
        <v>73</v>
      </c>
      <c r="F323" s="20">
        <v>63</v>
      </c>
      <c r="G323" s="9">
        <v>0.86301369863013699</v>
      </c>
      <c r="H323" s="20">
        <v>48</v>
      </c>
      <c r="I323" s="9">
        <v>0.76190476190476186</v>
      </c>
      <c r="J323" s="20"/>
      <c r="K323" s="9">
        <v>0</v>
      </c>
      <c r="L323" s="20">
        <v>2</v>
      </c>
      <c r="M323" s="9">
        <v>3.1746031746031744E-2</v>
      </c>
      <c r="N323" s="20">
        <v>3</v>
      </c>
      <c r="O323" s="9">
        <v>4.7619047619047616E-2</v>
      </c>
      <c r="P323" s="20">
        <v>3</v>
      </c>
      <c r="Q323" s="9">
        <v>4.7619047619047616E-2</v>
      </c>
    </row>
    <row r="324" spans="4:17" x14ac:dyDescent="0.25">
      <c r="D324" s="7" t="s">
        <v>509</v>
      </c>
      <c r="E324" s="20">
        <v>788</v>
      </c>
      <c r="F324" s="20">
        <v>642</v>
      </c>
      <c r="G324" s="9">
        <v>0.81472081218274117</v>
      </c>
      <c r="H324" s="20">
        <v>480</v>
      </c>
      <c r="I324" s="9">
        <v>0.74766355140186913</v>
      </c>
      <c r="J324" s="20">
        <v>0</v>
      </c>
      <c r="K324" s="9">
        <v>0</v>
      </c>
      <c r="L324" s="20">
        <v>29</v>
      </c>
      <c r="M324" s="9">
        <v>4.5171339563862926E-2</v>
      </c>
      <c r="N324" s="20">
        <v>72</v>
      </c>
      <c r="O324" s="9">
        <v>0.11214953271028037</v>
      </c>
      <c r="P324" s="20">
        <v>20</v>
      </c>
      <c r="Q324" s="9">
        <v>3.1152647975077882E-2</v>
      </c>
    </row>
    <row r="325" spans="4:17" x14ac:dyDescent="0.25">
      <c r="D325" s="8" t="s">
        <v>716</v>
      </c>
      <c r="E325" s="20">
        <v>96</v>
      </c>
      <c r="F325" s="20">
        <v>73</v>
      </c>
      <c r="G325" s="9">
        <v>0.76041666666666663</v>
      </c>
      <c r="H325" s="20">
        <v>50</v>
      </c>
      <c r="I325" s="9">
        <v>0.68493150684931503</v>
      </c>
      <c r="J325" s="20">
        <v>0</v>
      </c>
      <c r="K325" s="9">
        <v>0</v>
      </c>
      <c r="L325" s="20">
        <v>6</v>
      </c>
      <c r="M325" s="9">
        <v>8.2191780821917804E-2</v>
      </c>
      <c r="N325" s="20">
        <v>14</v>
      </c>
      <c r="O325" s="9">
        <v>0.19178082191780821</v>
      </c>
      <c r="P325" s="20">
        <v>1</v>
      </c>
      <c r="Q325" s="9">
        <v>1.3698630136986301E-2</v>
      </c>
    </row>
    <row r="326" spans="4:17" x14ac:dyDescent="0.25">
      <c r="D326" s="8" t="s">
        <v>725</v>
      </c>
      <c r="E326" s="20">
        <v>83</v>
      </c>
      <c r="F326" s="20">
        <v>61</v>
      </c>
      <c r="G326" s="9">
        <v>0.73493975903614461</v>
      </c>
      <c r="H326" s="20">
        <v>46</v>
      </c>
      <c r="I326" s="9">
        <v>0.75409836065573765</v>
      </c>
      <c r="J326" s="20">
        <v>0</v>
      </c>
      <c r="K326" s="9">
        <v>0</v>
      </c>
      <c r="L326" s="20">
        <v>1</v>
      </c>
      <c r="M326" s="9">
        <v>1.6393442622950821E-2</v>
      </c>
      <c r="N326" s="20">
        <v>12</v>
      </c>
      <c r="O326" s="9">
        <v>0.19672131147540983</v>
      </c>
      <c r="P326" s="20">
        <v>4</v>
      </c>
      <c r="Q326" s="9">
        <v>6.5573770491803282E-2</v>
      </c>
    </row>
    <row r="327" spans="4:17" x14ac:dyDescent="0.25">
      <c r="D327" s="8" t="s">
        <v>729</v>
      </c>
      <c r="E327" s="20">
        <v>52</v>
      </c>
      <c r="F327" s="20">
        <v>43</v>
      </c>
      <c r="G327" s="9">
        <v>0.82692307692307687</v>
      </c>
      <c r="H327" s="20">
        <v>32</v>
      </c>
      <c r="I327" s="9">
        <v>0.7441860465116279</v>
      </c>
      <c r="J327" s="20">
        <v>0</v>
      </c>
      <c r="K327" s="9">
        <v>0</v>
      </c>
      <c r="L327" s="20">
        <v>0</v>
      </c>
      <c r="M327" s="9">
        <v>0</v>
      </c>
      <c r="N327" s="20">
        <v>4</v>
      </c>
      <c r="O327" s="9">
        <v>9.3023255813953487E-2</v>
      </c>
      <c r="P327" s="20">
        <v>1</v>
      </c>
      <c r="Q327" s="9">
        <v>2.3255813953488372E-2</v>
      </c>
    </row>
    <row r="328" spans="4:17" x14ac:dyDescent="0.25">
      <c r="D328" s="8" t="s">
        <v>736</v>
      </c>
      <c r="E328" s="20">
        <v>104</v>
      </c>
      <c r="F328" s="20">
        <v>84</v>
      </c>
      <c r="G328" s="9">
        <v>0.80769230769230771</v>
      </c>
      <c r="H328" s="20">
        <v>63</v>
      </c>
      <c r="I328" s="9">
        <v>0.75</v>
      </c>
      <c r="J328" s="20">
        <v>0</v>
      </c>
      <c r="K328" s="9">
        <v>0</v>
      </c>
      <c r="L328" s="20">
        <v>2</v>
      </c>
      <c r="M328" s="9">
        <v>2.3809523809523808E-2</v>
      </c>
      <c r="N328" s="20">
        <v>12</v>
      </c>
      <c r="O328" s="9">
        <v>0.14285714285714285</v>
      </c>
      <c r="P328" s="20">
        <v>4</v>
      </c>
      <c r="Q328" s="9">
        <v>4.7619047619047616E-2</v>
      </c>
    </row>
    <row r="329" spans="4:17" x14ac:dyDescent="0.25">
      <c r="D329" s="8" t="s">
        <v>743</v>
      </c>
      <c r="E329" s="20">
        <v>197</v>
      </c>
      <c r="F329" s="20">
        <v>170</v>
      </c>
      <c r="G329" s="9">
        <v>0.86294416243654826</v>
      </c>
      <c r="H329" s="20">
        <v>139</v>
      </c>
      <c r="I329" s="9">
        <v>0.81764705882352939</v>
      </c>
      <c r="J329" s="20">
        <v>0</v>
      </c>
      <c r="K329" s="9">
        <v>0</v>
      </c>
      <c r="L329" s="20">
        <v>9</v>
      </c>
      <c r="M329" s="9">
        <v>5.2941176470588235E-2</v>
      </c>
      <c r="N329" s="20">
        <v>14</v>
      </c>
      <c r="O329" s="9">
        <v>8.2352941176470587E-2</v>
      </c>
      <c r="P329" s="20">
        <v>1</v>
      </c>
      <c r="Q329" s="9">
        <v>5.8823529411764705E-3</v>
      </c>
    </row>
    <row r="330" spans="4:17" x14ac:dyDescent="0.25">
      <c r="D330" s="8" t="s">
        <v>510</v>
      </c>
      <c r="E330" s="20">
        <v>185</v>
      </c>
      <c r="F330" s="20">
        <v>155</v>
      </c>
      <c r="G330" s="9">
        <v>0.83783783783783783</v>
      </c>
      <c r="H330" s="20">
        <v>116</v>
      </c>
      <c r="I330" s="9">
        <v>0.74838709677419357</v>
      </c>
      <c r="J330" s="20"/>
      <c r="K330" s="9">
        <v>0</v>
      </c>
      <c r="L330" s="20">
        <v>7</v>
      </c>
      <c r="M330" s="9">
        <v>4.5161290322580643E-2</v>
      </c>
      <c r="N330" s="20">
        <v>8</v>
      </c>
      <c r="O330" s="9">
        <v>5.1612903225806452E-2</v>
      </c>
      <c r="P330" s="20">
        <v>9</v>
      </c>
      <c r="Q330" s="9">
        <v>5.8064516129032261E-2</v>
      </c>
    </row>
    <row r="331" spans="4:17" x14ac:dyDescent="0.25">
      <c r="D331" s="8" t="s">
        <v>747</v>
      </c>
      <c r="E331" s="20">
        <v>71</v>
      </c>
      <c r="F331" s="20">
        <v>56</v>
      </c>
      <c r="G331" s="9">
        <v>0.78873239436619713</v>
      </c>
      <c r="H331" s="20">
        <v>34</v>
      </c>
      <c r="I331" s="9">
        <v>0.6071428571428571</v>
      </c>
      <c r="J331" s="20">
        <v>0</v>
      </c>
      <c r="K331" s="9">
        <v>0</v>
      </c>
      <c r="L331" s="20">
        <v>4</v>
      </c>
      <c r="M331" s="9">
        <v>7.1428571428571425E-2</v>
      </c>
      <c r="N331" s="20">
        <v>8</v>
      </c>
      <c r="O331" s="9">
        <v>0.14285714285714285</v>
      </c>
      <c r="P331" s="20">
        <v>0</v>
      </c>
      <c r="Q331" s="9">
        <v>0</v>
      </c>
    </row>
    <row r="332" spans="4:17" x14ac:dyDescent="0.25">
      <c r="D332" s="7" t="s">
        <v>507</v>
      </c>
      <c r="E332" s="20">
        <v>429</v>
      </c>
      <c r="F332" s="20">
        <v>329</v>
      </c>
      <c r="G332" s="9">
        <v>0.76689976689976691</v>
      </c>
      <c r="H332" s="20">
        <v>242</v>
      </c>
      <c r="I332" s="9">
        <v>0.73556231003039518</v>
      </c>
      <c r="J332" s="20">
        <v>0</v>
      </c>
      <c r="K332" s="9">
        <v>0</v>
      </c>
      <c r="L332" s="20">
        <v>17</v>
      </c>
      <c r="M332" s="9">
        <v>5.1671732522796353E-2</v>
      </c>
      <c r="N332" s="20">
        <v>64</v>
      </c>
      <c r="O332" s="9">
        <v>0.19452887537993921</v>
      </c>
      <c r="P332" s="20">
        <v>4</v>
      </c>
      <c r="Q332" s="9">
        <v>1.2158054711246201E-2</v>
      </c>
    </row>
    <row r="333" spans="4:17" x14ac:dyDescent="0.25">
      <c r="D333" s="8" t="s">
        <v>508</v>
      </c>
      <c r="E333" s="20">
        <v>161</v>
      </c>
      <c r="F333" s="20">
        <v>129</v>
      </c>
      <c r="G333" s="9">
        <v>0.80124223602484468</v>
      </c>
      <c r="H333" s="20">
        <v>102</v>
      </c>
      <c r="I333" s="9">
        <v>0.79069767441860461</v>
      </c>
      <c r="J333" s="20"/>
      <c r="K333" s="9">
        <v>0</v>
      </c>
      <c r="L333" s="20">
        <v>7</v>
      </c>
      <c r="M333" s="9">
        <v>5.4263565891472867E-2</v>
      </c>
      <c r="N333" s="20">
        <v>21</v>
      </c>
      <c r="O333" s="9">
        <v>0.16279069767441862</v>
      </c>
      <c r="P333" s="20">
        <v>1</v>
      </c>
      <c r="Q333" s="9">
        <v>7.7519379844961239E-3</v>
      </c>
    </row>
    <row r="334" spans="4:17" x14ac:dyDescent="0.25">
      <c r="D334" s="8" t="s">
        <v>741</v>
      </c>
      <c r="E334" s="20">
        <v>132</v>
      </c>
      <c r="F334" s="20">
        <v>96</v>
      </c>
      <c r="G334" s="9">
        <v>0.72727272727272729</v>
      </c>
      <c r="H334" s="20">
        <v>66</v>
      </c>
      <c r="I334" s="9">
        <v>0.6875</v>
      </c>
      <c r="J334" s="20">
        <v>0</v>
      </c>
      <c r="K334" s="9">
        <v>0</v>
      </c>
      <c r="L334" s="20">
        <v>9</v>
      </c>
      <c r="M334" s="9">
        <v>9.375E-2</v>
      </c>
      <c r="N334" s="20">
        <v>20</v>
      </c>
      <c r="O334" s="9">
        <v>0.20833333333333334</v>
      </c>
      <c r="P334" s="20">
        <v>0</v>
      </c>
      <c r="Q334" s="9">
        <v>0</v>
      </c>
    </row>
    <row r="335" spans="4:17" x14ac:dyDescent="0.25">
      <c r="D335" s="8" t="s">
        <v>511</v>
      </c>
      <c r="E335" s="20">
        <v>136</v>
      </c>
      <c r="F335" s="20">
        <v>104</v>
      </c>
      <c r="G335" s="9">
        <v>0.76470588235294112</v>
      </c>
      <c r="H335" s="20">
        <v>74</v>
      </c>
      <c r="I335" s="9">
        <v>0.71153846153846156</v>
      </c>
      <c r="J335" s="20">
        <v>0</v>
      </c>
      <c r="K335" s="9">
        <v>0</v>
      </c>
      <c r="L335" s="20">
        <v>1</v>
      </c>
      <c r="M335" s="9">
        <v>9.6153846153846159E-3</v>
      </c>
      <c r="N335" s="20">
        <v>23</v>
      </c>
      <c r="O335" s="9">
        <v>0.22115384615384615</v>
      </c>
      <c r="P335" s="20">
        <v>3</v>
      </c>
      <c r="Q335" s="9">
        <v>2.8846153846153848E-2</v>
      </c>
    </row>
    <row r="336" spans="4:17" x14ac:dyDescent="0.25">
      <c r="D336" s="7" t="s">
        <v>726</v>
      </c>
      <c r="E336" s="20">
        <v>455</v>
      </c>
      <c r="F336" s="20">
        <v>344</v>
      </c>
      <c r="G336" s="9">
        <v>0.75604395604395602</v>
      </c>
      <c r="H336" s="20">
        <v>255</v>
      </c>
      <c r="I336" s="9">
        <v>0.74127906976744184</v>
      </c>
      <c r="J336" s="20">
        <v>0</v>
      </c>
      <c r="K336" s="9">
        <v>0</v>
      </c>
      <c r="L336" s="20">
        <v>17</v>
      </c>
      <c r="M336" s="9">
        <v>4.9418604651162788E-2</v>
      </c>
      <c r="N336" s="20">
        <v>61</v>
      </c>
      <c r="O336" s="9">
        <v>0.17732558139534885</v>
      </c>
      <c r="P336" s="20">
        <v>10</v>
      </c>
      <c r="Q336" s="9">
        <v>2.9069767441860465E-2</v>
      </c>
    </row>
    <row r="337" spans="4:17" x14ac:dyDescent="0.25">
      <c r="D337" s="8" t="s">
        <v>727</v>
      </c>
      <c r="E337" s="20">
        <v>81</v>
      </c>
      <c r="F337" s="20">
        <v>67</v>
      </c>
      <c r="G337" s="9">
        <v>0.8271604938271605</v>
      </c>
      <c r="H337" s="20">
        <v>57</v>
      </c>
      <c r="I337" s="9">
        <v>0.85074626865671643</v>
      </c>
      <c r="J337" s="20">
        <v>0</v>
      </c>
      <c r="K337" s="9">
        <v>0</v>
      </c>
      <c r="L337" s="20">
        <v>2</v>
      </c>
      <c r="M337" s="9">
        <v>2.9850746268656716E-2</v>
      </c>
      <c r="N337" s="20">
        <v>9</v>
      </c>
      <c r="O337" s="9">
        <v>0.13432835820895522</v>
      </c>
      <c r="P337" s="20">
        <v>1</v>
      </c>
      <c r="Q337" s="9">
        <v>1.4925373134328358E-2</v>
      </c>
    </row>
    <row r="338" spans="4:17" x14ac:dyDescent="0.25">
      <c r="D338" s="8" t="s">
        <v>730</v>
      </c>
      <c r="E338" s="20">
        <v>25</v>
      </c>
      <c r="F338" s="20">
        <v>20</v>
      </c>
      <c r="G338" s="9">
        <v>0.8</v>
      </c>
      <c r="H338" s="20">
        <v>13</v>
      </c>
      <c r="I338" s="9">
        <v>0.65</v>
      </c>
      <c r="J338" s="20">
        <v>0</v>
      </c>
      <c r="K338" s="9">
        <v>0</v>
      </c>
      <c r="L338" s="20">
        <v>0</v>
      </c>
      <c r="M338" s="9">
        <v>0</v>
      </c>
      <c r="N338" s="20">
        <v>3</v>
      </c>
      <c r="O338" s="9">
        <v>0.15</v>
      </c>
      <c r="P338" s="20">
        <v>2</v>
      </c>
      <c r="Q338" s="9">
        <v>0.1</v>
      </c>
    </row>
    <row r="339" spans="4:17" x14ac:dyDescent="0.25">
      <c r="D339" s="8" t="s">
        <v>733</v>
      </c>
      <c r="E339" s="20">
        <v>60</v>
      </c>
      <c r="F339" s="20">
        <v>48</v>
      </c>
      <c r="G339" s="9">
        <v>0.8</v>
      </c>
      <c r="H339" s="20">
        <v>31</v>
      </c>
      <c r="I339" s="9">
        <v>0.64583333333333337</v>
      </c>
      <c r="J339" s="20">
        <v>0</v>
      </c>
      <c r="K339" s="9">
        <v>0</v>
      </c>
      <c r="L339" s="20">
        <v>5</v>
      </c>
      <c r="M339" s="9">
        <v>0.10416666666666667</v>
      </c>
      <c r="N339" s="20">
        <v>3</v>
      </c>
      <c r="O339" s="9">
        <v>6.25E-2</v>
      </c>
      <c r="P339" s="20">
        <v>1</v>
      </c>
      <c r="Q339" s="9">
        <v>2.0833333333333332E-2</v>
      </c>
    </row>
    <row r="340" spans="4:17" x14ac:dyDescent="0.25">
      <c r="D340" s="8" t="s">
        <v>737</v>
      </c>
      <c r="E340" s="20">
        <v>70</v>
      </c>
      <c r="F340" s="20">
        <v>44</v>
      </c>
      <c r="G340" s="9">
        <v>0.62857142857142856</v>
      </c>
      <c r="H340" s="20">
        <v>33</v>
      </c>
      <c r="I340" s="9">
        <v>0.75</v>
      </c>
      <c r="J340" s="20">
        <v>0</v>
      </c>
      <c r="K340" s="9">
        <v>0</v>
      </c>
      <c r="L340" s="20">
        <v>2</v>
      </c>
      <c r="M340" s="9">
        <v>4.5454545454545456E-2</v>
      </c>
      <c r="N340" s="20">
        <v>14</v>
      </c>
      <c r="O340" s="9">
        <v>0.31818181818181818</v>
      </c>
      <c r="P340" s="20">
        <v>1</v>
      </c>
      <c r="Q340" s="9">
        <v>2.2727272727272728E-2</v>
      </c>
    </row>
    <row r="341" spans="4:17" x14ac:dyDescent="0.25">
      <c r="D341" s="8" t="s">
        <v>745</v>
      </c>
      <c r="E341" s="20">
        <v>170</v>
      </c>
      <c r="F341" s="20">
        <v>123</v>
      </c>
      <c r="G341" s="9">
        <v>0.72352941176470587</v>
      </c>
      <c r="H341" s="20">
        <v>85</v>
      </c>
      <c r="I341" s="9">
        <v>0.69105691056910568</v>
      </c>
      <c r="J341" s="20">
        <v>0</v>
      </c>
      <c r="K341" s="9">
        <v>0</v>
      </c>
      <c r="L341" s="20">
        <v>6</v>
      </c>
      <c r="M341" s="9">
        <v>4.878048780487805E-2</v>
      </c>
      <c r="N341" s="20">
        <v>28</v>
      </c>
      <c r="O341" s="9">
        <v>0.22764227642276422</v>
      </c>
      <c r="P341" s="20">
        <v>5</v>
      </c>
      <c r="Q341" s="9">
        <v>4.065040650406504E-2</v>
      </c>
    </row>
    <row r="342" spans="4:17" x14ac:dyDescent="0.25">
      <c r="D342" s="8" t="s">
        <v>746</v>
      </c>
      <c r="E342" s="20">
        <v>49</v>
      </c>
      <c r="F342" s="20">
        <v>42</v>
      </c>
      <c r="G342" s="9">
        <v>0.8571428571428571</v>
      </c>
      <c r="H342" s="20">
        <v>36</v>
      </c>
      <c r="I342" s="9">
        <v>0.8571428571428571</v>
      </c>
      <c r="J342" s="20">
        <v>0</v>
      </c>
      <c r="K342" s="9">
        <v>0</v>
      </c>
      <c r="L342" s="20">
        <v>2</v>
      </c>
      <c r="M342" s="9">
        <v>4.7619047619047616E-2</v>
      </c>
      <c r="N342" s="20">
        <v>4</v>
      </c>
      <c r="O342" s="9">
        <v>9.5238095238095233E-2</v>
      </c>
      <c r="P342" s="20">
        <v>0</v>
      </c>
      <c r="Q342" s="9">
        <v>0</v>
      </c>
    </row>
    <row r="343" spans="4:17" x14ac:dyDescent="0.25">
      <c r="D343" s="7" t="s">
        <v>728</v>
      </c>
      <c r="E343" s="20">
        <v>505</v>
      </c>
      <c r="F343" s="20">
        <v>412</v>
      </c>
      <c r="G343" s="9">
        <v>0.81584158415841579</v>
      </c>
      <c r="H343" s="20">
        <v>327</v>
      </c>
      <c r="I343" s="9">
        <v>0.7936893203883495</v>
      </c>
      <c r="J343" s="20">
        <v>0</v>
      </c>
      <c r="K343" s="9">
        <v>0</v>
      </c>
      <c r="L343" s="20">
        <v>16</v>
      </c>
      <c r="M343" s="9">
        <v>3.8834951456310676E-2</v>
      </c>
      <c r="N343" s="20">
        <v>52</v>
      </c>
      <c r="O343" s="9">
        <v>0.12621359223300971</v>
      </c>
      <c r="P343" s="20">
        <v>7</v>
      </c>
      <c r="Q343" s="9">
        <v>1.6990291262135922E-2</v>
      </c>
    </row>
    <row r="344" spans="4:17" x14ac:dyDescent="0.25">
      <c r="D344" s="8" t="s">
        <v>487</v>
      </c>
      <c r="E344" s="20">
        <v>106</v>
      </c>
      <c r="F344" s="20">
        <v>80</v>
      </c>
      <c r="G344" s="9">
        <v>0.75471698113207553</v>
      </c>
      <c r="H344" s="20">
        <v>72</v>
      </c>
      <c r="I344" s="9">
        <v>0.9</v>
      </c>
      <c r="J344" s="20">
        <v>0</v>
      </c>
      <c r="K344" s="9">
        <v>0</v>
      </c>
      <c r="L344" s="20">
        <v>1</v>
      </c>
      <c r="M344" s="9">
        <v>1.2500000000000001E-2</v>
      </c>
      <c r="N344" s="20">
        <v>14</v>
      </c>
      <c r="O344" s="9">
        <v>0.17499999999999999</v>
      </c>
      <c r="P344" s="20">
        <v>5</v>
      </c>
      <c r="Q344" s="9">
        <v>6.25E-2</v>
      </c>
    </row>
    <row r="345" spans="4:17" x14ac:dyDescent="0.25">
      <c r="D345" s="8" t="s">
        <v>731</v>
      </c>
      <c r="E345" s="20">
        <v>66</v>
      </c>
      <c r="F345" s="20">
        <v>55</v>
      </c>
      <c r="G345" s="9">
        <v>0.83333333333333337</v>
      </c>
      <c r="H345" s="20">
        <v>41</v>
      </c>
      <c r="I345" s="9">
        <v>0.74545454545454548</v>
      </c>
      <c r="J345" s="20">
        <v>0</v>
      </c>
      <c r="K345" s="9">
        <v>0</v>
      </c>
      <c r="L345" s="20">
        <v>4</v>
      </c>
      <c r="M345" s="9">
        <v>7.2727272727272724E-2</v>
      </c>
      <c r="N345" s="20">
        <v>5</v>
      </c>
      <c r="O345" s="9">
        <v>9.0909090909090912E-2</v>
      </c>
      <c r="P345" s="20">
        <v>0</v>
      </c>
      <c r="Q345" s="9">
        <v>0</v>
      </c>
    </row>
    <row r="346" spans="4:17" x14ac:dyDescent="0.25">
      <c r="D346" s="8" t="s">
        <v>739</v>
      </c>
      <c r="E346" s="20">
        <v>71</v>
      </c>
      <c r="F346" s="20">
        <v>60</v>
      </c>
      <c r="G346" s="9">
        <v>0.84507042253521125</v>
      </c>
      <c r="H346" s="20">
        <v>49</v>
      </c>
      <c r="I346" s="9">
        <v>0.81666666666666665</v>
      </c>
      <c r="J346" s="20">
        <v>0</v>
      </c>
      <c r="K346" s="9">
        <v>0</v>
      </c>
      <c r="L346" s="20">
        <v>5</v>
      </c>
      <c r="M346" s="9">
        <v>8.3333333333333329E-2</v>
      </c>
      <c r="N346" s="20">
        <v>3</v>
      </c>
      <c r="O346" s="9">
        <v>0.05</v>
      </c>
      <c r="P346" s="20">
        <v>1</v>
      </c>
      <c r="Q346" s="9">
        <v>1.6666666666666666E-2</v>
      </c>
    </row>
    <row r="347" spans="4:17" x14ac:dyDescent="0.25">
      <c r="D347" s="8" t="s">
        <v>740</v>
      </c>
      <c r="E347" s="20">
        <v>96</v>
      </c>
      <c r="F347" s="20">
        <v>78</v>
      </c>
      <c r="G347" s="9">
        <v>0.8125</v>
      </c>
      <c r="H347" s="20">
        <v>54</v>
      </c>
      <c r="I347" s="9">
        <v>0.69230769230769229</v>
      </c>
      <c r="J347" s="20">
        <v>0</v>
      </c>
      <c r="K347" s="9">
        <v>0</v>
      </c>
      <c r="L347" s="20">
        <v>2</v>
      </c>
      <c r="M347" s="9">
        <v>2.564102564102564E-2</v>
      </c>
      <c r="N347" s="20">
        <v>12</v>
      </c>
      <c r="O347" s="9">
        <v>0.15384615384615385</v>
      </c>
      <c r="P347" s="20">
        <v>0</v>
      </c>
      <c r="Q347" s="9">
        <v>0</v>
      </c>
    </row>
    <row r="348" spans="4:17" x14ac:dyDescent="0.25">
      <c r="D348" s="8" t="s">
        <v>742</v>
      </c>
      <c r="E348" s="20">
        <v>166</v>
      </c>
      <c r="F348" s="20">
        <v>139</v>
      </c>
      <c r="G348" s="9">
        <v>0.83734939759036142</v>
      </c>
      <c r="H348" s="20">
        <v>111</v>
      </c>
      <c r="I348" s="9">
        <v>0.79856115107913672</v>
      </c>
      <c r="J348" s="20">
        <v>0</v>
      </c>
      <c r="K348" s="9">
        <v>0</v>
      </c>
      <c r="L348" s="20">
        <v>4</v>
      </c>
      <c r="M348" s="9">
        <v>2.8776978417266189E-2</v>
      </c>
      <c r="N348" s="20">
        <v>18</v>
      </c>
      <c r="O348" s="9">
        <v>0.12949640287769784</v>
      </c>
      <c r="P348" s="20">
        <v>1</v>
      </c>
      <c r="Q348" s="9">
        <v>7.1942446043165471E-3</v>
      </c>
    </row>
    <row r="349" spans="4:17" x14ac:dyDescent="0.25">
      <c r="D349" s="6" t="s">
        <v>208</v>
      </c>
      <c r="E349" s="20">
        <v>30818</v>
      </c>
      <c r="F349" s="20">
        <v>25573</v>
      </c>
      <c r="G349" s="9">
        <v>0.82980725550003243</v>
      </c>
      <c r="H349" s="20">
        <v>19809</v>
      </c>
      <c r="I349" s="9">
        <v>0.77460602979705162</v>
      </c>
      <c r="J349" s="20">
        <v>1</v>
      </c>
      <c r="K349" s="9">
        <v>3.9103742228131232E-5</v>
      </c>
      <c r="L349" s="20">
        <v>1462</v>
      </c>
      <c r="M349" s="9">
        <v>5.7169671137527862E-2</v>
      </c>
      <c r="N349" s="20">
        <v>2132</v>
      </c>
      <c r="O349" s="9">
        <v>8.3369178430375793E-2</v>
      </c>
      <c r="P349" s="20">
        <v>654</v>
      </c>
      <c r="Q349" s="9">
        <v>2.5573847417197825E-2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9DCCAD-C667-4CF8-8C8D-53A237D06D6E}">
  <dimension ref="B1:Q349"/>
  <sheetViews>
    <sheetView showGridLines="0" showRowColHeaders="0" zoomScale="90" zoomScaleNormal="90" workbookViewId="0">
      <pane xSplit="3" ySplit="3" topLeftCell="D4" activePane="bottomRight" state="frozen"/>
      <selection pane="topRight" activeCell="E24" sqref="E24"/>
      <selection pane="bottomLeft" activeCell="E24" sqref="E2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1.7109375" customWidth="1"/>
    <col min="8" max="8" width="17.5703125" customWidth="1"/>
    <col min="9" max="9" width="11" customWidth="1"/>
    <col min="10" max="10" width="16.85546875" customWidth="1"/>
    <col min="11" max="11" width="14.7109375" customWidth="1"/>
    <col min="12" max="12" width="14.140625" customWidth="1"/>
    <col min="13" max="13" width="14.7109375" customWidth="1"/>
    <col min="14" max="14" width="15.42578125" customWidth="1"/>
    <col min="15" max="15" width="14.7109375" customWidth="1"/>
    <col min="16" max="16" width="11.5703125" customWidth="1"/>
    <col min="17" max="17" width="12.85546875" customWidth="1"/>
  </cols>
  <sheetData>
    <row r="1" spans="2:4" ht="26.25" x14ac:dyDescent="0.4">
      <c r="B1" s="2" t="s">
        <v>181</v>
      </c>
      <c r="D1" s="4" t="s">
        <v>182</v>
      </c>
    </row>
    <row r="2" spans="2:4" ht="18.75" x14ac:dyDescent="0.3">
      <c r="B2" s="3">
        <f>MAX(data[[#All],[Rel_D]])</f>
        <v>44571</v>
      </c>
    </row>
    <row r="3" spans="2:4" ht="32.25" customHeight="1" x14ac:dyDescent="0.25"/>
    <row r="21" spans="4:17" ht="45" x14ac:dyDescent="0.25">
      <c r="D21" s="10"/>
      <c r="E21" s="11" t="s">
        <v>224</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01.1 Housebound immunosuppressed patients",$D$23)</f>
        <v>821</v>
      </c>
      <c r="F22" s="15">
        <f>GETPIVOTDATA("Sum of 01.1f Second Vaccination",$D$23)</f>
        <v>731</v>
      </c>
      <c r="G22" s="16">
        <f>GETPIVOTDATA("Sum of 01.1f%",$D$23)</f>
        <v>0.8903775883069428</v>
      </c>
      <c r="H22" s="15">
        <f>GETPIVOTDATA("Sum of 01.1a Vaccinated (Booster)",$D$23)</f>
        <v>602</v>
      </c>
      <c r="I22" s="16">
        <f>GETPIVOTDATA("Sum of 01.1a%",$D$23)</f>
        <v>0.82352941176470584</v>
      </c>
      <c r="J22" s="15">
        <f>GETPIVOTDATA("Sum of 01.1b Contraindicated (inc allergies, exclu vaccinated)",$D$23)</f>
        <v>0</v>
      </c>
      <c r="K22" s="16">
        <f>GETPIVOTDATA("Sum of 01.1b%",$D$23)</f>
        <v>0</v>
      </c>
      <c r="L22" s="15">
        <f>GETPIVOTDATA("Sum of 01.1c Declined (excl vaccinated or contraindicated)",$D$23)</f>
        <v>46</v>
      </c>
      <c r="M22" s="16">
        <f>GETPIVOTDATA("Sum of 01.1c%",$D$23)</f>
        <v>6.2927496580027359E-2</v>
      </c>
      <c r="N22" s="15">
        <f>GETPIVOTDATA("Sum of 01.1d Invited no outcome (excl vac, contr, decl)",$D$23)</f>
        <v>16</v>
      </c>
      <c r="O22" s="16">
        <f>GETPIVOTDATA("Sum of 01.1d%",$D$23)</f>
        <v>2.188782489740082E-2</v>
      </c>
      <c r="P22" s="15">
        <f>GETPIVOTDATA("Sum of 01.1e No contact coded [CALL]",$D$23)</f>
        <v>2</v>
      </c>
      <c r="Q22" s="16">
        <f>GETPIVOTDATA("Sum of 01.1e%",$D$23)</f>
        <v>2.7359781121751026E-3</v>
      </c>
    </row>
    <row r="23" spans="4:17" hidden="1" x14ac:dyDescent="0.25">
      <c r="D23" s="5" t="s">
        <v>194</v>
      </c>
      <c r="E23" t="s">
        <v>225</v>
      </c>
      <c r="F23" t="s">
        <v>226</v>
      </c>
      <c r="G23" t="s">
        <v>227</v>
      </c>
      <c r="H23" t="s">
        <v>228</v>
      </c>
      <c r="I23" t="s">
        <v>229</v>
      </c>
      <c r="J23" t="s">
        <v>230</v>
      </c>
      <c r="K23" t="s">
        <v>231</v>
      </c>
      <c r="L23" t="s">
        <v>232</v>
      </c>
      <c r="M23" t="s">
        <v>233</v>
      </c>
      <c r="N23" t="s">
        <v>234</v>
      </c>
      <c r="O23" t="s">
        <v>235</v>
      </c>
      <c r="P23" t="s">
        <v>236</v>
      </c>
      <c r="Q23" t="s">
        <v>237</v>
      </c>
    </row>
    <row r="24" spans="4:17" x14ac:dyDescent="0.25">
      <c r="D24" s="6" t="s">
        <v>434</v>
      </c>
      <c r="E24" s="20">
        <v>69</v>
      </c>
      <c r="F24" s="20">
        <v>60</v>
      </c>
      <c r="G24" s="9">
        <v>0.86956521739130432</v>
      </c>
      <c r="H24" s="20">
        <v>41</v>
      </c>
      <c r="I24" s="9">
        <v>0.68333333333333335</v>
      </c>
      <c r="J24" s="20">
        <v>0</v>
      </c>
      <c r="K24" s="9">
        <v>0</v>
      </c>
      <c r="L24" s="20">
        <v>3</v>
      </c>
      <c r="M24" s="9">
        <v>0.05</v>
      </c>
      <c r="N24" s="20">
        <v>1</v>
      </c>
      <c r="O24" s="9">
        <v>1.6666666666666666E-2</v>
      </c>
      <c r="P24" s="20">
        <v>1</v>
      </c>
      <c r="Q24" s="9">
        <v>1.6666666666666666E-2</v>
      </c>
    </row>
    <row r="25" spans="4:17" x14ac:dyDescent="0.25">
      <c r="D25" s="7" t="s">
        <v>447</v>
      </c>
      <c r="E25" s="20">
        <v>20</v>
      </c>
      <c r="F25" s="20">
        <v>17</v>
      </c>
      <c r="G25" s="9">
        <v>0.85</v>
      </c>
      <c r="H25" s="20">
        <v>11</v>
      </c>
      <c r="I25" s="9">
        <v>0.6470588235294118</v>
      </c>
      <c r="J25" s="20">
        <v>0</v>
      </c>
      <c r="K25" s="9">
        <v>0</v>
      </c>
      <c r="L25" s="20">
        <v>0</v>
      </c>
      <c r="M25" s="9">
        <v>0</v>
      </c>
      <c r="N25" s="20">
        <v>0</v>
      </c>
      <c r="O25" s="9">
        <v>0</v>
      </c>
      <c r="P25" s="20">
        <v>1</v>
      </c>
      <c r="Q25" s="9">
        <v>5.8823529411764705E-2</v>
      </c>
    </row>
    <row r="26" spans="4:17" x14ac:dyDescent="0.25">
      <c r="D26" s="8" t="s">
        <v>515</v>
      </c>
      <c r="E26" s="20">
        <v>2</v>
      </c>
      <c r="F26" s="20">
        <v>2</v>
      </c>
      <c r="G26" s="9">
        <v>1</v>
      </c>
      <c r="H26" s="20">
        <v>2</v>
      </c>
      <c r="I26" s="9">
        <v>1</v>
      </c>
      <c r="J26" s="20">
        <v>0</v>
      </c>
      <c r="K26" s="9">
        <v>0</v>
      </c>
      <c r="L26" s="20">
        <v>0</v>
      </c>
      <c r="M26" s="9">
        <v>0</v>
      </c>
      <c r="N26" s="20">
        <v>0</v>
      </c>
      <c r="O26" s="9">
        <v>0</v>
      </c>
      <c r="P26" s="20">
        <v>0</v>
      </c>
      <c r="Q26" s="9">
        <v>0</v>
      </c>
    </row>
    <row r="27" spans="4:17" x14ac:dyDescent="0.25">
      <c r="D27" s="8" t="s">
        <v>529</v>
      </c>
      <c r="E27" s="20">
        <v>7</v>
      </c>
      <c r="F27" s="20">
        <v>6</v>
      </c>
      <c r="G27" s="9">
        <v>0.8571428571428571</v>
      </c>
      <c r="H27" s="20">
        <v>4</v>
      </c>
      <c r="I27" s="9">
        <v>0.66666666666666663</v>
      </c>
      <c r="J27" s="20">
        <v>0</v>
      </c>
      <c r="K27" s="9">
        <v>0</v>
      </c>
      <c r="L27" s="20">
        <v>0</v>
      </c>
      <c r="M27" s="9">
        <v>0</v>
      </c>
      <c r="N27" s="20">
        <v>0</v>
      </c>
      <c r="O27" s="9">
        <v>0</v>
      </c>
      <c r="P27" s="20">
        <v>0</v>
      </c>
      <c r="Q27" s="9">
        <v>0</v>
      </c>
    </row>
    <row r="28" spans="4:17" x14ac:dyDescent="0.25">
      <c r="D28" s="8" t="s">
        <v>448</v>
      </c>
      <c r="E28" s="20">
        <v>11</v>
      </c>
      <c r="F28" s="20">
        <v>9</v>
      </c>
      <c r="G28" s="9">
        <v>0.81818181818181823</v>
      </c>
      <c r="H28" s="20">
        <v>5</v>
      </c>
      <c r="I28" s="9">
        <v>0.55555555555555558</v>
      </c>
      <c r="J28" s="20">
        <v>0</v>
      </c>
      <c r="K28" s="9">
        <v>0</v>
      </c>
      <c r="L28" s="20">
        <v>0</v>
      </c>
      <c r="M28" s="9">
        <v>0</v>
      </c>
      <c r="N28" s="20">
        <v>0</v>
      </c>
      <c r="O28" s="9">
        <v>0</v>
      </c>
      <c r="P28" s="20">
        <v>1</v>
      </c>
      <c r="Q28" s="9">
        <v>0.1111111111111111</v>
      </c>
    </row>
    <row r="29" spans="4:17" x14ac:dyDescent="0.25">
      <c r="D29" s="7" t="s">
        <v>444</v>
      </c>
      <c r="E29" s="20">
        <v>5</v>
      </c>
      <c r="F29" s="20">
        <v>5</v>
      </c>
      <c r="G29" s="9">
        <v>1</v>
      </c>
      <c r="H29" s="20">
        <v>4</v>
      </c>
      <c r="I29" s="9">
        <v>0.8</v>
      </c>
      <c r="J29" s="20">
        <v>0</v>
      </c>
      <c r="K29" s="9">
        <v>0</v>
      </c>
      <c r="L29" s="20">
        <v>0</v>
      </c>
      <c r="M29" s="9">
        <v>0</v>
      </c>
      <c r="N29" s="20">
        <v>0</v>
      </c>
      <c r="O29" s="9">
        <v>0</v>
      </c>
      <c r="P29" s="20">
        <v>0</v>
      </c>
      <c r="Q29" s="9">
        <v>0</v>
      </c>
    </row>
    <row r="30" spans="4:17" x14ac:dyDescent="0.25">
      <c r="D30" s="8" t="s">
        <v>516</v>
      </c>
      <c r="E30" s="20">
        <v>0</v>
      </c>
      <c r="F30" s="20">
        <v>0</v>
      </c>
      <c r="G30" s="9">
        <v>0</v>
      </c>
      <c r="H30" s="20">
        <v>0</v>
      </c>
      <c r="I30" s="9">
        <v>0</v>
      </c>
      <c r="J30" s="20">
        <v>0</v>
      </c>
      <c r="K30" s="9">
        <v>0</v>
      </c>
      <c r="L30" s="20">
        <v>0</v>
      </c>
      <c r="M30" s="9">
        <v>0</v>
      </c>
      <c r="N30" s="20">
        <v>0</v>
      </c>
      <c r="O30" s="9">
        <v>0</v>
      </c>
      <c r="P30" s="20">
        <v>0</v>
      </c>
      <c r="Q30" s="9">
        <v>0</v>
      </c>
    </row>
    <row r="31" spans="4:17" x14ac:dyDescent="0.25">
      <c r="D31" s="8" t="s">
        <v>517</v>
      </c>
      <c r="E31" s="20">
        <v>1</v>
      </c>
      <c r="F31" s="20">
        <v>1</v>
      </c>
      <c r="G31" s="9">
        <v>1</v>
      </c>
      <c r="H31" s="20">
        <v>1</v>
      </c>
      <c r="I31" s="9">
        <v>1</v>
      </c>
      <c r="J31" s="20">
        <v>0</v>
      </c>
      <c r="K31" s="9">
        <v>0</v>
      </c>
      <c r="L31" s="20">
        <v>0</v>
      </c>
      <c r="M31" s="9">
        <v>0</v>
      </c>
      <c r="N31" s="20">
        <v>0</v>
      </c>
      <c r="O31" s="9">
        <v>0</v>
      </c>
      <c r="P31" s="20">
        <v>0</v>
      </c>
      <c r="Q31" s="9">
        <v>0</v>
      </c>
    </row>
    <row r="32" spans="4:17" x14ac:dyDescent="0.25">
      <c r="D32" s="8" t="s">
        <v>524</v>
      </c>
      <c r="E32" s="20">
        <v>1</v>
      </c>
      <c r="F32" s="20">
        <v>1</v>
      </c>
      <c r="G32" s="9">
        <v>1</v>
      </c>
      <c r="H32" s="20">
        <v>1</v>
      </c>
      <c r="I32" s="9">
        <v>1</v>
      </c>
      <c r="J32" s="20">
        <v>0</v>
      </c>
      <c r="K32" s="9">
        <v>0</v>
      </c>
      <c r="L32" s="20">
        <v>0</v>
      </c>
      <c r="M32" s="9">
        <v>0</v>
      </c>
      <c r="N32" s="20">
        <v>0</v>
      </c>
      <c r="O32" s="9">
        <v>0</v>
      </c>
      <c r="P32" s="20">
        <v>0</v>
      </c>
      <c r="Q32" s="9">
        <v>0</v>
      </c>
    </row>
    <row r="33" spans="4:17" x14ac:dyDescent="0.25">
      <c r="D33" s="8" t="s">
        <v>445</v>
      </c>
      <c r="E33" s="20">
        <v>3</v>
      </c>
      <c r="F33" s="20">
        <v>3</v>
      </c>
      <c r="G33" s="9">
        <v>1</v>
      </c>
      <c r="H33" s="20">
        <v>2</v>
      </c>
      <c r="I33" s="9">
        <v>0.66666666666666663</v>
      </c>
      <c r="J33" s="20">
        <v>0</v>
      </c>
      <c r="K33" s="9">
        <v>0</v>
      </c>
      <c r="L33" s="20">
        <v>0</v>
      </c>
      <c r="M33" s="9">
        <v>0</v>
      </c>
      <c r="N33" s="20">
        <v>0</v>
      </c>
      <c r="O33" s="9">
        <v>0</v>
      </c>
      <c r="P33" s="20">
        <v>0</v>
      </c>
      <c r="Q33" s="9">
        <v>0</v>
      </c>
    </row>
    <row r="34" spans="4:17" x14ac:dyDescent="0.25">
      <c r="D34" s="7" t="s">
        <v>437</v>
      </c>
      <c r="E34" s="20">
        <v>15</v>
      </c>
      <c r="F34" s="20">
        <v>15</v>
      </c>
      <c r="G34" s="9">
        <v>1</v>
      </c>
      <c r="H34" s="20">
        <v>11</v>
      </c>
      <c r="I34" s="9">
        <v>0.73333333333333328</v>
      </c>
      <c r="J34" s="20">
        <v>0</v>
      </c>
      <c r="K34" s="9">
        <v>0</v>
      </c>
      <c r="L34" s="20">
        <v>0</v>
      </c>
      <c r="M34" s="9">
        <v>0</v>
      </c>
      <c r="N34" s="20">
        <v>0</v>
      </c>
      <c r="O34" s="9">
        <v>0</v>
      </c>
      <c r="P34" s="20">
        <v>0</v>
      </c>
      <c r="Q34" s="9">
        <v>0</v>
      </c>
    </row>
    <row r="35" spans="4:17" x14ac:dyDescent="0.25">
      <c r="D35" s="8" t="s">
        <v>438</v>
      </c>
      <c r="E35" s="20">
        <v>3</v>
      </c>
      <c r="F35" s="20">
        <v>3</v>
      </c>
      <c r="G35" s="9">
        <v>1</v>
      </c>
      <c r="H35" s="20">
        <v>3</v>
      </c>
      <c r="I35" s="9">
        <v>1</v>
      </c>
      <c r="J35" s="20">
        <v>0</v>
      </c>
      <c r="K35" s="9">
        <v>0</v>
      </c>
      <c r="L35" s="20">
        <v>0</v>
      </c>
      <c r="M35" s="9">
        <v>0</v>
      </c>
      <c r="N35" s="20">
        <v>0</v>
      </c>
      <c r="O35" s="9">
        <v>0</v>
      </c>
      <c r="P35" s="20">
        <v>0</v>
      </c>
      <c r="Q35" s="9">
        <v>0</v>
      </c>
    </row>
    <row r="36" spans="4:17" x14ac:dyDescent="0.25">
      <c r="D36" s="8" t="s">
        <v>520</v>
      </c>
      <c r="E36" s="20">
        <v>1</v>
      </c>
      <c r="F36" s="20">
        <v>1</v>
      </c>
      <c r="G36" s="9">
        <v>1</v>
      </c>
      <c r="H36" s="20">
        <v>1</v>
      </c>
      <c r="I36" s="9">
        <v>1</v>
      </c>
      <c r="J36" s="20">
        <v>0</v>
      </c>
      <c r="K36" s="9">
        <v>0</v>
      </c>
      <c r="L36" s="20">
        <v>0</v>
      </c>
      <c r="M36" s="9">
        <v>0</v>
      </c>
      <c r="N36" s="20">
        <v>0</v>
      </c>
      <c r="O36" s="9">
        <v>0</v>
      </c>
      <c r="P36" s="20">
        <v>0</v>
      </c>
      <c r="Q36" s="9">
        <v>0</v>
      </c>
    </row>
    <row r="37" spans="4:17" x14ac:dyDescent="0.25">
      <c r="D37" s="8" t="s">
        <v>525</v>
      </c>
      <c r="E37" s="20">
        <v>1</v>
      </c>
      <c r="F37" s="20">
        <v>1</v>
      </c>
      <c r="G37" s="9">
        <v>1</v>
      </c>
      <c r="H37" s="20">
        <v>1</v>
      </c>
      <c r="I37" s="9">
        <v>1</v>
      </c>
      <c r="J37" s="20">
        <v>0</v>
      </c>
      <c r="K37" s="9">
        <v>0</v>
      </c>
      <c r="L37" s="20">
        <v>0</v>
      </c>
      <c r="M37" s="9">
        <v>0</v>
      </c>
      <c r="N37" s="20">
        <v>0</v>
      </c>
      <c r="O37" s="9">
        <v>0</v>
      </c>
      <c r="P37" s="20">
        <v>0</v>
      </c>
      <c r="Q37" s="9">
        <v>0</v>
      </c>
    </row>
    <row r="38" spans="4:17" x14ac:dyDescent="0.25">
      <c r="D38" s="8" t="s">
        <v>526</v>
      </c>
      <c r="E38" s="20">
        <v>2</v>
      </c>
      <c r="F38" s="20">
        <v>2</v>
      </c>
      <c r="G38" s="9">
        <v>1</v>
      </c>
      <c r="H38" s="20">
        <v>1</v>
      </c>
      <c r="I38" s="9">
        <v>0.5</v>
      </c>
      <c r="J38" s="20">
        <v>0</v>
      </c>
      <c r="K38" s="9">
        <v>0</v>
      </c>
      <c r="L38" s="20">
        <v>0</v>
      </c>
      <c r="M38" s="9">
        <v>0</v>
      </c>
      <c r="N38" s="20">
        <v>0</v>
      </c>
      <c r="O38" s="9">
        <v>0</v>
      </c>
      <c r="P38" s="20">
        <v>0</v>
      </c>
      <c r="Q38" s="9">
        <v>0</v>
      </c>
    </row>
    <row r="39" spans="4:17" x14ac:dyDescent="0.25">
      <c r="D39" s="8" t="s">
        <v>530</v>
      </c>
      <c r="E39" s="20">
        <v>2</v>
      </c>
      <c r="F39" s="20">
        <v>2</v>
      </c>
      <c r="G39" s="9">
        <v>1</v>
      </c>
      <c r="H39" s="20">
        <v>1</v>
      </c>
      <c r="I39" s="9">
        <v>0.5</v>
      </c>
      <c r="J39" s="20">
        <v>0</v>
      </c>
      <c r="K39" s="9">
        <v>0</v>
      </c>
      <c r="L39" s="20">
        <v>0</v>
      </c>
      <c r="M39" s="9">
        <v>0</v>
      </c>
      <c r="N39" s="20">
        <v>0</v>
      </c>
      <c r="O39" s="9">
        <v>0</v>
      </c>
      <c r="P39" s="20">
        <v>0</v>
      </c>
      <c r="Q39" s="9">
        <v>0</v>
      </c>
    </row>
    <row r="40" spans="4:17" x14ac:dyDescent="0.25">
      <c r="D40" s="8" t="s">
        <v>532</v>
      </c>
      <c r="E40" s="20">
        <v>5</v>
      </c>
      <c r="F40" s="20">
        <v>5</v>
      </c>
      <c r="G40" s="9">
        <v>1</v>
      </c>
      <c r="H40" s="20">
        <v>4</v>
      </c>
      <c r="I40" s="9">
        <v>0.8</v>
      </c>
      <c r="J40" s="20">
        <v>0</v>
      </c>
      <c r="K40" s="9">
        <v>0</v>
      </c>
      <c r="L40" s="20">
        <v>0</v>
      </c>
      <c r="M40" s="9">
        <v>0</v>
      </c>
      <c r="N40" s="20">
        <v>0</v>
      </c>
      <c r="O40" s="9">
        <v>0</v>
      </c>
      <c r="P40" s="20">
        <v>0</v>
      </c>
      <c r="Q40" s="9">
        <v>0</v>
      </c>
    </row>
    <row r="41" spans="4:17" x14ac:dyDescent="0.25">
      <c r="D41" s="8" t="s">
        <v>534</v>
      </c>
      <c r="E41" s="20">
        <v>1</v>
      </c>
      <c r="F41" s="20">
        <v>1</v>
      </c>
      <c r="G41" s="9">
        <v>1</v>
      </c>
      <c r="H41" s="20">
        <v>0</v>
      </c>
      <c r="I41" s="9">
        <v>0</v>
      </c>
      <c r="J41" s="20">
        <v>0</v>
      </c>
      <c r="K41" s="9">
        <v>0</v>
      </c>
      <c r="L41" s="20">
        <v>0</v>
      </c>
      <c r="M41" s="9">
        <v>0</v>
      </c>
      <c r="N41" s="20">
        <v>0</v>
      </c>
      <c r="O41" s="9">
        <v>0</v>
      </c>
      <c r="P41" s="20">
        <v>0</v>
      </c>
      <c r="Q41" s="9">
        <v>0</v>
      </c>
    </row>
    <row r="42" spans="4:17" x14ac:dyDescent="0.25">
      <c r="D42" s="7" t="s">
        <v>442</v>
      </c>
      <c r="E42" s="20">
        <v>11</v>
      </c>
      <c r="F42" s="20">
        <v>8</v>
      </c>
      <c r="G42" s="9">
        <v>0.72727272727272729</v>
      </c>
      <c r="H42" s="20">
        <v>4</v>
      </c>
      <c r="I42" s="9">
        <v>0.5</v>
      </c>
      <c r="J42" s="20">
        <v>0</v>
      </c>
      <c r="K42" s="9">
        <v>0</v>
      </c>
      <c r="L42" s="20">
        <v>1</v>
      </c>
      <c r="M42" s="9">
        <v>0.125</v>
      </c>
      <c r="N42" s="20">
        <v>1</v>
      </c>
      <c r="O42" s="9">
        <v>0.125</v>
      </c>
      <c r="P42" s="20">
        <v>0</v>
      </c>
      <c r="Q42" s="9">
        <v>0</v>
      </c>
    </row>
    <row r="43" spans="4:17" x14ac:dyDescent="0.25">
      <c r="D43" s="8" t="s">
        <v>519</v>
      </c>
      <c r="E43" s="20">
        <v>0</v>
      </c>
      <c r="F43" s="20">
        <v>0</v>
      </c>
      <c r="G43" s="9">
        <v>0</v>
      </c>
      <c r="H43" s="20">
        <v>0</v>
      </c>
      <c r="I43" s="9">
        <v>0</v>
      </c>
      <c r="J43" s="20">
        <v>0</v>
      </c>
      <c r="K43" s="9">
        <v>0</v>
      </c>
      <c r="L43" s="20">
        <v>0</v>
      </c>
      <c r="M43" s="9">
        <v>0</v>
      </c>
      <c r="N43" s="20">
        <v>0</v>
      </c>
      <c r="O43" s="9">
        <v>0</v>
      </c>
      <c r="P43" s="20">
        <v>0</v>
      </c>
      <c r="Q43" s="9">
        <v>0</v>
      </c>
    </row>
    <row r="44" spans="4:17" x14ac:dyDescent="0.25">
      <c r="D44" s="8" t="s">
        <v>521</v>
      </c>
      <c r="E44" s="20">
        <v>1</v>
      </c>
      <c r="F44" s="20">
        <v>0</v>
      </c>
      <c r="G44" s="9">
        <v>0</v>
      </c>
      <c r="H44" s="20">
        <v>0</v>
      </c>
      <c r="I44" s="9">
        <v>0</v>
      </c>
      <c r="J44" s="20">
        <v>0</v>
      </c>
      <c r="K44" s="9">
        <v>0</v>
      </c>
      <c r="L44" s="20">
        <v>1</v>
      </c>
      <c r="M44" s="9">
        <v>0</v>
      </c>
      <c r="N44" s="20">
        <v>0</v>
      </c>
      <c r="O44" s="9">
        <v>0</v>
      </c>
      <c r="P44" s="20">
        <v>0</v>
      </c>
      <c r="Q44" s="9">
        <v>0</v>
      </c>
    </row>
    <row r="45" spans="4:17" x14ac:dyDescent="0.25">
      <c r="D45" s="8" t="s">
        <v>522</v>
      </c>
      <c r="E45" s="20">
        <v>4</v>
      </c>
      <c r="F45" s="20">
        <v>3</v>
      </c>
      <c r="G45" s="9">
        <v>0.75</v>
      </c>
      <c r="H45" s="20">
        <v>2</v>
      </c>
      <c r="I45" s="9">
        <v>0.66666666666666663</v>
      </c>
      <c r="J45" s="20">
        <v>0</v>
      </c>
      <c r="K45" s="9">
        <v>0</v>
      </c>
      <c r="L45" s="20">
        <v>0</v>
      </c>
      <c r="M45" s="9">
        <v>0</v>
      </c>
      <c r="N45" s="20">
        <v>0</v>
      </c>
      <c r="O45" s="9">
        <v>0</v>
      </c>
      <c r="P45" s="20">
        <v>0</v>
      </c>
      <c r="Q45" s="9">
        <v>0</v>
      </c>
    </row>
    <row r="46" spans="4:17" x14ac:dyDescent="0.25">
      <c r="D46" s="8" t="s">
        <v>523</v>
      </c>
      <c r="E46" s="20">
        <v>0</v>
      </c>
      <c r="F46" s="20">
        <v>0</v>
      </c>
      <c r="G46" s="9">
        <v>0</v>
      </c>
      <c r="H46" s="20">
        <v>0</v>
      </c>
      <c r="I46" s="9">
        <v>0</v>
      </c>
      <c r="J46" s="20">
        <v>0</v>
      </c>
      <c r="K46" s="9">
        <v>0</v>
      </c>
      <c r="L46" s="20">
        <v>0</v>
      </c>
      <c r="M46" s="9">
        <v>0</v>
      </c>
      <c r="N46" s="20">
        <v>0</v>
      </c>
      <c r="O46" s="9">
        <v>0</v>
      </c>
      <c r="P46" s="20">
        <v>0</v>
      </c>
      <c r="Q46" s="9">
        <v>0</v>
      </c>
    </row>
    <row r="47" spans="4:17" x14ac:dyDescent="0.25">
      <c r="D47" s="8" t="s">
        <v>527</v>
      </c>
      <c r="E47" s="20">
        <v>3</v>
      </c>
      <c r="F47" s="20">
        <v>2</v>
      </c>
      <c r="G47" s="9">
        <v>0.66666666666666663</v>
      </c>
      <c r="H47" s="20">
        <v>1</v>
      </c>
      <c r="I47" s="9">
        <v>0.5</v>
      </c>
      <c r="J47" s="20">
        <v>0</v>
      </c>
      <c r="K47" s="9">
        <v>0</v>
      </c>
      <c r="L47" s="20">
        <v>0</v>
      </c>
      <c r="M47" s="9">
        <v>0</v>
      </c>
      <c r="N47" s="20">
        <v>1</v>
      </c>
      <c r="O47" s="9">
        <v>0.5</v>
      </c>
      <c r="P47" s="20">
        <v>0</v>
      </c>
      <c r="Q47" s="9">
        <v>0</v>
      </c>
    </row>
    <row r="48" spans="4:17" x14ac:dyDescent="0.25">
      <c r="D48" s="8" t="s">
        <v>528</v>
      </c>
      <c r="E48" s="20">
        <v>1</v>
      </c>
      <c r="F48" s="20">
        <v>1</v>
      </c>
      <c r="G48" s="9">
        <v>1</v>
      </c>
      <c r="H48" s="20">
        <v>0</v>
      </c>
      <c r="I48" s="9">
        <v>0</v>
      </c>
      <c r="J48" s="20">
        <v>0</v>
      </c>
      <c r="K48" s="9">
        <v>0</v>
      </c>
      <c r="L48" s="20">
        <v>0</v>
      </c>
      <c r="M48" s="9">
        <v>0</v>
      </c>
      <c r="N48" s="20">
        <v>0</v>
      </c>
      <c r="O48" s="9">
        <v>0</v>
      </c>
      <c r="P48" s="20">
        <v>0</v>
      </c>
      <c r="Q48" s="9">
        <v>0</v>
      </c>
    </row>
    <row r="49" spans="4:17" x14ac:dyDescent="0.25">
      <c r="D49" s="8" t="s">
        <v>443</v>
      </c>
      <c r="E49" s="20">
        <v>0</v>
      </c>
      <c r="F49" s="20">
        <v>0</v>
      </c>
      <c r="G49" s="9">
        <v>0</v>
      </c>
      <c r="H49" s="20">
        <v>0</v>
      </c>
      <c r="I49" s="9">
        <v>0</v>
      </c>
      <c r="J49" s="20">
        <v>0</v>
      </c>
      <c r="K49" s="9">
        <v>0</v>
      </c>
      <c r="L49" s="20">
        <v>0</v>
      </c>
      <c r="M49" s="9">
        <v>0</v>
      </c>
      <c r="N49" s="20">
        <v>0</v>
      </c>
      <c r="O49" s="9">
        <v>0</v>
      </c>
      <c r="P49" s="20">
        <v>0</v>
      </c>
      <c r="Q49" s="9">
        <v>0</v>
      </c>
    </row>
    <row r="50" spans="4:17" x14ac:dyDescent="0.25">
      <c r="D50" s="8" t="s">
        <v>533</v>
      </c>
      <c r="E50" s="20">
        <v>0</v>
      </c>
      <c r="F50" s="20">
        <v>0</v>
      </c>
      <c r="G50" s="9">
        <v>0</v>
      </c>
      <c r="H50" s="20">
        <v>0</v>
      </c>
      <c r="I50" s="9">
        <v>0</v>
      </c>
      <c r="J50" s="20">
        <v>0</v>
      </c>
      <c r="K50" s="9">
        <v>0</v>
      </c>
      <c r="L50" s="20">
        <v>0</v>
      </c>
      <c r="M50" s="9">
        <v>0</v>
      </c>
      <c r="N50" s="20">
        <v>0</v>
      </c>
      <c r="O50" s="9">
        <v>0</v>
      </c>
      <c r="P50" s="20">
        <v>0</v>
      </c>
      <c r="Q50" s="9">
        <v>0</v>
      </c>
    </row>
    <row r="51" spans="4:17" x14ac:dyDescent="0.25">
      <c r="D51" s="8" t="s">
        <v>536</v>
      </c>
      <c r="E51" s="20">
        <v>2</v>
      </c>
      <c r="F51" s="20">
        <v>2</v>
      </c>
      <c r="G51" s="9">
        <v>1</v>
      </c>
      <c r="H51" s="20">
        <v>1</v>
      </c>
      <c r="I51" s="9">
        <v>0.5</v>
      </c>
      <c r="J51" s="20">
        <v>0</v>
      </c>
      <c r="K51" s="9">
        <v>0</v>
      </c>
      <c r="L51" s="20">
        <v>0</v>
      </c>
      <c r="M51" s="9">
        <v>0</v>
      </c>
      <c r="N51" s="20">
        <v>0</v>
      </c>
      <c r="O51" s="9">
        <v>0</v>
      </c>
      <c r="P51" s="20">
        <v>0</v>
      </c>
      <c r="Q51" s="9">
        <v>0</v>
      </c>
    </row>
    <row r="52" spans="4:17" x14ac:dyDescent="0.25">
      <c r="D52" s="7" t="s">
        <v>435</v>
      </c>
      <c r="E52" s="20">
        <v>7</v>
      </c>
      <c r="F52" s="20">
        <v>7</v>
      </c>
      <c r="G52" s="9">
        <v>1</v>
      </c>
      <c r="H52" s="20">
        <v>5</v>
      </c>
      <c r="I52" s="9">
        <v>0.7142857142857143</v>
      </c>
      <c r="J52" s="20">
        <v>0</v>
      </c>
      <c r="K52" s="9">
        <v>0</v>
      </c>
      <c r="L52" s="20">
        <v>0</v>
      </c>
      <c r="M52" s="9">
        <v>0</v>
      </c>
      <c r="N52" s="20">
        <v>0</v>
      </c>
      <c r="O52" s="9">
        <v>0</v>
      </c>
      <c r="P52" s="20">
        <v>0</v>
      </c>
      <c r="Q52" s="9">
        <v>0</v>
      </c>
    </row>
    <row r="53" spans="4:17" x14ac:dyDescent="0.25">
      <c r="D53" s="8" t="s">
        <v>436</v>
      </c>
      <c r="E53" s="20">
        <v>0</v>
      </c>
      <c r="F53" s="20">
        <v>0</v>
      </c>
      <c r="G53" s="9">
        <v>0</v>
      </c>
      <c r="H53" s="20">
        <v>0</v>
      </c>
      <c r="I53" s="9">
        <v>0</v>
      </c>
      <c r="J53" s="20">
        <v>0</v>
      </c>
      <c r="K53" s="9">
        <v>0</v>
      </c>
      <c r="L53" s="20">
        <v>0</v>
      </c>
      <c r="M53" s="9">
        <v>0</v>
      </c>
      <c r="N53" s="20">
        <v>0</v>
      </c>
      <c r="O53" s="9">
        <v>0</v>
      </c>
      <c r="P53" s="20">
        <v>0</v>
      </c>
      <c r="Q53" s="9">
        <v>0</v>
      </c>
    </row>
    <row r="54" spans="4:17" x14ac:dyDescent="0.25">
      <c r="D54" s="8" t="s">
        <v>513</v>
      </c>
      <c r="E54" s="20">
        <v>6</v>
      </c>
      <c r="F54" s="20">
        <v>6</v>
      </c>
      <c r="G54" s="9">
        <v>1</v>
      </c>
      <c r="H54" s="20">
        <v>4</v>
      </c>
      <c r="I54" s="9">
        <v>0.66666666666666663</v>
      </c>
      <c r="J54" s="20">
        <v>0</v>
      </c>
      <c r="K54" s="9">
        <v>0</v>
      </c>
      <c r="L54" s="20">
        <v>0</v>
      </c>
      <c r="M54" s="9">
        <v>0</v>
      </c>
      <c r="N54" s="20">
        <v>0</v>
      </c>
      <c r="O54" s="9">
        <v>0</v>
      </c>
      <c r="P54" s="20">
        <v>0</v>
      </c>
      <c r="Q54" s="9">
        <v>0</v>
      </c>
    </row>
    <row r="55" spans="4:17" x14ac:dyDescent="0.25">
      <c r="D55" s="8" t="s">
        <v>531</v>
      </c>
      <c r="E55" s="20">
        <v>1</v>
      </c>
      <c r="F55" s="20">
        <v>1</v>
      </c>
      <c r="G55" s="9">
        <v>1</v>
      </c>
      <c r="H55" s="20">
        <v>1</v>
      </c>
      <c r="I55" s="9">
        <v>1</v>
      </c>
      <c r="J55" s="20">
        <v>0</v>
      </c>
      <c r="K55" s="9">
        <v>0</v>
      </c>
      <c r="L55" s="20">
        <v>0</v>
      </c>
      <c r="M55" s="9">
        <v>0</v>
      </c>
      <c r="N55" s="20">
        <v>0</v>
      </c>
      <c r="O55" s="9">
        <v>0</v>
      </c>
      <c r="P55" s="20">
        <v>0</v>
      </c>
      <c r="Q55" s="9">
        <v>0</v>
      </c>
    </row>
    <row r="56" spans="4:17" x14ac:dyDescent="0.25">
      <c r="D56" s="8" t="s">
        <v>537</v>
      </c>
      <c r="E56" s="20">
        <v>0</v>
      </c>
      <c r="F56" s="20">
        <v>0</v>
      </c>
      <c r="G56" s="9">
        <v>0</v>
      </c>
      <c r="H56" s="20">
        <v>0</v>
      </c>
      <c r="I56" s="9">
        <v>0</v>
      </c>
      <c r="J56" s="20">
        <v>0</v>
      </c>
      <c r="K56" s="9">
        <v>0</v>
      </c>
      <c r="L56" s="20">
        <v>0</v>
      </c>
      <c r="M56" s="9">
        <v>0</v>
      </c>
      <c r="N56" s="20">
        <v>0</v>
      </c>
      <c r="O56" s="9">
        <v>0</v>
      </c>
      <c r="P56" s="20">
        <v>0</v>
      </c>
      <c r="Q56" s="9">
        <v>0</v>
      </c>
    </row>
    <row r="57" spans="4:17" x14ac:dyDescent="0.25">
      <c r="D57" s="7" t="s">
        <v>439</v>
      </c>
      <c r="E57" s="20">
        <v>11</v>
      </c>
      <c r="F57" s="20">
        <v>8</v>
      </c>
      <c r="G57" s="9">
        <v>0.72727272727272729</v>
      </c>
      <c r="H57" s="20">
        <v>6</v>
      </c>
      <c r="I57" s="9">
        <v>0.75</v>
      </c>
      <c r="J57" s="20">
        <v>0</v>
      </c>
      <c r="K57" s="9">
        <v>0</v>
      </c>
      <c r="L57" s="20">
        <v>2</v>
      </c>
      <c r="M57" s="9">
        <v>0.25</v>
      </c>
      <c r="N57" s="20">
        <v>0</v>
      </c>
      <c r="O57" s="9">
        <v>0</v>
      </c>
      <c r="P57" s="20">
        <v>0</v>
      </c>
      <c r="Q57" s="9">
        <v>0</v>
      </c>
    </row>
    <row r="58" spans="4:17" x14ac:dyDescent="0.25">
      <c r="D58" s="8" t="s">
        <v>514</v>
      </c>
      <c r="E58" s="20">
        <v>6</v>
      </c>
      <c r="F58" s="20">
        <v>5</v>
      </c>
      <c r="G58" s="9">
        <v>0.83333333333333337</v>
      </c>
      <c r="H58" s="20">
        <v>4</v>
      </c>
      <c r="I58" s="9">
        <v>0.8</v>
      </c>
      <c r="J58" s="20">
        <v>0</v>
      </c>
      <c r="K58" s="9">
        <v>0</v>
      </c>
      <c r="L58" s="20">
        <v>1</v>
      </c>
      <c r="M58" s="9">
        <v>0.2</v>
      </c>
      <c r="N58" s="20">
        <v>0</v>
      </c>
      <c r="O58" s="9">
        <v>0</v>
      </c>
      <c r="P58" s="20">
        <v>0</v>
      </c>
      <c r="Q58" s="9">
        <v>0</v>
      </c>
    </row>
    <row r="59" spans="4:17" x14ac:dyDescent="0.25">
      <c r="D59" s="8" t="s">
        <v>518</v>
      </c>
      <c r="E59" s="20">
        <v>1</v>
      </c>
      <c r="F59" s="20">
        <v>1</v>
      </c>
      <c r="G59" s="9">
        <v>1</v>
      </c>
      <c r="H59" s="20">
        <v>0</v>
      </c>
      <c r="I59" s="9">
        <v>0</v>
      </c>
      <c r="J59" s="20">
        <v>0</v>
      </c>
      <c r="K59" s="9">
        <v>0</v>
      </c>
      <c r="L59" s="20">
        <v>0</v>
      </c>
      <c r="M59" s="9">
        <v>0</v>
      </c>
      <c r="N59" s="20">
        <v>0</v>
      </c>
      <c r="O59" s="9">
        <v>0</v>
      </c>
      <c r="P59" s="20">
        <v>0</v>
      </c>
      <c r="Q59" s="9">
        <v>0</v>
      </c>
    </row>
    <row r="60" spans="4:17" x14ac:dyDescent="0.25">
      <c r="D60" s="8" t="s">
        <v>441</v>
      </c>
      <c r="E60" s="20">
        <v>1</v>
      </c>
      <c r="F60" s="20">
        <v>0</v>
      </c>
      <c r="G60" s="9">
        <v>0</v>
      </c>
      <c r="H60" s="20">
        <v>0</v>
      </c>
      <c r="I60" s="9">
        <v>0</v>
      </c>
      <c r="J60" s="20">
        <v>0</v>
      </c>
      <c r="K60" s="9">
        <v>0</v>
      </c>
      <c r="L60" s="20">
        <v>1</v>
      </c>
      <c r="M60" s="9">
        <v>0</v>
      </c>
      <c r="N60" s="20">
        <v>0</v>
      </c>
      <c r="O60" s="9">
        <v>0</v>
      </c>
      <c r="P60" s="20">
        <v>0</v>
      </c>
      <c r="Q60" s="9">
        <v>0</v>
      </c>
    </row>
    <row r="61" spans="4:17" x14ac:dyDescent="0.25">
      <c r="D61" s="8" t="s">
        <v>446</v>
      </c>
      <c r="E61" s="20">
        <v>2</v>
      </c>
      <c r="F61" s="20">
        <v>2</v>
      </c>
      <c r="G61" s="9">
        <v>1</v>
      </c>
      <c r="H61" s="20">
        <v>2</v>
      </c>
      <c r="I61" s="9">
        <v>1</v>
      </c>
      <c r="J61" s="20">
        <v>0</v>
      </c>
      <c r="K61" s="9">
        <v>0</v>
      </c>
      <c r="L61" s="20">
        <v>0</v>
      </c>
      <c r="M61" s="9">
        <v>0</v>
      </c>
      <c r="N61" s="20">
        <v>0</v>
      </c>
      <c r="O61" s="9">
        <v>0</v>
      </c>
      <c r="P61" s="20">
        <v>0</v>
      </c>
      <c r="Q61" s="9">
        <v>0</v>
      </c>
    </row>
    <row r="62" spans="4:17" x14ac:dyDescent="0.25">
      <c r="D62" s="8" t="s">
        <v>535</v>
      </c>
      <c r="E62" s="20">
        <v>0</v>
      </c>
      <c r="F62" s="20">
        <v>0</v>
      </c>
      <c r="G62" s="9">
        <v>0</v>
      </c>
      <c r="H62" s="20">
        <v>0</v>
      </c>
      <c r="I62" s="9">
        <v>0</v>
      </c>
      <c r="J62" s="20">
        <v>0</v>
      </c>
      <c r="K62" s="9">
        <v>0</v>
      </c>
      <c r="L62" s="20">
        <v>0</v>
      </c>
      <c r="M62" s="9">
        <v>0</v>
      </c>
      <c r="N62" s="20">
        <v>0</v>
      </c>
      <c r="O62" s="9">
        <v>0</v>
      </c>
      <c r="P62" s="20">
        <v>0</v>
      </c>
      <c r="Q62" s="9">
        <v>0</v>
      </c>
    </row>
    <row r="63" spans="4:17" x14ac:dyDescent="0.25">
      <c r="D63" s="8" t="s">
        <v>440</v>
      </c>
      <c r="E63" s="20">
        <v>1</v>
      </c>
      <c r="F63" s="20">
        <v>0</v>
      </c>
      <c r="G63" s="9">
        <v>0</v>
      </c>
      <c r="H63" s="20">
        <v>0</v>
      </c>
      <c r="I63" s="9">
        <v>0</v>
      </c>
      <c r="J63" s="20">
        <v>0</v>
      </c>
      <c r="K63" s="9">
        <v>0</v>
      </c>
      <c r="L63" s="20">
        <v>0</v>
      </c>
      <c r="M63" s="9">
        <v>0</v>
      </c>
      <c r="N63" s="20">
        <v>0</v>
      </c>
      <c r="O63" s="9">
        <v>0</v>
      </c>
      <c r="P63" s="20">
        <v>0</v>
      </c>
      <c r="Q63" s="9">
        <v>0</v>
      </c>
    </row>
    <row r="64" spans="4:17" x14ac:dyDescent="0.25">
      <c r="D64" s="6" t="s">
        <v>449</v>
      </c>
      <c r="E64" s="20">
        <v>162</v>
      </c>
      <c r="F64" s="20">
        <v>138</v>
      </c>
      <c r="G64" s="9">
        <v>0.85185185185185186</v>
      </c>
      <c r="H64" s="20">
        <v>114</v>
      </c>
      <c r="I64" s="9">
        <v>0.82608695652173914</v>
      </c>
      <c r="J64" s="20">
        <v>0</v>
      </c>
      <c r="K64" s="9">
        <v>0</v>
      </c>
      <c r="L64" s="20">
        <v>17</v>
      </c>
      <c r="M64" s="9">
        <v>0.12318840579710146</v>
      </c>
      <c r="N64" s="20">
        <v>1</v>
      </c>
      <c r="O64" s="9">
        <v>7.246376811594203E-3</v>
      </c>
      <c r="P64" s="20">
        <v>1</v>
      </c>
      <c r="Q64" s="9">
        <v>7.246376811594203E-3</v>
      </c>
    </row>
    <row r="65" spans="4:17" x14ac:dyDescent="0.25">
      <c r="D65" s="7" t="s">
        <v>541</v>
      </c>
      <c r="E65" s="20">
        <v>20</v>
      </c>
      <c r="F65" s="20">
        <v>16</v>
      </c>
      <c r="G65" s="9">
        <v>0.8</v>
      </c>
      <c r="H65" s="20">
        <v>13</v>
      </c>
      <c r="I65" s="9">
        <v>0.8125</v>
      </c>
      <c r="J65" s="20">
        <v>0</v>
      </c>
      <c r="K65" s="9">
        <v>0</v>
      </c>
      <c r="L65" s="20">
        <v>2</v>
      </c>
      <c r="M65" s="9">
        <v>0.125</v>
      </c>
      <c r="N65" s="20">
        <v>0</v>
      </c>
      <c r="O65" s="9">
        <v>0</v>
      </c>
      <c r="P65" s="20">
        <v>0</v>
      </c>
      <c r="Q65" s="9">
        <v>0</v>
      </c>
    </row>
    <row r="66" spans="4:17" x14ac:dyDescent="0.25">
      <c r="D66" s="8" t="s">
        <v>542</v>
      </c>
      <c r="E66" s="20">
        <v>4</v>
      </c>
      <c r="F66" s="20">
        <v>3</v>
      </c>
      <c r="G66" s="9">
        <v>0.75</v>
      </c>
      <c r="H66" s="20">
        <v>2</v>
      </c>
      <c r="I66" s="9">
        <v>0.66666666666666663</v>
      </c>
      <c r="J66" s="20">
        <v>0</v>
      </c>
      <c r="K66" s="9">
        <v>0</v>
      </c>
      <c r="L66" s="20">
        <v>1</v>
      </c>
      <c r="M66" s="9">
        <v>0.33333333333333331</v>
      </c>
      <c r="N66" s="20">
        <v>0</v>
      </c>
      <c r="O66" s="9">
        <v>0</v>
      </c>
      <c r="P66" s="20">
        <v>0</v>
      </c>
      <c r="Q66" s="9">
        <v>0</v>
      </c>
    </row>
    <row r="67" spans="4:17" x14ac:dyDescent="0.25">
      <c r="D67" s="8" t="s">
        <v>543</v>
      </c>
      <c r="E67" s="20">
        <v>8</v>
      </c>
      <c r="F67" s="20">
        <v>7</v>
      </c>
      <c r="G67" s="9">
        <v>0.875</v>
      </c>
      <c r="H67" s="20">
        <v>6</v>
      </c>
      <c r="I67" s="9">
        <v>0.8571428571428571</v>
      </c>
      <c r="J67" s="20">
        <v>0</v>
      </c>
      <c r="K67" s="9">
        <v>0</v>
      </c>
      <c r="L67" s="20">
        <v>1</v>
      </c>
      <c r="M67" s="9">
        <v>0.14285714285714285</v>
      </c>
      <c r="N67" s="20">
        <v>0</v>
      </c>
      <c r="O67" s="9">
        <v>0</v>
      </c>
      <c r="P67" s="20">
        <v>0</v>
      </c>
      <c r="Q67" s="9">
        <v>0</v>
      </c>
    </row>
    <row r="68" spans="4:17" x14ac:dyDescent="0.25">
      <c r="D68" s="8" t="s">
        <v>546</v>
      </c>
      <c r="E68" s="20">
        <v>0</v>
      </c>
      <c r="F68" s="20">
        <v>0</v>
      </c>
      <c r="G68" s="9">
        <v>0</v>
      </c>
      <c r="H68" s="20">
        <v>0</v>
      </c>
      <c r="I68" s="9">
        <v>0</v>
      </c>
      <c r="J68" s="20">
        <v>0</v>
      </c>
      <c r="K68" s="9">
        <v>0</v>
      </c>
      <c r="L68" s="20">
        <v>0</v>
      </c>
      <c r="M68" s="9">
        <v>0</v>
      </c>
      <c r="N68" s="20">
        <v>0</v>
      </c>
      <c r="O68" s="9">
        <v>0</v>
      </c>
      <c r="P68" s="20">
        <v>0</v>
      </c>
      <c r="Q68" s="9">
        <v>0</v>
      </c>
    </row>
    <row r="69" spans="4:17" x14ac:dyDescent="0.25">
      <c r="D69" s="8" t="s">
        <v>566</v>
      </c>
      <c r="E69" s="20">
        <v>8</v>
      </c>
      <c r="F69" s="20">
        <v>6</v>
      </c>
      <c r="G69" s="9">
        <v>0.75</v>
      </c>
      <c r="H69" s="20">
        <v>5</v>
      </c>
      <c r="I69" s="9">
        <v>0.83333333333333337</v>
      </c>
      <c r="J69" s="20">
        <v>0</v>
      </c>
      <c r="K69" s="9">
        <v>0</v>
      </c>
      <c r="L69" s="20">
        <v>0</v>
      </c>
      <c r="M69" s="9">
        <v>0</v>
      </c>
      <c r="N69" s="20">
        <v>0</v>
      </c>
      <c r="O69" s="9">
        <v>0</v>
      </c>
      <c r="P69" s="20">
        <v>0</v>
      </c>
      <c r="Q69" s="9">
        <v>0</v>
      </c>
    </row>
    <row r="70" spans="4:17" x14ac:dyDescent="0.25">
      <c r="D70" s="7" t="s">
        <v>547</v>
      </c>
      <c r="E70" s="20">
        <v>17</v>
      </c>
      <c r="F70" s="20">
        <v>15</v>
      </c>
      <c r="G70" s="9">
        <v>0.88235294117647056</v>
      </c>
      <c r="H70" s="20">
        <v>14</v>
      </c>
      <c r="I70" s="9">
        <v>0.93333333333333335</v>
      </c>
      <c r="J70" s="20">
        <v>0</v>
      </c>
      <c r="K70" s="9">
        <v>0</v>
      </c>
      <c r="L70" s="20">
        <v>2</v>
      </c>
      <c r="M70" s="9">
        <v>0.13333333333333333</v>
      </c>
      <c r="N70" s="20">
        <v>0</v>
      </c>
      <c r="O70" s="9">
        <v>0</v>
      </c>
      <c r="P70" s="20">
        <v>0</v>
      </c>
      <c r="Q70" s="9">
        <v>0</v>
      </c>
    </row>
    <row r="71" spans="4:17" x14ac:dyDescent="0.25">
      <c r="D71" s="8" t="s">
        <v>548</v>
      </c>
      <c r="E71" s="20">
        <v>2</v>
      </c>
      <c r="F71" s="20">
        <v>1</v>
      </c>
      <c r="G71" s="9">
        <v>0.5</v>
      </c>
      <c r="H71" s="20">
        <v>1</v>
      </c>
      <c r="I71" s="9">
        <v>1</v>
      </c>
      <c r="J71" s="20">
        <v>0</v>
      </c>
      <c r="K71" s="9">
        <v>0</v>
      </c>
      <c r="L71" s="20">
        <v>1</v>
      </c>
      <c r="M71" s="9">
        <v>1</v>
      </c>
      <c r="N71" s="20">
        <v>0</v>
      </c>
      <c r="O71" s="9">
        <v>0</v>
      </c>
      <c r="P71" s="20">
        <v>0</v>
      </c>
      <c r="Q71" s="9">
        <v>0</v>
      </c>
    </row>
    <row r="72" spans="4:17" x14ac:dyDescent="0.25">
      <c r="D72" s="8" t="s">
        <v>554</v>
      </c>
      <c r="E72" s="20">
        <v>1</v>
      </c>
      <c r="F72" s="20">
        <v>1</v>
      </c>
      <c r="G72" s="9">
        <v>1</v>
      </c>
      <c r="H72" s="20">
        <v>1</v>
      </c>
      <c r="I72" s="9">
        <v>1</v>
      </c>
      <c r="J72" s="20">
        <v>0</v>
      </c>
      <c r="K72" s="9">
        <v>0</v>
      </c>
      <c r="L72" s="20">
        <v>0</v>
      </c>
      <c r="M72" s="9">
        <v>0</v>
      </c>
      <c r="N72" s="20">
        <v>0</v>
      </c>
      <c r="O72" s="9">
        <v>0</v>
      </c>
      <c r="P72" s="20">
        <v>0</v>
      </c>
      <c r="Q72" s="9">
        <v>0</v>
      </c>
    </row>
    <row r="73" spans="4:17" x14ac:dyDescent="0.25">
      <c r="D73" s="8" t="s">
        <v>557</v>
      </c>
      <c r="E73" s="20">
        <v>2</v>
      </c>
      <c r="F73" s="20">
        <v>2</v>
      </c>
      <c r="G73" s="9">
        <v>1</v>
      </c>
      <c r="H73" s="20">
        <v>2</v>
      </c>
      <c r="I73" s="9">
        <v>1</v>
      </c>
      <c r="J73" s="20">
        <v>0</v>
      </c>
      <c r="K73" s="9">
        <v>0</v>
      </c>
      <c r="L73" s="20">
        <v>0</v>
      </c>
      <c r="M73" s="9">
        <v>0</v>
      </c>
      <c r="N73" s="20">
        <v>0</v>
      </c>
      <c r="O73" s="9">
        <v>0</v>
      </c>
      <c r="P73" s="20">
        <v>0</v>
      </c>
      <c r="Q73" s="9">
        <v>0</v>
      </c>
    </row>
    <row r="74" spans="4:17" x14ac:dyDescent="0.25">
      <c r="D74" s="8" t="s">
        <v>564</v>
      </c>
      <c r="E74" s="20">
        <v>2</v>
      </c>
      <c r="F74" s="20">
        <v>2</v>
      </c>
      <c r="G74" s="9">
        <v>1</v>
      </c>
      <c r="H74" s="20">
        <v>2</v>
      </c>
      <c r="I74" s="9">
        <v>1</v>
      </c>
      <c r="J74" s="20">
        <v>0</v>
      </c>
      <c r="K74" s="9">
        <v>0</v>
      </c>
      <c r="L74" s="20">
        <v>0</v>
      </c>
      <c r="M74" s="9">
        <v>0</v>
      </c>
      <c r="N74" s="20">
        <v>0</v>
      </c>
      <c r="O74" s="9">
        <v>0</v>
      </c>
      <c r="P74" s="20">
        <v>0</v>
      </c>
      <c r="Q74" s="9">
        <v>0</v>
      </c>
    </row>
    <row r="75" spans="4:17" x14ac:dyDescent="0.25">
      <c r="D75" s="8" t="s">
        <v>571</v>
      </c>
      <c r="E75" s="20">
        <v>0</v>
      </c>
      <c r="F75" s="20">
        <v>0</v>
      </c>
      <c r="G75" s="9">
        <v>0</v>
      </c>
      <c r="H75" s="20">
        <v>0</v>
      </c>
      <c r="I75" s="9">
        <v>0</v>
      </c>
      <c r="J75" s="20">
        <v>0</v>
      </c>
      <c r="K75" s="9">
        <v>0</v>
      </c>
      <c r="L75" s="20">
        <v>0</v>
      </c>
      <c r="M75" s="9">
        <v>0</v>
      </c>
      <c r="N75" s="20">
        <v>0</v>
      </c>
      <c r="O75" s="9">
        <v>0</v>
      </c>
      <c r="P75" s="20">
        <v>0</v>
      </c>
      <c r="Q75" s="9">
        <v>0</v>
      </c>
    </row>
    <row r="76" spans="4:17" x14ac:dyDescent="0.25">
      <c r="D76" s="8" t="s">
        <v>578</v>
      </c>
      <c r="E76" s="20">
        <v>8</v>
      </c>
      <c r="F76" s="20">
        <v>7</v>
      </c>
      <c r="G76" s="9">
        <v>0.875</v>
      </c>
      <c r="H76" s="20">
        <v>7</v>
      </c>
      <c r="I76" s="9">
        <v>1</v>
      </c>
      <c r="J76" s="20">
        <v>0</v>
      </c>
      <c r="K76" s="9">
        <v>0</v>
      </c>
      <c r="L76" s="20">
        <v>1</v>
      </c>
      <c r="M76" s="9">
        <v>0.14285714285714285</v>
      </c>
      <c r="N76" s="20">
        <v>0</v>
      </c>
      <c r="O76" s="9">
        <v>0</v>
      </c>
      <c r="P76" s="20">
        <v>0</v>
      </c>
      <c r="Q76" s="9">
        <v>0</v>
      </c>
    </row>
    <row r="77" spans="4:17" x14ac:dyDescent="0.25">
      <c r="D77" s="8" t="s">
        <v>579</v>
      </c>
      <c r="E77" s="20">
        <v>2</v>
      </c>
      <c r="F77" s="20">
        <v>2</v>
      </c>
      <c r="G77" s="9">
        <v>1</v>
      </c>
      <c r="H77" s="20">
        <v>1</v>
      </c>
      <c r="I77" s="9">
        <v>0.5</v>
      </c>
      <c r="J77" s="20">
        <v>0</v>
      </c>
      <c r="K77" s="9">
        <v>0</v>
      </c>
      <c r="L77" s="20">
        <v>0</v>
      </c>
      <c r="M77" s="9">
        <v>0</v>
      </c>
      <c r="N77" s="20">
        <v>0</v>
      </c>
      <c r="O77" s="9">
        <v>0</v>
      </c>
      <c r="P77" s="20">
        <v>0</v>
      </c>
      <c r="Q77" s="9">
        <v>0</v>
      </c>
    </row>
    <row r="78" spans="4:17" x14ac:dyDescent="0.25">
      <c r="D78" s="7" t="s">
        <v>539</v>
      </c>
      <c r="E78" s="20">
        <v>41</v>
      </c>
      <c r="F78" s="20">
        <v>35</v>
      </c>
      <c r="G78" s="9">
        <v>0.85365853658536583</v>
      </c>
      <c r="H78" s="20">
        <v>28</v>
      </c>
      <c r="I78" s="9">
        <v>0.8</v>
      </c>
      <c r="J78" s="20">
        <v>0</v>
      </c>
      <c r="K78" s="9">
        <v>0</v>
      </c>
      <c r="L78" s="20">
        <v>6</v>
      </c>
      <c r="M78" s="9">
        <v>0.17142857142857143</v>
      </c>
      <c r="N78" s="20">
        <v>0</v>
      </c>
      <c r="O78" s="9">
        <v>0</v>
      </c>
      <c r="P78" s="20">
        <v>0</v>
      </c>
      <c r="Q78" s="9">
        <v>0</v>
      </c>
    </row>
    <row r="79" spans="4:17" x14ac:dyDescent="0.25">
      <c r="D79" s="8" t="s">
        <v>540</v>
      </c>
      <c r="E79" s="20">
        <v>3</v>
      </c>
      <c r="F79" s="20">
        <v>2</v>
      </c>
      <c r="G79" s="9">
        <v>0.66666666666666663</v>
      </c>
      <c r="H79" s="20">
        <v>2</v>
      </c>
      <c r="I79" s="9">
        <v>1</v>
      </c>
      <c r="J79" s="20">
        <v>0</v>
      </c>
      <c r="K79" s="9">
        <v>0</v>
      </c>
      <c r="L79" s="20">
        <v>1</v>
      </c>
      <c r="M79" s="9">
        <v>0.5</v>
      </c>
      <c r="N79" s="20">
        <v>0</v>
      </c>
      <c r="O79" s="9">
        <v>0</v>
      </c>
      <c r="P79" s="20">
        <v>0</v>
      </c>
      <c r="Q79" s="9">
        <v>0</v>
      </c>
    </row>
    <row r="80" spans="4:17" x14ac:dyDescent="0.25">
      <c r="D80" s="8" t="s">
        <v>558</v>
      </c>
      <c r="E80" s="20">
        <v>1</v>
      </c>
      <c r="F80" s="20">
        <v>1</v>
      </c>
      <c r="G80" s="9">
        <v>1</v>
      </c>
      <c r="H80" s="20">
        <v>1</v>
      </c>
      <c r="I80" s="9">
        <v>1</v>
      </c>
      <c r="J80" s="20">
        <v>0</v>
      </c>
      <c r="K80" s="9">
        <v>0</v>
      </c>
      <c r="L80" s="20">
        <v>0</v>
      </c>
      <c r="M80" s="9">
        <v>0</v>
      </c>
      <c r="N80" s="20">
        <v>0</v>
      </c>
      <c r="O80" s="9">
        <v>0</v>
      </c>
      <c r="P80" s="20">
        <v>0</v>
      </c>
      <c r="Q80" s="9">
        <v>0</v>
      </c>
    </row>
    <row r="81" spans="4:17" x14ac:dyDescent="0.25">
      <c r="D81" s="8" t="s">
        <v>559</v>
      </c>
      <c r="E81" s="20">
        <v>6</v>
      </c>
      <c r="F81" s="20">
        <v>6</v>
      </c>
      <c r="G81" s="9">
        <v>1</v>
      </c>
      <c r="H81" s="20">
        <v>3</v>
      </c>
      <c r="I81" s="9">
        <v>0.5</v>
      </c>
      <c r="J81" s="20">
        <v>0</v>
      </c>
      <c r="K81" s="9">
        <v>0</v>
      </c>
      <c r="L81" s="20">
        <v>0</v>
      </c>
      <c r="M81" s="9">
        <v>0</v>
      </c>
      <c r="N81" s="20">
        <v>0</v>
      </c>
      <c r="O81" s="9">
        <v>0</v>
      </c>
      <c r="P81" s="20">
        <v>0</v>
      </c>
      <c r="Q81" s="9">
        <v>0</v>
      </c>
    </row>
    <row r="82" spans="4:17" x14ac:dyDescent="0.25">
      <c r="D82" s="8" t="s">
        <v>561</v>
      </c>
      <c r="E82" s="20">
        <v>25</v>
      </c>
      <c r="F82" s="20">
        <v>20</v>
      </c>
      <c r="G82" s="9">
        <v>0.8</v>
      </c>
      <c r="H82" s="20">
        <v>17</v>
      </c>
      <c r="I82" s="9">
        <v>0.85</v>
      </c>
      <c r="J82" s="20">
        <v>0</v>
      </c>
      <c r="K82" s="9">
        <v>0</v>
      </c>
      <c r="L82" s="20">
        <v>5</v>
      </c>
      <c r="M82" s="9">
        <v>0.25</v>
      </c>
      <c r="N82" s="20">
        <v>0</v>
      </c>
      <c r="O82" s="9">
        <v>0</v>
      </c>
      <c r="P82" s="20">
        <v>0</v>
      </c>
      <c r="Q82" s="9">
        <v>0</v>
      </c>
    </row>
    <row r="83" spans="4:17" x14ac:dyDescent="0.25">
      <c r="D83" s="8" t="s">
        <v>576</v>
      </c>
      <c r="E83" s="20">
        <v>6</v>
      </c>
      <c r="F83" s="20">
        <v>6</v>
      </c>
      <c r="G83" s="9">
        <v>1</v>
      </c>
      <c r="H83" s="20">
        <v>5</v>
      </c>
      <c r="I83" s="9">
        <v>0.83333333333333337</v>
      </c>
      <c r="J83" s="20">
        <v>0</v>
      </c>
      <c r="K83" s="9">
        <v>0</v>
      </c>
      <c r="L83" s="20">
        <v>0</v>
      </c>
      <c r="M83" s="9">
        <v>0</v>
      </c>
      <c r="N83" s="20">
        <v>0</v>
      </c>
      <c r="O83" s="9">
        <v>0</v>
      </c>
      <c r="P83" s="20">
        <v>0</v>
      </c>
      <c r="Q83" s="9">
        <v>0</v>
      </c>
    </row>
    <row r="84" spans="4:17" x14ac:dyDescent="0.25">
      <c r="D84" s="7" t="s">
        <v>544</v>
      </c>
      <c r="E84" s="20">
        <v>19</v>
      </c>
      <c r="F84" s="20">
        <v>17</v>
      </c>
      <c r="G84" s="9">
        <v>0.89473684210526316</v>
      </c>
      <c r="H84" s="20">
        <v>13</v>
      </c>
      <c r="I84" s="9">
        <v>0.76470588235294112</v>
      </c>
      <c r="J84" s="20">
        <v>0</v>
      </c>
      <c r="K84" s="9">
        <v>0</v>
      </c>
      <c r="L84" s="20">
        <v>0</v>
      </c>
      <c r="M84" s="9">
        <v>0</v>
      </c>
      <c r="N84" s="20">
        <v>1</v>
      </c>
      <c r="O84" s="9">
        <v>5.8823529411764705E-2</v>
      </c>
      <c r="P84" s="20">
        <v>0</v>
      </c>
      <c r="Q84" s="9">
        <v>0</v>
      </c>
    </row>
    <row r="85" spans="4:17" x14ac:dyDescent="0.25">
      <c r="D85" s="8" t="s">
        <v>545</v>
      </c>
      <c r="E85" s="20">
        <v>2</v>
      </c>
      <c r="F85" s="20">
        <v>2</v>
      </c>
      <c r="G85" s="9">
        <v>1</v>
      </c>
      <c r="H85" s="20">
        <v>1</v>
      </c>
      <c r="I85" s="9">
        <v>0.5</v>
      </c>
      <c r="J85" s="20">
        <v>0</v>
      </c>
      <c r="K85" s="9">
        <v>0</v>
      </c>
      <c r="L85" s="20">
        <v>0</v>
      </c>
      <c r="M85" s="9">
        <v>0</v>
      </c>
      <c r="N85" s="20">
        <v>0</v>
      </c>
      <c r="O85" s="9">
        <v>0</v>
      </c>
      <c r="P85" s="20">
        <v>0</v>
      </c>
      <c r="Q85" s="9">
        <v>0</v>
      </c>
    </row>
    <row r="86" spans="4:17" x14ac:dyDescent="0.25">
      <c r="D86" s="8" t="s">
        <v>551</v>
      </c>
      <c r="E86" s="20">
        <v>1</v>
      </c>
      <c r="F86" s="20">
        <v>0</v>
      </c>
      <c r="G86" s="9">
        <v>0</v>
      </c>
      <c r="H86" s="20">
        <v>0</v>
      </c>
      <c r="I86" s="9">
        <v>0</v>
      </c>
      <c r="J86" s="20">
        <v>0</v>
      </c>
      <c r="K86" s="9">
        <v>0</v>
      </c>
      <c r="L86" s="20">
        <v>0</v>
      </c>
      <c r="M86" s="9">
        <v>0</v>
      </c>
      <c r="N86" s="20">
        <v>0</v>
      </c>
      <c r="O86" s="9">
        <v>0</v>
      </c>
      <c r="P86" s="20">
        <v>0</v>
      </c>
      <c r="Q86" s="9">
        <v>0</v>
      </c>
    </row>
    <row r="87" spans="4:17" x14ac:dyDescent="0.25">
      <c r="D87" s="8" t="s">
        <v>560</v>
      </c>
      <c r="E87" s="20">
        <v>9</v>
      </c>
      <c r="F87" s="20">
        <v>9</v>
      </c>
      <c r="G87" s="9">
        <v>1</v>
      </c>
      <c r="H87" s="20">
        <v>8</v>
      </c>
      <c r="I87" s="9">
        <v>0.88888888888888884</v>
      </c>
      <c r="J87" s="20">
        <v>0</v>
      </c>
      <c r="K87" s="9">
        <v>0</v>
      </c>
      <c r="L87" s="20">
        <v>0</v>
      </c>
      <c r="M87" s="9">
        <v>0</v>
      </c>
      <c r="N87" s="20">
        <v>0</v>
      </c>
      <c r="O87" s="9">
        <v>0</v>
      </c>
      <c r="P87" s="20">
        <v>0</v>
      </c>
      <c r="Q87" s="9">
        <v>0</v>
      </c>
    </row>
    <row r="88" spans="4:17" x14ac:dyDescent="0.25">
      <c r="D88" s="8" t="s">
        <v>562</v>
      </c>
      <c r="E88" s="20">
        <v>4</v>
      </c>
      <c r="F88" s="20">
        <v>4</v>
      </c>
      <c r="G88" s="9">
        <v>1</v>
      </c>
      <c r="H88" s="20">
        <v>2</v>
      </c>
      <c r="I88" s="9">
        <v>0.5</v>
      </c>
      <c r="J88" s="20">
        <v>0</v>
      </c>
      <c r="K88" s="9">
        <v>0</v>
      </c>
      <c r="L88" s="20">
        <v>0</v>
      </c>
      <c r="M88" s="9">
        <v>0</v>
      </c>
      <c r="N88" s="20">
        <v>0</v>
      </c>
      <c r="O88" s="9">
        <v>0</v>
      </c>
      <c r="P88" s="20">
        <v>0</v>
      </c>
      <c r="Q88" s="9">
        <v>0</v>
      </c>
    </row>
    <row r="89" spans="4:17" x14ac:dyDescent="0.25">
      <c r="D89" s="8" t="s">
        <v>563</v>
      </c>
      <c r="E89" s="20">
        <v>3</v>
      </c>
      <c r="F89" s="20">
        <v>2</v>
      </c>
      <c r="G89" s="9">
        <v>0.66666666666666663</v>
      </c>
      <c r="H89" s="20">
        <v>2</v>
      </c>
      <c r="I89" s="9">
        <v>1</v>
      </c>
      <c r="J89" s="20">
        <v>0</v>
      </c>
      <c r="K89" s="9">
        <v>0</v>
      </c>
      <c r="L89" s="20">
        <v>0</v>
      </c>
      <c r="M89" s="9">
        <v>0</v>
      </c>
      <c r="N89" s="20">
        <v>1</v>
      </c>
      <c r="O89" s="9">
        <v>0.5</v>
      </c>
      <c r="P89" s="20">
        <v>0</v>
      </c>
      <c r="Q89" s="9">
        <v>0</v>
      </c>
    </row>
    <row r="90" spans="4:17" x14ac:dyDescent="0.25">
      <c r="D90" s="8" t="s">
        <v>580</v>
      </c>
      <c r="E90" s="20">
        <v>0</v>
      </c>
      <c r="F90" s="20">
        <v>0</v>
      </c>
      <c r="G90" s="9">
        <v>0</v>
      </c>
      <c r="H90" s="20">
        <v>0</v>
      </c>
      <c r="I90" s="9">
        <v>0</v>
      </c>
      <c r="J90" s="20">
        <v>0</v>
      </c>
      <c r="K90" s="9">
        <v>0</v>
      </c>
      <c r="L90" s="20">
        <v>0</v>
      </c>
      <c r="M90" s="9">
        <v>0</v>
      </c>
      <c r="N90" s="20">
        <v>0</v>
      </c>
      <c r="O90" s="9">
        <v>0</v>
      </c>
      <c r="P90" s="20">
        <v>0</v>
      </c>
      <c r="Q90" s="9">
        <v>0</v>
      </c>
    </row>
    <row r="91" spans="4:17" x14ac:dyDescent="0.25">
      <c r="D91" s="7" t="s">
        <v>552</v>
      </c>
      <c r="E91" s="20">
        <v>19</v>
      </c>
      <c r="F91" s="20">
        <v>18</v>
      </c>
      <c r="G91" s="9">
        <v>0.94736842105263153</v>
      </c>
      <c r="H91" s="20">
        <v>16</v>
      </c>
      <c r="I91" s="9">
        <v>0.88888888888888884</v>
      </c>
      <c r="J91" s="20">
        <v>0</v>
      </c>
      <c r="K91" s="9">
        <v>0</v>
      </c>
      <c r="L91" s="20">
        <v>1</v>
      </c>
      <c r="M91" s="9">
        <v>5.5555555555555552E-2</v>
      </c>
      <c r="N91" s="20">
        <v>0</v>
      </c>
      <c r="O91" s="9">
        <v>0</v>
      </c>
      <c r="P91" s="20">
        <v>0</v>
      </c>
      <c r="Q91" s="9">
        <v>0</v>
      </c>
    </row>
    <row r="92" spans="4:17" x14ac:dyDescent="0.25">
      <c r="D92" s="8" t="s">
        <v>553</v>
      </c>
      <c r="E92" s="20">
        <v>3</v>
      </c>
      <c r="F92" s="20">
        <v>3</v>
      </c>
      <c r="G92" s="9">
        <v>1</v>
      </c>
      <c r="H92" s="20">
        <v>3</v>
      </c>
      <c r="I92" s="9">
        <v>1</v>
      </c>
      <c r="J92" s="20">
        <v>0</v>
      </c>
      <c r="K92" s="9">
        <v>0</v>
      </c>
      <c r="L92" s="20">
        <v>0</v>
      </c>
      <c r="M92" s="9">
        <v>0</v>
      </c>
      <c r="N92" s="20">
        <v>0</v>
      </c>
      <c r="O92" s="9">
        <v>0</v>
      </c>
      <c r="P92" s="20">
        <v>0</v>
      </c>
      <c r="Q92" s="9">
        <v>0</v>
      </c>
    </row>
    <row r="93" spans="4:17" x14ac:dyDescent="0.25">
      <c r="D93" s="8" t="s">
        <v>565</v>
      </c>
      <c r="E93" s="20">
        <v>1</v>
      </c>
      <c r="F93" s="20">
        <v>1</v>
      </c>
      <c r="G93" s="9">
        <v>1</v>
      </c>
      <c r="H93" s="20">
        <v>1</v>
      </c>
      <c r="I93" s="9">
        <v>1</v>
      </c>
      <c r="J93" s="20">
        <v>0</v>
      </c>
      <c r="K93" s="9">
        <v>0</v>
      </c>
      <c r="L93" s="20">
        <v>0</v>
      </c>
      <c r="M93" s="9">
        <v>0</v>
      </c>
      <c r="N93" s="20">
        <v>0</v>
      </c>
      <c r="O93" s="9">
        <v>0</v>
      </c>
      <c r="P93" s="20">
        <v>0</v>
      </c>
      <c r="Q93" s="9">
        <v>0</v>
      </c>
    </row>
    <row r="94" spans="4:17" x14ac:dyDescent="0.25">
      <c r="D94" s="8" t="s">
        <v>567</v>
      </c>
      <c r="E94" s="20">
        <v>4</v>
      </c>
      <c r="F94" s="20">
        <v>3</v>
      </c>
      <c r="G94" s="9">
        <v>0.75</v>
      </c>
      <c r="H94" s="20">
        <v>2</v>
      </c>
      <c r="I94" s="9">
        <v>0.66666666666666663</v>
      </c>
      <c r="J94" s="20">
        <v>0</v>
      </c>
      <c r="K94" s="9">
        <v>0</v>
      </c>
      <c r="L94" s="20">
        <v>1</v>
      </c>
      <c r="M94" s="9">
        <v>0.33333333333333331</v>
      </c>
      <c r="N94" s="20">
        <v>0</v>
      </c>
      <c r="O94" s="9">
        <v>0</v>
      </c>
      <c r="P94" s="20">
        <v>0</v>
      </c>
      <c r="Q94" s="9">
        <v>0</v>
      </c>
    </row>
    <row r="95" spans="4:17" x14ac:dyDescent="0.25">
      <c r="D95" s="8" t="s">
        <v>574</v>
      </c>
      <c r="E95" s="20">
        <v>2</v>
      </c>
      <c r="F95" s="20">
        <v>2</v>
      </c>
      <c r="G95" s="9">
        <v>1</v>
      </c>
      <c r="H95" s="20">
        <v>1</v>
      </c>
      <c r="I95" s="9">
        <v>0.5</v>
      </c>
      <c r="J95" s="20">
        <v>0</v>
      </c>
      <c r="K95" s="9">
        <v>0</v>
      </c>
      <c r="L95" s="20">
        <v>0</v>
      </c>
      <c r="M95" s="9">
        <v>0</v>
      </c>
      <c r="N95" s="20">
        <v>0</v>
      </c>
      <c r="O95" s="9">
        <v>0</v>
      </c>
      <c r="P95" s="20">
        <v>0</v>
      </c>
      <c r="Q95" s="9">
        <v>0</v>
      </c>
    </row>
    <row r="96" spans="4:17" x14ac:dyDescent="0.25">
      <c r="D96" s="8" t="s">
        <v>575</v>
      </c>
      <c r="E96" s="20">
        <v>5</v>
      </c>
      <c r="F96" s="20">
        <v>5</v>
      </c>
      <c r="G96" s="9">
        <v>1</v>
      </c>
      <c r="H96" s="20">
        <v>5</v>
      </c>
      <c r="I96" s="9">
        <v>1</v>
      </c>
      <c r="J96" s="20">
        <v>0</v>
      </c>
      <c r="K96" s="9">
        <v>0</v>
      </c>
      <c r="L96" s="20">
        <v>0</v>
      </c>
      <c r="M96" s="9">
        <v>0</v>
      </c>
      <c r="N96" s="20">
        <v>0</v>
      </c>
      <c r="O96" s="9">
        <v>0</v>
      </c>
      <c r="P96" s="20">
        <v>0</v>
      </c>
      <c r="Q96" s="9">
        <v>0</v>
      </c>
    </row>
    <row r="97" spans="4:17" x14ac:dyDescent="0.25">
      <c r="D97" s="8" t="s">
        <v>577</v>
      </c>
      <c r="E97" s="20">
        <v>4</v>
      </c>
      <c r="F97" s="20">
        <v>4</v>
      </c>
      <c r="G97" s="9">
        <v>1</v>
      </c>
      <c r="H97" s="20">
        <v>4</v>
      </c>
      <c r="I97" s="9">
        <v>1</v>
      </c>
      <c r="J97" s="20">
        <v>0</v>
      </c>
      <c r="K97" s="9">
        <v>0</v>
      </c>
      <c r="L97" s="20">
        <v>0</v>
      </c>
      <c r="M97" s="9">
        <v>0</v>
      </c>
      <c r="N97" s="20">
        <v>0</v>
      </c>
      <c r="O97" s="9">
        <v>0</v>
      </c>
      <c r="P97" s="20">
        <v>0</v>
      </c>
      <c r="Q97" s="9">
        <v>0</v>
      </c>
    </row>
    <row r="98" spans="4:17" x14ac:dyDescent="0.25">
      <c r="D98" s="7" t="s">
        <v>549</v>
      </c>
      <c r="E98" s="20">
        <v>8</v>
      </c>
      <c r="F98" s="20">
        <v>8</v>
      </c>
      <c r="G98" s="9">
        <v>1</v>
      </c>
      <c r="H98" s="20">
        <v>6</v>
      </c>
      <c r="I98" s="9">
        <v>0.75</v>
      </c>
      <c r="J98" s="20">
        <v>0</v>
      </c>
      <c r="K98" s="9">
        <v>0</v>
      </c>
      <c r="L98" s="20">
        <v>0</v>
      </c>
      <c r="M98" s="9">
        <v>0</v>
      </c>
      <c r="N98" s="20">
        <v>0</v>
      </c>
      <c r="O98" s="9">
        <v>0</v>
      </c>
      <c r="P98" s="20">
        <v>0</v>
      </c>
      <c r="Q98" s="9">
        <v>0</v>
      </c>
    </row>
    <row r="99" spans="4:17" x14ac:dyDescent="0.25">
      <c r="D99" s="8" t="s">
        <v>550</v>
      </c>
      <c r="E99" s="20">
        <v>1</v>
      </c>
      <c r="F99" s="20">
        <v>1</v>
      </c>
      <c r="G99" s="9">
        <v>1</v>
      </c>
      <c r="H99" s="20">
        <v>1</v>
      </c>
      <c r="I99" s="9">
        <v>1</v>
      </c>
      <c r="J99" s="20">
        <v>0</v>
      </c>
      <c r="K99" s="9">
        <v>0</v>
      </c>
      <c r="L99" s="20">
        <v>0</v>
      </c>
      <c r="M99" s="9">
        <v>0</v>
      </c>
      <c r="N99" s="20">
        <v>0</v>
      </c>
      <c r="O99" s="9">
        <v>0</v>
      </c>
      <c r="P99" s="20">
        <v>0</v>
      </c>
      <c r="Q99" s="9">
        <v>0</v>
      </c>
    </row>
    <row r="100" spans="4:17" x14ac:dyDescent="0.25">
      <c r="D100" s="8" t="s">
        <v>568</v>
      </c>
      <c r="E100" s="20">
        <v>5</v>
      </c>
      <c r="F100" s="20">
        <v>5</v>
      </c>
      <c r="G100" s="9">
        <v>1</v>
      </c>
      <c r="H100" s="20">
        <v>4</v>
      </c>
      <c r="I100" s="9">
        <v>0.8</v>
      </c>
      <c r="J100" s="20">
        <v>0</v>
      </c>
      <c r="K100" s="9">
        <v>0</v>
      </c>
      <c r="L100" s="20">
        <v>0</v>
      </c>
      <c r="M100" s="9">
        <v>0</v>
      </c>
      <c r="N100" s="20">
        <v>0</v>
      </c>
      <c r="O100" s="9">
        <v>0</v>
      </c>
      <c r="P100" s="20">
        <v>0</v>
      </c>
      <c r="Q100" s="9">
        <v>0</v>
      </c>
    </row>
    <row r="101" spans="4:17" x14ac:dyDescent="0.25">
      <c r="D101" s="8" t="s">
        <v>569</v>
      </c>
      <c r="E101" s="20">
        <v>2</v>
      </c>
      <c r="F101" s="20">
        <v>2</v>
      </c>
      <c r="G101" s="9">
        <v>1</v>
      </c>
      <c r="H101" s="20">
        <v>1</v>
      </c>
      <c r="I101" s="9">
        <v>0.5</v>
      </c>
      <c r="J101" s="20">
        <v>0</v>
      </c>
      <c r="K101" s="9">
        <v>0</v>
      </c>
      <c r="L101" s="20">
        <v>0</v>
      </c>
      <c r="M101" s="9">
        <v>0</v>
      </c>
      <c r="N101" s="20">
        <v>0</v>
      </c>
      <c r="O101" s="9">
        <v>0</v>
      </c>
      <c r="P101" s="20">
        <v>0</v>
      </c>
      <c r="Q101" s="9">
        <v>0</v>
      </c>
    </row>
    <row r="102" spans="4:17" x14ac:dyDescent="0.25">
      <c r="D102" s="7" t="s">
        <v>555</v>
      </c>
      <c r="E102" s="20">
        <v>19</v>
      </c>
      <c r="F102" s="20">
        <v>13</v>
      </c>
      <c r="G102" s="9">
        <v>0.68421052631578949</v>
      </c>
      <c r="H102" s="20">
        <v>11</v>
      </c>
      <c r="I102" s="9">
        <v>0.84615384615384615</v>
      </c>
      <c r="J102" s="20">
        <v>0</v>
      </c>
      <c r="K102" s="9">
        <v>0</v>
      </c>
      <c r="L102" s="20">
        <v>5</v>
      </c>
      <c r="M102" s="9">
        <v>0.38461538461538464</v>
      </c>
      <c r="N102" s="20">
        <v>0</v>
      </c>
      <c r="O102" s="9">
        <v>0</v>
      </c>
      <c r="P102" s="20">
        <v>0</v>
      </c>
      <c r="Q102" s="9">
        <v>0</v>
      </c>
    </row>
    <row r="103" spans="4:17" x14ac:dyDescent="0.25">
      <c r="D103" s="8" t="s">
        <v>556</v>
      </c>
      <c r="E103" s="20">
        <v>2</v>
      </c>
      <c r="F103" s="20">
        <v>2</v>
      </c>
      <c r="G103" s="9">
        <v>1</v>
      </c>
      <c r="H103" s="20">
        <v>2</v>
      </c>
      <c r="I103" s="9">
        <v>1</v>
      </c>
      <c r="J103" s="20">
        <v>0</v>
      </c>
      <c r="K103" s="9">
        <v>0</v>
      </c>
      <c r="L103" s="20">
        <v>0</v>
      </c>
      <c r="M103" s="9">
        <v>0</v>
      </c>
      <c r="N103" s="20">
        <v>0</v>
      </c>
      <c r="O103" s="9">
        <v>0</v>
      </c>
      <c r="P103" s="20">
        <v>0</v>
      </c>
      <c r="Q103" s="9">
        <v>0</v>
      </c>
    </row>
    <row r="104" spans="4:17" x14ac:dyDescent="0.25">
      <c r="D104" s="8" t="s">
        <v>572</v>
      </c>
      <c r="E104" s="20">
        <v>0</v>
      </c>
      <c r="F104" s="20">
        <v>0</v>
      </c>
      <c r="G104" s="9">
        <v>0</v>
      </c>
      <c r="H104" s="20">
        <v>0</v>
      </c>
      <c r="I104" s="9">
        <v>0</v>
      </c>
      <c r="J104" s="20">
        <v>0</v>
      </c>
      <c r="K104" s="9">
        <v>0</v>
      </c>
      <c r="L104" s="20">
        <v>0</v>
      </c>
      <c r="M104" s="9">
        <v>0</v>
      </c>
      <c r="N104" s="20">
        <v>0</v>
      </c>
      <c r="O104" s="9">
        <v>0</v>
      </c>
      <c r="P104" s="20">
        <v>0</v>
      </c>
      <c r="Q104" s="9">
        <v>0</v>
      </c>
    </row>
    <row r="105" spans="4:17" x14ac:dyDescent="0.25">
      <c r="D105" s="8" t="s">
        <v>581</v>
      </c>
      <c r="E105" s="20">
        <v>8</v>
      </c>
      <c r="F105" s="20">
        <v>5</v>
      </c>
      <c r="G105" s="9">
        <v>0.625</v>
      </c>
      <c r="H105" s="20">
        <v>3</v>
      </c>
      <c r="I105" s="9">
        <v>0.6</v>
      </c>
      <c r="J105" s="20">
        <v>0</v>
      </c>
      <c r="K105" s="9">
        <v>0</v>
      </c>
      <c r="L105" s="20">
        <v>3</v>
      </c>
      <c r="M105" s="9">
        <v>0.6</v>
      </c>
      <c r="N105" s="20">
        <v>0</v>
      </c>
      <c r="O105" s="9">
        <v>0</v>
      </c>
      <c r="P105" s="20">
        <v>0</v>
      </c>
      <c r="Q105" s="9">
        <v>0</v>
      </c>
    </row>
    <row r="106" spans="4:17" x14ac:dyDescent="0.25">
      <c r="D106" s="8" t="s">
        <v>582</v>
      </c>
      <c r="E106" s="20">
        <v>8</v>
      </c>
      <c r="F106" s="20">
        <v>5</v>
      </c>
      <c r="G106" s="9">
        <v>0.625</v>
      </c>
      <c r="H106" s="20">
        <v>5</v>
      </c>
      <c r="I106" s="9">
        <v>1</v>
      </c>
      <c r="J106" s="20">
        <v>0</v>
      </c>
      <c r="K106" s="9">
        <v>0</v>
      </c>
      <c r="L106" s="20">
        <v>2</v>
      </c>
      <c r="M106" s="9">
        <v>0.4</v>
      </c>
      <c r="N106" s="20">
        <v>0</v>
      </c>
      <c r="O106" s="9">
        <v>0</v>
      </c>
      <c r="P106" s="20">
        <v>0</v>
      </c>
      <c r="Q106" s="9">
        <v>0</v>
      </c>
    </row>
    <row r="107" spans="4:17" x14ac:dyDescent="0.25">
      <c r="D107" s="8" t="s">
        <v>583</v>
      </c>
      <c r="E107" s="20">
        <v>1</v>
      </c>
      <c r="F107" s="20">
        <v>1</v>
      </c>
      <c r="G107" s="9">
        <v>1</v>
      </c>
      <c r="H107" s="20">
        <v>1</v>
      </c>
      <c r="I107" s="9">
        <v>1</v>
      </c>
      <c r="J107" s="20">
        <v>0</v>
      </c>
      <c r="K107" s="9">
        <v>0</v>
      </c>
      <c r="L107" s="20">
        <v>0</v>
      </c>
      <c r="M107" s="9">
        <v>0</v>
      </c>
      <c r="N107" s="20">
        <v>0</v>
      </c>
      <c r="O107" s="9">
        <v>0</v>
      </c>
      <c r="P107" s="20">
        <v>0</v>
      </c>
      <c r="Q107" s="9">
        <v>0</v>
      </c>
    </row>
    <row r="108" spans="4:17" x14ac:dyDescent="0.25">
      <c r="D108" s="7" t="s">
        <v>450</v>
      </c>
      <c r="E108" s="20">
        <v>19</v>
      </c>
      <c r="F108" s="20">
        <v>16</v>
      </c>
      <c r="G108" s="9">
        <v>0.84210526315789469</v>
      </c>
      <c r="H108" s="20">
        <v>13</v>
      </c>
      <c r="I108" s="9">
        <v>0.8125</v>
      </c>
      <c r="J108" s="20">
        <v>0</v>
      </c>
      <c r="K108" s="9">
        <v>0</v>
      </c>
      <c r="L108" s="20">
        <v>1</v>
      </c>
      <c r="M108" s="9">
        <v>6.25E-2</v>
      </c>
      <c r="N108" s="20">
        <v>0</v>
      </c>
      <c r="O108" s="9">
        <v>0</v>
      </c>
      <c r="P108" s="20">
        <v>1</v>
      </c>
      <c r="Q108" s="9">
        <v>6.25E-2</v>
      </c>
    </row>
    <row r="109" spans="4:17" x14ac:dyDescent="0.25">
      <c r="D109" s="8" t="s">
        <v>538</v>
      </c>
      <c r="E109" s="20">
        <v>2</v>
      </c>
      <c r="F109" s="20">
        <v>2</v>
      </c>
      <c r="G109" s="9">
        <v>1</v>
      </c>
      <c r="H109" s="20">
        <v>2</v>
      </c>
      <c r="I109" s="9">
        <v>1</v>
      </c>
      <c r="J109" s="20">
        <v>0</v>
      </c>
      <c r="K109" s="9">
        <v>0</v>
      </c>
      <c r="L109" s="20">
        <v>0</v>
      </c>
      <c r="M109" s="9">
        <v>0</v>
      </c>
      <c r="N109" s="20">
        <v>0</v>
      </c>
      <c r="O109" s="9">
        <v>0</v>
      </c>
      <c r="P109" s="20">
        <v>0</v>
      </c>
      <c r="Q109" s="9">
        <v>0</v>
      </c>
    </row>
    <row r="110" spans="4:17" x14ac:dyDescent="0.25">
      <c r="D110" s="8" t="s">
        <v>451</v>
      </c>
      <c r="E110" s="20">
        <v>3</v>
      </c>
      <c r="F110" s="20">
        <v>3</v>
      </c>
      <c r="G110" s="9">
        <v>1</v>
      </c>
      <c r="H110" s="20">
        <v>3</v>
      </c>
      <c r="I110" s="9">
        <v>1</v>
      </c>
      <c r="J110" s="20">
        <v>0</v>
      </c>
      <c r="K110" s="9">
        <v>0</v>
      </c>
      <c r="L110" s="20">
        <v>0</v>
      </c>
      <c r="M110" s="9">
        <v>0</v>
      </c>
      <c r="N110" s="20">
        <v>0</v>
      </c>
      <c r="O110" s="9">
        <v>0</v>
      </c>
      <c r="P110" s="20">
        <v>0</v>
      </c>
      <c r="Q110" s="9">
        <v>0</v>
      </c>
    </row>
    <row r="111" spans="4:17" x14ac:dyDescent="0.25">
      <c r="D111" s="8" t="s">
        <v>570</v>
      </c>
      <c r="E111" s="20">
        <v>5</v>
      </c>
      <c r="F111" s="20">
        <v>4</v>
      </c>
      <c r="G111" s="9">
        <v>0.8</v>
      </c>
      <c r="H111" s="20">
        <v>3</v>
      </c>
      <c r="I111" s="9">
        <v>0.75</v>
      </c>
      <c r="J111" s="20">
        <v>0</v>
      </c>
      <c r="K111" s="9">
        <v>0</v>
      </c>
      <c r="L111" s="20">
        <v>0</v>
      </c>
      <c r="M111" s="9">
        <v>0</v>
      </c>
      <c r="N111" s="20">
        <v>0</v>
      </c>
      <c r="O111" s="9">
        <v>0</v>
      </c>
      <c r="P111" s="20">
        <v>0</v>
      </c>
      <c r="Q111" s="9">
        <v>0</v>
      </c>
    </row>
    <row r="112" spans="4:17" x14ac:dyDescent="0.25">
      <c r="D112" s="8" t="s">
        <v>573</v>
      </c>
      <c r="E112" s="20">
        <v>9</v>
      </c>
      <c r="F112" s="20">
        <v>7</v>
      </c>
      <c r="G112" s="9">
        <v>0.77777777777777779</v>
      </c>
      <c r="H112" s="20">
        <v>5</v>
      </c>
      <c r="I112" s="9">
        <v>0.7142857142857143</v>
      </c>
      <c r="J112" s="20">
        <v>0</v>
      </c>
      <c r="K112" s="9">
        <v>0</v>
      </c>
      <c r="L112" s="20">
        <v>1</v>
      </c>
      <c r="M112" s="9">
        <v>0.14285714285714285</v>
      </c>
      <c r="N112" s="20">
        <v>0</v>
      </c>
      <c r="O112" s="9">
        <v>0</v>
      </c>
      <c r="P112" s="20">
        <v>1</v>
      </c>
      <c r="Q112" s="9">
        <v>0.14285714285714285</v>
      </c>
    </row>
    <row r="113" spans="4:17" x14ac:dyDescent="0.25">
      <c r="D113" s="6" t="s">
        <v>452</v>
      </c>
      <c r="E113" s="20">
        <v>107</v>
      </c>
      <c r="F113" s="20">
        <v>101</v>
      </c>
      <c r="G113" s="9">
        <v>0.94392523364485981</v>
      </c>
      <c r="H113" s="20">
        <v>91</v>
      </c>
      <c r="I113" s="9">
        <v>0.90099009900990101</v>
      </c>
      <c r="J113" s="20">
        <v>0</v>
      </c>
      <c r="K113" s="9">
        <v>0</v>
      </c>
      <c r="L113" s="20">
        <v>3</v>
      </c>
      <c r="M113" s="9">
        <v>2.9702970297029702E-2</v>
      </c>
      <c r="N113" s="20">
        <v>2</v>
      </c>
      <c r="O113" s="9">
        <v>1.9801980198019802E-2</v>
      </c>
      <c r="P113" s="20">
        <v>0</v>
      </c>
      <c r="Q113" s="9">
        <v>0</v>
      </c>
    </row>
    <row r="114" spans="4:17" x14ac:dyDescent="0.25">
      <c r="D114" s="7" t="s">
        <v>587</v>
      </c>
      <c r="E114" s="20">
        <v>14</v>
      </c>
      <c r="F114" s="20">
        <v>14</v>
      </c>
      <c r="G114" s="9">
        <v>1</v>
      </c>
      <c r="H114" s="20">
        <v>13</v>
      </c>
      <c r="I114" s="9">
        <v>0.9285714285714286</v>
      </c>
      <c r="J114" s="20">
        <v>0</v>
      </c>
      <c r="K114" s="9">
        <v>0</v>
      </c>
      <c r="L114" s="20">
        <v>0</v>
      </c>
      <c r="M114" s="9">
        <v>0</v>
      </c>
      <c r="N114" s="20">
        <v>0</v>
      </c>
      <c r="O114" s="9">
        <v>0</v>
      </c>
      <c r="P114" s="20">
        <v>0</v>
      </c>
      <c r="Q114" s="9">
        <v>0</v>
      </c>
    </row>
    <row r="115" spans="4:17" x14ac:dyDescent="0.25">
      <c r="D115" s="8" t="s">
        <v>588</v>
      </c>
      <c r="E115" s="20">
        <v>0</v>
      </c>
      <c r="F115" s="20">
        <v>0</v>
      </c>
      <c r="G115" s="9">
        <v>0</v>
      </c>
      <c r="H115" s="20">
        <v>0</v>
      </c>
      <c r="I115" s="9">
        <v>0</v>
      </c>
      <c r="J115" s="20">
        <v>0</v>
      </c>
      <c r="K115" s="9">
        <v>0</v>
      </c>
      <c r="L115" s="20">
        <v>0</v>
      </c>
      <c r="M115" s="9">
        <v>0</v>
      </c>
      <c r="N115" s="20">
        <v>0</v>
      </c>
      <c r="O115" s="9">
        <v>0</v>
      </c>
      <c r="P115" s="20">
        <v>0</v>
      </c>
      <c r="Q115" s="9">
        <v>0</v>
      </c>
    </row>
    <row r="116" spans="4:17" x14ac:dyDescent="0.25">
      <c r="D116" s="8" t="s">
        <v>589</v>
      </c>
      <c r="E116" s="20">
        <v>0</v>
      </c>
      <c r="F116" s="20">
        <v>0</v>
      </c>
      <c r="G116" s="9">
        <v>0</v>
      </c>
      <c r="H116" s="20">
        <v>0</v>
      </c>
      <c r="I116" s="9">
        <v>0</v>
      </c>
      <c r="J116" s="20">
        <v>0</v>
      </c>
      <c r="K116" s="9">
        <v>0</v>
      </c>
      <c r="L116" s="20">
        <v>0</v>
      </c>
      <c r="M116" s="9">
        <v>0</v>
      </c>
      <c r="N116" s="20">
        <v>0</v>
      </c>
      <c r="O116" s="9">
        <v>0</v>
      </c>
      <c r="P116" s="20">
        <v>0</v>
      </c>
      <c r="Q116" s="9">
        <v>0</v>
      </c>
    </row>
    <row r="117" spans="4:17" x14ac:dyDescent="0.25">
      <c r="D117" s="8" t="s">
        <v>591</v>
      </c>
      <c r="E117" s="20">
        <v>5</v>
      </c>
      <c r="F117" s="20">
        <v>5</v>
      </c>
      <c r="G117" s="9">
        <v>1</v>
      </c>
      <c r="H117" s="20">
        <v>5</v>
      </c>
      <c r="I117" s="9">
        <v>1</v>
      </c>
      <c r="J117" s="20">
        <v>0</v>
      </c>
      <c r="K117" s="9">
        <v>0</v>
      </c>
      <c r="L117" s="20">
        <v>0</v>
      </c>
      <c r="M117" s="9">
        <v>0</v>
      </c>
      <c r="N117" s="20">
        <v>0</v>
      </c>
      <c r="O117" s="9">
        <v>0</v>
      </c>
      <c r="P117" s="20">
        <v>0</v>
      </c>
      <c r="Q117" s="9">
        <v>0</v>
      </c>
    </row>
    <row r="118" spans="4:17" x14ac:dyDescent="0.25">
      <c r="D118" s="8" t="s">
        <v>598</v>
      </c>
      <c r="E118" s="20">
        <v>0</v>
      </c>
      <c r="F118" s="20">
        <v>0</v>
      </c>
      <c r="G118" s="9">
        <v>0</v>
      </c>
      <c r="H118" s="20">
        <v>0</v>
      </c>
      <c r="I118" s="9">
        <v>0</v>
      </c>
      <c r="J118" s="20">
        <v>0</v>
      </c>
      <c r="K118" s="9">
        <v>0</v>
      </c>
      <c r="L118" s="20">
        <v>0</v>
      </c>
      <c r="M118" s="9">
        <v>0</v>
      </c>
      <c r="N118" s="20">
        <v>0</v>
      </c>
      <c r="O118" s="9">
        <v>0</v>
      </c>
      <c r="P118" s="20">
        <v>0</v>
      </c>
      <c r="Q118" s="9">
        <v>0</v>
      </c>
    </row>
    <row r="119" spans="4:17" x14ac:dyDescent="0.25">
      <c r="D119" s="8" t="s">
        <v>607</v>
      </c>
      <c r="E119" s="20">
        <v>1</v>
      </c>
      <c r="F119" s="20">
        <v>1</v>
      </c>
      <c r="G119" s="9">
        <v>1</v>
      </c>
      <c r="H119" s="20">
        <v>1</v>
      </c>
      <c r="I119" s="9">
        <v>1</v>
      </c>
      <c r="J119" s="20">
        <v>0</v>
      </c>
      <c r="K119" s="9">
        <v>0</v>
      </c>
      <c r="L119" s="20">
        <v>0</v>
      </c>
      <c r="M119" s="9">
        <v>0</v>
      </c>
      <c r="N119" s="20">
        <v>0</v>
      </c>
      <c r="O119" s="9">
        <v>0</v>
      </c>
      <c r="P119" s="20">
        <v>0</v>
      </c>
      <c r="Q119" s="9">
        <v>0</v>
      </c>
    </row>
    <row r="120" spans="4:17" x14ac:dyDescent="0.25">
      <c r="D120" s="8" t="s">
        <v>608</v>
      </c>
      <c r="E120" s="20">
        <v>2</v>
      </c>
      <c r="F120" s="20">
        <v>2</v>
      </c>
      <c r="G120" s="9">
        <v>1</v>
      </c>
      <c r="H120" s="20">
        <v>2</v>
      </c>
      <c r="I120" s="9">
        <v>1</v>
      </c>
      <c r="J120" s="20">
        <v>0</v>
      </c>
      <c r="K120" s="9">
        <v>0</v>
      </c>
      <c r="L120" s="20">
        <v>0</v>
      </c>
      <c r="M120" s="9">
        <v>0</v>
      </c>
      <c r="N120" s="20">
        <v>0</v>
      </c>
      <c r="O120" s="9">
        <v>0</v>
      </c>
      <c r="P120" s="20">
        <v>0</v>
      </c>
      <c r="Q120" s="9">
        <v>0</v>
      </c>
    </row>
    <row r="121" spans="4:17" x14ac:dyDescent="0.25">
      <c r="D121" s="8" t="s">
        <v>610</v>
      </c>
      <c r="E121" s="20">
        <v>3</v>
      </c>
      <c r="F121" s="20">
        <v>3</v>
      </c>
      <c r="G121" s="9">
        <v>1</v>
      </c>
      <c r="H121" s="20">
        <v>3</v>
      </c>
      <c r="I121" s="9">
        <v>1</v>
      </c>
      <c r="J121" s="20">
        <v>0</v>
      </c>
      <c r="K121" s="9">
        <v>0</v>
      </c>
      <c r="L121" s="20">
        <v>0</v>
      </c>
      <c r="M121" s="9">
        <v>0</v>
      </c>
      <c r="N121" s="20">
        <v>0</v>
      </c>
      <c r="O121" s="9">
        <v>0</v>
      </c>
      <c r="P121" s="20">
        <v>0</v>
      </c>
      <c r="Q121" s="9">
        <v>0</v>
      </c>
    </row>
    <row r="122" spans="4:17" x14ac:dyDescent="0.25">
      <c r="D122" s="8" t="s">
        <v>613</v>
      </c>
      <c r="E122" s="20">
        <v>3</v>
      </c>
      <c r="F122" s="20">
        <v>3</v>
      </c>
      <c r="G122" s="9">
        <v>1</v>
      </c>
      <c r="H122" s="20">
        <v>2</v>
      </c>
      <c r="I122" s="9">
        <v>0.66666666666666663</v>
      </c>
      <c r="J122" s="20">
        <v>0</v>
      </c>
      <c r="K122" s="9">
        <v>0</v>
      </c>
      <c r="L122" s="20">
        <v>0</v>
      </c>
      <c r="M122" s="9">
        <v>0</v>
      </c>
      <c r="N122" s="20">
        <v>0</v>
      </c>
      <c r="O122" s="9">
        <v>0</v>
      </c>
      <c r="P122" s="20">
        <v>0</v>
      </c>
      <c r="Q122" s="9">
        <v>0</v>
      </c>
    </row>
    <row r="123" spans="4:17" x14ac:dyDescent="0.25">
      <c r="D123" s="7" t="s">
        <v>602</v>
      </c>
      <c r="E123" s="20">
        <v>27</v>
      </c>
      <c r="F123" s="20">
        <v>25</v>
      </c>
      <c r="G123" s="9">
        <v>0.92592592592592593</v>
      </c>
      <c r="H123" s="20">
        <v>22</v>
      </c>
      <c r="I123" s="9">
        <v>0.88</v>
      </c>
      <c r="J123" s="20">
        <v>0</v>
      </c>
      <c r="K123" s="9">
        <v>0</v>
      </c>
      <c r="L123" s="20">
        <v>0</v>
      </c>
      <c r="M123" s="9">
        <v>0</v>
      </c>
      <c r="N123" s="20">
        <v>1</v>
      </c>
      <c r="O123" s="9">
        <v>0.04</v>
      </c>
      <c r="P123" s="20">
        <v>0</v>
      </c>
      <c r="Q123" s="9">
        <v>0</v>
      </c>
    </row>
    <row r="124" spans="4:17" x14ac:dyDescent="0.25">
      <c r="D124" s="8" t="s">
        <v>603</v>
      </c>
      <c r="E124" s="20">
        <v>8</v>
      </c>
      <c r="F124" s="20">
        <v>6</v>
      </c>
      <c r="G124" s="9">
        <v>0.75</v>
      </c>
      <c r="H124" s="20">
        <v>5</v>
      </c>
      <c r="I124" s="9">
        <v>0.83333333333333337</v>
      </c>
      <c r="J124" s="20">
        <v>0</v>
      </c>
      <c r="K124" s="9">
        <v>0</v>
      </c>
      <c r="L124" s="20">
        <v>0</v>
      </c>
      <c r="M124" s="9">
        <v>0</v>
      </c>
      <c r="N124" s="20">
        <v>1</v>
      </c>
      <c r="O124" s="9">
        <v>0.16666666666666666</v>
      </c>
      <c r="P124" s="20">
        <v>0</v>
      </c>
      <c r="Q124" s="9">
        <v>0</v>
      </c>
    </row>
    <row r="125" spans="4:17" x14ac:dyDescent="0.25">
      <c r="D125" s="8" t="s">
        <v>614</v>
      </c>
      <c r="E125" s="20">
        <v>7</v>
      </c>
      <c r="F125" s="20">
        <v>7</v>
      </c>
      <c r="G125" s="9">
        <v>1</v>
      </c>
      <c r="H125" s="20">
        <v>7</v>
      </c>
      <c r="I125" s="9">
        <v>1</v>
      </c>
      <c r="J125" s="20">
        <v>0</v>
      </c>
      <c r="K125" s="9">
        <v>0</v>
      </c>
      <c r="L125" s="20">
        <v>0</v>
      </c>
      <c r="M125" s="9">
        <v>0</v>
      </c>
      <c r="N125" s="20">
        <v>0</v>
      </c>
      <c r="O125" s="9">
        <v>0</v>
      </c>
      <c r="P125" s="20">
        <v>0</v>
      </c>
      <c r="Q125" s="9">
        <v>0</v>
      </c>
    </row>
    <row r="126" spans="4:17" x14ac:dyDescent="0.25">
      <c r="D126" s="8" t="s">
        <v>620</v>
      </c>
      <c r="E126" s="20">
        <v>12</v>
      </c>
      <c r="F126" s="20">
        <v>12</v>
      </c>
      <c r="G126" s="9">
        <v>1</v>
      </c>
      <c r="H126" s="20">
        <v>10</v>
      </c>
      <c r="I126" s="9">
        <v>0.83333333333333337</v>
      </c>
      <c r="J126" s="20">
        <v>0</v>
      </c>
      <c r="K126" s="9">
        <v>0</v>
      </c>
      <c r="L126" s="20">
        <v>0</v>
      </c>
      <c r="M126" s="9">
        <v>0</v>
      </c>
      <c r="N126" s="20">
        <v>0</v>
      </c>
      <c r="O126" s="9">
        <v>0</v>
      </c>
      <c r="P126" s="20">
        <v>0</v>
      </c>
      <c r="Q126" s="9">
        <v>0</v>
      </c>
    </row>
    <row r="127" spans="4:17" x14ac:dyDescent="0.25">
      <c r="D127" s="7" t="s">
        <v>453</v>
      </c>
      <c r="E127" s="20">
        <v>24</v>
      </c>
      <c r="F127" s="20">
        <v>22</v>
      </c>
      <c r="G127" s="9">
        <v>0.91666666666666663</v>
      </c>
      <c r="H127" s="20">
        <v>19</v>
      </c>
      <c r="I127" s="9">
        <v>0.86363636363636365</v>
      </c>
      <c r="J127" s="20">
        <v>0</v>
      </c>
      <c r="K127" s="9">
        <v>0</v>
      </c>
      <c r="L127" s="20">
        <v>1</v>
      </c>
      <c r="M127" s="9">
        <v>4.5454545454545456E-2</v>
      </c>
      <c r="N127" s="20">
        <v>1</v>
      </c>
      <c r="O127" s="9">
        <v>4.5454545454545456E-2</v>
      </c>
      <c r="P127" s="20">
        <v>0</v>
      </c>
      <c r="Q127" s="9">
        <v>0</v>
      </c>
    </row>
    <row r="128" spans="4:17" x14ac:dyDescent="0.25">
      <c r="D128" s="8" t="s">
        <v>584</v>
      </c>
      <c r="E128" s="20">
        <v>2</v>
      </c>
      <c r="F128" s="20">
        <v>1</v>
      </c>
      <c r="G128" s="9">
        <v>0.5</v>
      </c>
      <c r="H128" s="20">
        <v>0</v>
      </c>
      <c r="I128" s="9">
        <v>0</v>
      </c>
      <c r="J128" s="20">
        <v>0</v>
      </c>
      <c r="K128" s="9">
        <v>0</v>
      </c>
      <c r="L128" s="20">
        <v>1</v>
      </c>
      <c r="M128" s="9">
        <v>1</v>
      </c>
      <c r="N128" s="20">
        <v>0</v>
      </c>
      <c r="O128" s="9">
        <v>0</v>
      </c>
      <c r="P128" s="20">
        <v>0</v>
      </c>
      <c r="Q128" s="9">
        <v>0</v>
      </c>
    </row>
    <row r="129" spans="4:17" x14ac:dyDescent="0.25">
      <c r="D129" s="8" t="s">
        <v>590</v>
      </c>
      <c r="E129" s="20">
        <v>6</v>
      </c>
      <c r="F129" s="20">
        <v>6</v>
      </c>
      <c r="G129" s="9">
        <v>1</v>
      </c>
      <c r="H129" s="20">
        <v>5</v>
      </c>
      <c r="I129" s="9">
        <v>0.83333333333333337</v>
      </c>
      <c r="J129" s="20">
        <v>0</v>
      </c>
      <c r="K129" s="9">
        <v>0</v>
      </c>
      <c r="L129" s="20">
        <v>0</v>
      </c>
      <c r="M129" s="9">
        <v>0</v>
      </c>
      <c r="N129" s="20">
        <v>0</v>
      </c>
      <c r="O129" s="9">
        <v>0</v>
      </c>
      <c r="P129" s="20">
        <v>0</v>
      </c>
      <c r="Q129" s="9">
        <v>0</v>
      </c>
    </row>
    <row r="130" spans="4:17" x14ac:dyDescent="0.25">
      <c r="D130" s="8" t="s">
        <v>592</v>
      </c>
      <c r="E130" s="20">
        <v>0</v>
      </c>
      <c r="F130" s="20">
        <v>0</v>
      </c>
      <c r="G130" s="9">
        <v>0</v>
      </c>
      <c r="H130" s="20">
        <v>0</v>
      </c>
      <c r="I130" s="9">
        <v>0</v>
      </c>
      <c r="J130" s="20">
        <v>0</v>
      </c>
      <c r="K130" s="9">
        <v>0</v>
      </c>
      <c r="L130" s="20">
        <v>0</v>
      </c>
      <c r="M130" s="9">
        <v>0</v>
      </c>
      <c r="N130" s="20">
        <v>0</v>
      </c>
      <c r="O130" s="9">
        <v>0</v>
      </c>
      <c r="P130" s="20">
        <v>0</v>
      </c>
      <c r="Q130" s="9">
        <v>0</v>
      </c>
    </row>
    <row r="131" spans="4:17" x14ac:dyDescent="0.25">
      <c r="D131" s="8" t="s">
        <v>454</v>
      </c>
      <c r="E131" s="20">
        <v>0</v>
      </c>
      <c r="F131" s="20">
        <v>0</v>
      </c>
      <c r="G131" s="9">
        <v>0</v>
      </c>
      <c r="H131" s="20">
        <v>0</v>
      </c>
      <c r="I131" s="9">
        <v>0</v>
      </c>
      <c r="J131" s="20">
        <v>0</v>
      </c>
      <c r="K131" s="9">
        <v>0</v>
      </c>
      <c r="L131" s="20">
        <v>0</v>
      </c>
      <c r="M131" s="9">
        <v>0</v>
      </c>
      <c r="N131" s="20">
        <v>0</v>
      </c>
      <c r="O131" s="9">
        <v>0</v>
      </c>
      <c r="P131" s="20">
        <v>0</v>
      </c>
      <c r="Q131" s="9">
        <v>0</v>
      </c>
    </row>
    <row r="132" spans="4:17" x14ac:dyDescent="0.25">
      <c r="D132" s="8" t="s">
        <v>594</v>
      </c>
      <c r="E132" s="20">
        <v>0</v>
      </c>
      <c r="F132" s="20">
        <v>0</v>
      </c>
      <c r="G132" s="9">
        <v>0</v>
      </c>
      <c r="H132" s="20">
        <v>0</v>
      </c>
      <c r="I132" s="9">
        <v>0</v>
      </c>
      <c r="J132" s="20">
        <v>0</v>
      </c>
      <c r="K132" s="9">
        <v>0</v>
      </c>
      <c r="L132" s="20">
        <v>0</v>
      </c>
      <c r="M132" s="9">
        <v>0</v>
      </c>
      <c r="N132" s="20">
        <v>0</v>
      </c>
      <c r="O132" s="9">
        <v>0</v>
      </c>
      <c r="P132" s="20">
        <v>0</v>
      </c>
      <c r="Q132" s="9">
        <v>0</v>
      </c>
    </row>
    <row r="133" spans="4:17" x14ac:dyDescent="0.25">
      <c r="D133" s="8" t="s">
        <v>597</v>
      </c>
      <c r="E133" s="20">
        <v>5</v>
      </c>
      <c r="F133" s="20">
        <v>5</v>
      </c>
      <c r="G133" s="9">
        <v>1</v>
      </c>
      <c r="H133" s="20">
        <v>4</v>
      </c>
      <c r="I133" s="9">
        <v>0.8</v>
      </c>
      <c r="J133" s="20">
        <v>0</v>
      </c>
      <c r="K133" s="9">
        <v>0</v>
      </c>
      <c r="L133" s="20">
        <v>0</v>
      </c>
      <c r="M133" s="9">
        <v>0</v>
      </c>
      <c r="N133" s="20">
        <v>0</v>
      </c>
      <c r="O133" s="9">
        <v>0</v>
      </c>
      <c r="P133" s="20">
        <v>0</v>
      </c>
      <c r="Q133" s="9">
        <v>0</v>
      </c>
    </row>
    <row r="134" spans="4:17" x14ac:dyDescent="0.25">
      <c r="D134" s="8" t="s">
        <v>599</v>
      </c>
      <c r="E134" s="20">
        <v>0</v>
      </c>
      <c r="F134" s="20">
        <v>0</v>
      </c>
      <c r="G134" s="9">
        <v>0</v>
      </c>
      <c r="H134" s="20">
        <v>0</v>
      </c>
      <c r="I134" s="9">
        <v>0</v>
      </c>
      <c r="J134" s="20">
        <v>0</v>
      </c>
      <c r="K134" s="9">
        <v>0</v>
      </c>
      <c r="L134" s="20">
        <v>0</v>
      </c>
      <c r="M134" s="9">
        <v>0</v>
      </c>
      <c r="N134" s="20">
        <v>0</v>
      </c>
      <c r="O134" s="9">
        <v>0</v>
      </c>
      <c r="P134" s="20">
        <v>0</v>
      </c>
      <c r="Q134" s="9">
        <v>0</v>
      </c>
    </row>
    <row r="135" spans="4:17" x14ac:dyDescent="0.25">
      <c r="D135" s="8" t="s">
        <v>457</v>
      </c>
      <c r="E135" s="20">
        <v>1</v>
      </c>
      <c r="F135" s="20">
        <v>1</v>
      </c>
      <c r="G135" s="9">
        <v>1</v>
      </c>
      <c r="H135" s="20">
        <v>1</v>
      </c>
      <c r="I135" s="9">
        <v>1</v>
      </c>
      <c r="J135" s="20">
        <v>0</v>
      </c>
      <c r="K135" s="9">
        <v>0</v>
      </c>
      <c r="L135" s="20">
        <v>0</v>
      </c>
      <c r="M135" s="9">
        <v>0</v>
      </c>
      <c r="N135" s="20">
        <v>0</v>
      </c>
      <c r="O135" s="9">
        <v>0</v>
      </c>
      <c r="P135" s="20">
        <v>0</v>
      </c>
      <c r="Q135" s="9">
        <v>0</v>
      </c>
    </row>
    <row r="136" spans="4:17" x14ac:dyDescent="0.25">
      <c r="D136" s="8" t="s">
        <v>600</v>
      </c>
      <c r="E136" s="20">
        <v>3</v>
      </c>
      <c r="F136" s="20">
        <v>3</v>
      </c>
      <c r="G136" s="9">
        <v>1</v>
      </c>
      <c r="H136" s="20">
        <v>3</v>
      </c>
      <c r="I136" s="9">
        <v>1</v>
      </c>
      <c r="J136" s="20">
        <v>0</v>
      </c>
      <c r="K136" s="9">
        <v>0</v>
      </c>
      <c r="L136" s="20">
        <v>0</v>
      </c>
      <c r="M136" s="9">
        <v>0</v>
      </c>
      <c r="N136" s="20">
        <v>0</v>
      </c>
      <c r="O136" s="9">
        <v>0</v>
      </c>
      <c r="P136" s="20">
        <v>0</v>
      </c>
      <c r="Q136" s="9">
        <v>0</v>
      </c>
    </row>
    <row r="137" spans="4:17" x14ac:dyDescent="0.25">
      <c r="D137" s="8" t="s">
        <v>604</v>
      </c>
      <c r="E137" s="20">
        <v>1</v>
      </c>
      <c r="F137" s="20">
        <v>1</v>
      </c>
      <c r="G137" s="9">
        <v>1</v>
      </c>
      <c r="H137" s="20">
        <v>1</v>
      </c>
      <c r="I137" s="9">
        <v>1</v>
      </c>
      <c r="J137" s="20">
        <v>0</v>
      </c>
      <c r="K137" s="9">
        <v>0</v>
      </c>
      <c r="L137" s="20">
        <v>0</v>
      </c>
      <c r="M137" s="9">
        <v>0</v>
      </c>
      <c r="N137" s="20">
        <v>0</v>
      </c>
      <c r="O137" s="9">
        <v>0</v>
      </c>
      <c r="P137" s="20">
        <v>0</v>
      </c>
      <c r="Q137" s="9">
        <v>0</v>
      </c>
    </row>
    <row r="138" spans="4:17" x14ac:dyDescent="0.25">
      <c r="D138" s="8" t="s">
        <v>605</v>
      </c>
      <c r="E138" s="20">
        <v>1</v>
      </c>
      <c r="F138" s="20">
        <v>1</v>
      </c>
      <c r="G138" s="9">
        <v>1</v>
      </c>
      <c r="H138" s="20">
        <v>1</v>
      </c>
      <c r="I138" s="9">
        <v>1</v>
      </c>
      <c r="J138" s="20">
        <v>0</v>
      </c>
      <c r="K138" s="9">
        <v>0</v>
      </c>
      <c r="L138" s="20">
        <v>0</v>
      </c>
      <c r="M138" s="9">
        <v>0</v>
      </c>
      <c r="N138" s="20">
        <v>0</v>
      </c>
      <c r="O138" s="9">
        <v>0</v>
      </c>
      <c r="P138" s="20">
        <v>0</v>
      </c>
      <c r="Q138" s="9">
        <v>0</v>
      </c>
    </row>
    <row r="139" spans="4:17" x14ac:dyDescent="0.25">
      <c r="D139" s="8" t="s">
        <v>458</v>
      </c>
      <c r="E139" s="20">
        <v>1</v>
      </c>
      <c r="F139" s="20">
        <v>0</v>
      </c>
      <c r="G139" s="9">
        <v>0</v>
      </c>
      <c r="H139" s="20">
        <v>0</v>
      </c>
      <c r="I139" s="9">
        <v>0</v>
      </c>
      <c r="J139" s="20">
        <v>0</v>
      </c>
      <c r="K139" s="9">
        <v>0</v>
      </c>
      <c r="L139" s="20">
        <v>0</v>
      </c>
      <c r="M139" s="9">
        <v>0</v>
      </c>
      <c r="N139" s="20">
        <v>1</v>
      </c>
      <c r="O139" s="9">
        <v>0</v>
      </c>
      <c r="P139" s="20">
        <v>0</v>
      </c>
      <c r="Q139" s="9">
        <v>0</v>
      </c>
    </row>
    <row r="140" spans="4:17" x14ac:dyDescent="0.25">
      <c r="D140" s="8" t="s">
        <v>612</v>
      </c>
      <c r="E140" s="20">
        <v>3</v>
      </c>
      <c r="F140" s="20">
        <v>3</v>
      </c>
      <c r="G140" s="9">
        <v>1</v>
      </c>
      <c r="H140" s="20">
        <v>3</v>
      </c>
      <c r="I140" s="9">
        <v>1</v>
      </c>
      <c r="J140" s="20">
        <v>0</v>
      </c>
      <c r="K140" s="9">
        <v>0</v>
      </c>
      <c r="L140" s="20">
        <v>0</v>
      </c>
      <c r="M140" s="9">
        <v>0</v>
      </c>
      <c r="N140" s="20">
        <v>0</v>
      </c>
      <c r="O140" s="9">
        <v>0</v>
      </c>
      <c r="P140" s="20">
        <v>0</v>
      </c>
      <c r="Q140" s="9">
        <v>0</v>
      </c>
    </row>
    <row r="141" spans="4:17" x14ac:dyDescent="0.25">
      <c r="D141" s="8" t="s">
        <v>615</v>
      </c>
      <c r="E141" s="20">
        <v>1</v>
      </c>
      <c r="F141" s="20">
        <v>1</v>
      </c>
      <c r="G141" s="9">
        <v>1</v>
      </c>
      <c r="H141" s="20">
        <v>1</v>
      </c>
      <c r="I141" s="9">
        <v>1</v>
      </c>
      <c r="J141" s="20">
        <v>0</v>
      </c>
      <c r="K141" s="9">
        <v>0</v>
      </c>
      <c r="L141" s="20">
        <v>0</v>
      </c>
      <c r="M141" s="9">
        <v>0</v>
      </c>
      <c r="N141" s="20">
        <v>0</v>
      </c>
      <c r="O141" s="9">
        <v>0</v>
      </c>
      <c r="P141" s="20">
        <v>0</v>
      </c>
      <c r="Q141" s="9">
        <v>0</v>
      </c>
    </row>
    <row r="142" spans="4:17" x14ac:dyDescent="0.25">
      <c r="D142" s="7" t="s">
        <v>455</v>
      </c>
      <c r="E142" s="20">
        <v>42</v>
      </c>
      <c r="F142" s="20">
        <v>40</v>
      </c>
      <c r="G142" s="9">
        <v>0.95238095238095233</v>
      </c>
      <c r="H142" s="20">
        <v>37</v>
      </c>
      <c r="I142" s="9">
        <v>0.92500000000000004</v>
      </c>
      <c r="J142" s="20">
        <v>0</v>
      </c>
      <c r="K142" s="9">
        <v>0</v>
      </c>
      <c r="L142" s="20">
        <v>2</v>
      </c>
      <c r="M142" s="9">
        <v>0.05</v>
      </c>
      <c r="N142" s="20">
        <v>0</v>
      </c>
      <c r="O142" s="9">
        <v>0</v>
      </c>
      <c r="P142" s="20">
        <v>0</v>
      </c>
      <c r="Q142" s="9">
        <v>0</v>
      </c>
    </row>
    <row r="143" spans="4:17" x14ac:dyDescent="0.25">
      <c r="D143" s="8" t="s">
        <v>585</v>
      </c>
      <c r="E143" s="20">
        <v>5</v>
      </c>
      <c r="F143" s="20">
        <v>3</v>
      </c>
      <c r="G143" s="9">
        <v>0.6</v>
      </c>
      <c r="H143" s="20">
        <v>2</v>
      </c>
      <c r="I143" s="9">
        <v>0.66666666666666663</v>
      </c>
      <c r="J143" s="20">
        <v>0</v>
      </c>
      <c r="K143" s="9">
        <v>0</v>
      </c>
      <c r="L143" s="20">
        <v>2</v>
      </c>
      <c r="M143" s="9">
        <v>0.66666666666666663</v>
      </c>
      <c r="N143" s="20">
        <v>0</v>
      </c>
      <c r="O143" s="9">
        <v>0</v>
      </c>
      <c r="P143" s="20">
        <v>0</v>
      </c>
      <c r="Q143" s="9">
        <v>0</v>
      </c>
    </row>
    <row r="144" spans="4:17" x14ac:dyDescent="0.25">
      <c r="D144" s="8" t="s">
        <v>586</v>
      </c>
      <c r="E144" s="20">
        <v>2</v>
      </c>
      <c r="F144" s="20">
        <v>2</v>
      </c>
      <c r="G144" s="9">
        <v>1</v>
      </c>
      <c r="H144" s="20">
        <v>2</v>
      </c>
      <c r="I144" s="9">
        <v>1</v>
      </c>
      <c r="J144" s="20">
        <v>0</v>
      </c>
      <c r="K144" s="9">
        <v>0</v>
      </c>
      <c r="L144" s="20">
        <v>0</v>
      </c>
      <c r="M144" s="9">
        <v>0</v>
      </c>
      <c r="N144" s="20">
        <v>0</v>
      </c>
      <c r="O144" s="9">
        <v>0</v>
      </c>
      <c r="P144" s="20">
        <v>0</v>
      </c>
      <c r="Q144" s="9">
        <v>0</v>
      </c>
    </row>
    <row r="145" spans="4:17" x14ac:dyDescent="0.25">
      <c r="D145" s="8" t="s">
        <v>593</v>
      </c>
      <c r="E145" s="20">
        <v>10</v>
      </c>
      <c r="F145" s="20">
        <v>10</v>
      </c>
      <c r="G145" s="9">
        <v>1</v>
      </c>
      <c r="H145" s="20">
        <v>10</v>
      </c>
      <c r="I145" s="9">
        <v>1</v>
      </c>
      <c r="J145" s="20">
        <v>0</v>
      </c>
      <c r="K145" s="9">
        <v>0</v>
      </c>
      <c r="L145" s="20">
        <v>0</v>
      </c>
      <c r="M145" s="9">
        <v>0</v>
      </c>
      <c r="N145" s="20">
        <v>0</v>
      </c>
      <c r="O145" s="9">
        <v>0</v>
      </c>
      <c r="P145" s="20">
        <v>0</v>
      </c>
      <c r="Q145" s="9">
        <v>0</v>
      </c>
    </row>
    <row r="146" spans="4:17" x14ac:dyDescent="0.25">
      <c r="D146" s="8" t="s">
        <v>595</v>
      </c>
      <c r="E146" s="20">
        <v>2</v>
      </c>
      <c r="F146" s="20">
        <v>2</v>
      </c>
      <c r="G146" s="9">
        <v>1</v>
      </c>
      <c r="H146" s="20">
        <v>2</v>
      </c>
      <c r="I146" s="9">
        <v>1</v>
      </c>
      <c r="J146" s="20">
        <v>0</v>
      </c>
      <c r="K146" s="9">
        <v>0</v>
      </c>
      <c r="L146" s="20">
        <v>0</v>
      </c>
      <c r="M146" s="9">
        <v>0</v>
      </c>
      <c r="N146" s="20">
        <v>0</v>
      </c>
      <c r="O146" s="9">
        <v>0</v>
      </c>
      <c r="P146" s="20">
        <v>0</v>
      </c>
      <c r="Q146" s="9">
        <v>0</v>
      </c>
    </row>
    <row r="147" spans="4:17" x14ac:dyDescent="0.25">
      <c r="D147" s="8" t="s">
        <v>596</v>
      </c>
      <c r="E147" s="20">
        <v>2</v>
      </c>
      <c r="F147" s="20">
        <v>2</v>
      </c>
      <c r="G147" s="9">
        <v>1</v>
      </c>
      <c r="H147" s="20">
        <v>2</v>
      </c>
      <c r="I147" s="9">
        <v>1</v>
      </c>
      <c r="J147" s="20">
        <v>0</v>
      </c>
      <c r="K147" s="9">
        <v>0</v>
      </c>
      <c r="L147" s="20">
        <v>0</v>
      </c>
      <c r="M147" s="9">
        <v>0</v>
      </c>
      <c r="N147" s="20">
        <v>0</v>
      </c>
      <c r="O147" s="9">
        <v>0</v>
      </c>
      <c r="P147" s="20">
        <v>0</v>
      </c>
      <c r="Q147" s="9">
        <v>0</v>
      </c>
    </row>
    <row r="148" spans="4:17" x14ac:dyDescent="0.25">
      <c r="D148" s="8" t="s">
        <v>456</v>
      </c>
      <c r="E148" s="20">
        <v>1</v>
      </c>
      <c r="F148" s="20">
        <v>1</v>
      </c>
      <c r="G148" s="9">
        <v>1</v>
      </c>
      <c r="H148" s="20">
        <v>1</v>
      </c>
      <c r="I148" s="9">
        <v>1</v>
      </c>
      <c r="J148" s="20">
        <v>0</v>
      </c>
      <c r="K148" s="9">
        <v>0</v>
      </c>
      <c r="L148" s="20">
        <v>0</v>
      </c>
      <c r="M148" s="9">
        <v>0</v>
      </c>
      <c r="N148" s="20">
        <v>0</v>
      </c>
      <c r="O148" s="9">
        <v>0</v>
      </c>
      <c r="P148" s="20">
        <v>0</v>
      </c>
      <c r="Q148" s="9">
        <v>0</v>
      </c>
    </row>
    <row r="149" spans="4:17" x14ac:dyDescent="0.25">
      <c r="D149" s="8" t="s">
        <v>601</v>
      </c>
      <c r="E149" s="20">
        <v>7</v>
      </c>
      <c r="F149" s="20">
        <v>7</v>
      </c>
      <c r="G149" s="9">
        <v>1</v>
      </c>
      <c r="H149" s="20">
        <v>6</v>
      </c>
      <c r="I149" s="9">
        <v>0.8571428571428571</v>
      </c>
      <c r="J149" s="20">
        <v>0</v>
      </c>
      <c r="K149" s="9">
        <v>0</v>
      </c>
      <c r="L149" s="20">
        <v>0</v>
      </c>
      <c r="M149" s="9">
        <v>0</v>
      </c>
      <c r="N149" s="20">
        <v>0</v>
      </c>
      <c r="O149" s="9">
        <v>0</v>
      </c>
      <c r="P149" s="20">
        <v>0</v>
      </c>
      <c r="Q149" s="9">
        <v>0</v>
      </c>
    </row>
    <row r="150" spans="4:17" x14ac:dyDescent="0.25">
      <c r="D150" s="8" t="s">
        <v>606</v>
      </c>
      <c r="E150" s="20">
        <v>0</v>
      </c>
      <c r="F150" s="20">
        <v>0</v>
      </c>
      <c r="G150" s="9">
        <v>0</v>
      </c>
      <c r="H150" s="20">
        <v>0</v>
      </c>
      <c r="I150" s="9">
        <v>0</v>
      </c>
      <c r="J150" s="20">
        <v>0</v>
      </c>
      <c r="K150" s="9">
        <v>0</v>
      </c>
      <c r="L150" s="20">
        <v>0</v>
      </c>
      <c r="M150" s="9">
        <v>0</v>
      </c>
      <c r="N150" s="20">
        <v>0</v>
      </c>
      <c r="O150" s="9">
        <v>0</v>
      </c>
      <c r="P150" s="20">
        <v>0</v>
      </c>
      <c r="Q150" s="9">
        <v>0</v>
      </c>
    </row>
    <row r="151" spans="4:17" x14ac:dyDescent="0.25">
      <c r="D151" s="8" t="s">
        <v>609</v>
      </c>
      <c r="E151" s="20">
        <v>0</v>
      </c>
      <c r="F151" s="20">
        <v>0</v>
      </c>
      <c r="G151" s="9">
        <v>0</v>
      </c>
      <c r="H151" s="20">
        <v>0</v>
      </c>
      <c r="I151" s="9">
        <v>0</v>
      </c>
      <c r="J151" s="20">
        <v>0</v>
      </c>
      <c r="K151" s="9">
        <v>0</v>
      </c>
      <c r="L151" s="20">
        <v>0</v>
      </c>
      <c r="M151" s="9">
        <v>0</v>
      </c>
      <c r="N151" s="20">
        <v>0</v>
      </c>
      <c r="O151" s="9">
        <v>0</v>
      </c>
      <c r="P151" s="20">
        <v>0</v>
      </c>
      <c r="Q151" s="9">
        <v>0</v>
      </c>
    </row>
    <row r="152" spans="4:17" x14ac:dyDescent="0.25">
      <c r="D152" s="8" t="s">
        <v>611</v>
      </c>
      <c r="E152" s="20">
        <v>2</v>
      </c>
      <c r="F152" s="20">
        <v>2</v>
      </c>
      <c r="G152" s="9">
        <v>1</v>
      </c>
      <c r="H152" s="20">
        <v>2</v>
      </c>
      <c r="I152" s="9">
        <v>1</v>
      </c>
      <c r="J152" s="20">
        <v>0</v>
      </c>
      <c r="K152" s="9">
        <v>0</v>
      </c>
      <c r="L152" s="20">
        <v>0</v>
      </c>
      <c r="M152" s="9">
        <v>0</v>
      </c>
      <c r="N152" s="20">
        <v>0</v>
      </c>
      <c r="O152" s="9">
        <v>0</v>
      </c>
      <c r="P152" s="20">
        <v>0</v>
      </c>
      <c r="Q152" s="9">
        <v>0</v>
      </c>
    </row>
    <row r="153" spans="4:17" x14ac:dyDescent="0.25">
      <c r="D153" s="8" t="s">
        <v>616</v>
      </c>
      <c r="E153" s="20">
        <v>7</v>
      </c>
      <c r="F153" s="20">
        <v>7</v>
      </c>
      <c r="G153" s="9">
        <v>1</v>
      </c>
      <c r="H153" s="20">
        <v>6</v>
      </c>
      <c r="I153" s="9">
        <v>0.8571428571428571</v>
      </c>
      <c r="J153" s="20">
        <v>0</v>
      </c>
      <c r="K153" s="9">
        <v>0</v>
      </c>
      <c r="L153" s="20">
        <v>0</v>
      </c>
      <c r="M153" s="9">
        <v>0</v>
      </c>
      <c r="N153" s="20">
        <v>0</v>
      </c>
      <c r="O153" s="9">
        <v>0</v>
      </c>
      <c r="P153" s="20">
        <v>0</v>
      </c>
      <c r="Q153" s="9">
        <v>0</v>
      </c>
    </row>
    <row r="154" spans="4:17" x14ac:dyDescent="0.25">
      <c r="D154" s="8" t="s">
        <v>617</v>
      </c>
      <c r="E154" s="20">
        <v>2</v>
      </c>
      <c r="F154" s="20">
        <v>2</v>
      </c>
      <c r="G154" s="9">
        <v>1</v>
      </c>
      <c r="H154" s="20">
        <v>2</v>
      </c>
      <c r="I154" s="9">
        <v>1</v>
      </c>
      <c r="J154" s="20">
        <v>0</v>
      </c>
      <c r="K154" s="9">
        <v>0</v>
      </c>
      <c r="L154" s="20">
        <v>0</v>
      </c>
      <c r="M154" s="9">
        <v>0</v>
      </c>
      <c r="N154" s="20">
        <v>0</v>
      </c>
      <c r="O154" s="9">
        <v>0</v>
      </c>
      <c r="P154" s="20">
        <v>0</v>
      </c>
      <c r="Q154" s="9">
        <v>0</v>
      </c>
    </row>
    <row r="155" spans="4:17" x14ac:dyDescent="0.25">
      <c r="D155" s="8" t="s">
        <v>618</v>
      </c>
      <c r="E155" s="20">
        <v>0</v>
      </c>
      <c r="F155" s="20">
        <v>0</v>
      </c>
      <c r="G155" s="9">
        <v>0</v>
      </c>
      <c r="H155" s="20">
        <v>0</v>
      </c>
      <c r="I155" s="9">
        <v>0</v>
      </c>
      <c r="J155" s="20">
        <v>0</v>
      </c>
      <c r="K155" s="9">
        <v>0</v>
      </c>
      <c r="L155" s="20">
        <v>0</v>
      </c>
      <c r="M155" s="9">
        <v>0</v>
      </c>
      <c r="N155" s="20">
        <v>0</v>
      </c>
      <c r="O155" s="9">
        <v>0</v>
      </c>
      <c r="P155" s="20">
        <v>0</v>
      </c>
      <c r="Q155" s="9">
        <v>0</v>
      </c>
    </row>
    <row r="156" spans="4:17" x14ac:dyDescent="0.25">
      <c r="D156" s="8" t="s">
        <v>619</v>
      </c>
      <c r="E156" s="20">
        <v>0</v>
      </c>
      <c r="F156" s="20">
        <v>0</v>
      </c>
      <c r="G156" s="9">
        <v>0</v>
      </c>
      <c r="H156" s="20">
        <v>0</v>
      </c>
      <c r="I156" s="9">
        <v>0</v>
      </c>
      <c r="J156" s="20">
        <v>0</v>
      </c>
      <c r="K156" s="9">
        <v>0</v>
      </c>
      <c r="L156" s="20">
        <v>0</v>
      </c>
      <c r="M156" s="9">
        <v>0</v>
      </c>
      <c r="N156" s="20">
        <v>0</v>
      </c>
      <c r="O156" s="9">
        <v>0</v>
      </c>
      <c r="P156" s="20">
        <v>0</v>
      </c>
      <c r="Q156" s="9">
        <v>0</v>
      </c>
    </row>
    <row r="157" spans="4:17" x14ac:dyDescent="0.25">
      <c r="D157" s="8" t="s">
        <v>621</v>
      </c>
      <c r="E157" s="20">
        <v>2</v>
      </c>
      <c r="F157" s="20">
        <v>2</v>
      </c>
      <c r="G157" s="9">
        <v>1</v>
      </c>
      <c r="H157" s="20">
        <v>2</v>
      </c>
      <c r="I157" s="9">
        <v>1</v>
      </c>
      <c r="J157" s="20">
        <v>0</v>
      </c>
      <c r="K157" s="9">
        <v>0</v>
      </c>
      <c r="L157" s="20">
        <v>0</v>
      </c>
      <c r="M157" s="9">
        <v>0</v>
      </c>
      <c r="N157" s="20">
        <v>0</v>
      </c>
      <c r="O157" s="9">
        <v>0</v>
      </c>
      <c r="P157" s="20">
        <v>0</v>
      </c>
      <c r="Q157" s="9">
        <v>0</v>
      </c>
    </row>
    <row r="158" spans="4:17" x14ac:dyDescent="0.25">
      <c r="D158" s="6" t="s">
        <v>405</v>
      </c>
      <c r="E158" s="20">
        <v>112</v>
      </c>
      <c r="F158" s="20">
        <v>99</v>
      </c>
      <c r="G158" s="9">
        <v>0.8839285714285714</v>
      </c>
      <c r="H158" s="20">
        <v>84</v>
      </c>
      <c r="I158" s="9">
        <v>0.84848484848484851</v>
      </c>
      <c r="J158" s="20">
        <v>0</v>
      </c>
      <c r="K158" s="9">
        <v>0</v>
      </c>
      <c r="L158" s="20">
        <v>8</v>
      </c>
      <c r="M158" s="9">
        <v>8.0808080808080815E-2</v>
      </c>
      <c r="N158" s="20">
        <v>3</v>
      </c>
      <c r="O158" s="9">
        <v>3.0303030303030304E-2</v>
      </c>
      <c r="P158" s="20">
        <v>0</v>
      </c>
      <c r="Q158" s="9">
        <v>0</v>
      </c>
    </row>
    <row r="159" spans="4:17" x14ac:dyDescent="0.25">
      <c r="D159" s="7" t="s">
        <v>406</v>
      </c>
      <c r="E159" s="20">
        <v>33</v>
      </c>
      <c r="F159" s="20">
        <v>31</v>
      </c>
      <c r="G159" s="9">
        <v>0.93939393939393945</v>
      </c>
      <c r="H159" s="20">
        <v>25</v>
      </c>
      <c r="I159" s="9">
        <v>0.80645161290322576</v>
      </c>
      <c r="J159" s="20">
        <v>0</v>
      </c>
      <c r="K159" s="9">
        <v>0</v>
      </c>
      <c r="L159" s="20">
        <v>2</v>
      </c>
      <c r="M159" s="9">
        <v>6.4516129032258063E-2</v>
      </c>
      <c r="N159" s="20">
        <v>0</v>
      </c>
      <c r="O159" s="9">
        <v>0</v>
      </c>
      <c r="P159" s="20">
        <v>0</v>
      </c>
      <c r="Q159" s="9">
        <v>0</v>
      </c>
    </row>
    <row r="160" spans="4:17" x14ac:dyDescent="0.25">
      <c r="D160" s="8" t="s">
        <v>407</v>
      </c>
      <c r="E160" s="20">
        <v>3</v>
      </c>
      <c r="F160" s="20">
        <v>3</v>
      </c>
      <c r="G160" s="9">
        <v>1</v>
      </c>
      <c r="H160" s="20">
        <v>2</v>
      </c>
      <c r="I160" s="9">
        <v>0.66666666666666663</v>
      </c>
      <c r="J160" s="20">
        <v>0</v>
      </c>
      <c r="K160" s="9">
        <v>0</v>
      </c>
      <c r="L160" s="20">
        <v>0</v>
      </c>
      <c r="M160" s="9">
        <v>0</v>
      </c>
      <c r="N160" s="20">
        <v>0</v>
      </c>
      <c r="O160" s="9">
        <v>0</v>
      </c>
      <c r="P160" s="20">
        <v>0</v>
      </c>
      <c r="Q160" s="9">
        <v>0</v>
      </c>
    </row>
    <row r="161" spans="4:17" x14ac:dyDescent="0.25">
      <c r="D161" s="8" t="s">
        <v>408</v>
      </c>
      <c r="E161" s="20">
        <v>1</v>
      </c>
      <c r="F161" s="20">
        <v>1</v>
      </c>
      <c r="G161" s="9">
        <v>1</v>
      </c>
      <c r="H161" s="20">
        <v>1</v>
      </c>
      <c r="I161" s="9">
        <v>1</v>
      </c>
      <c r="J161" s="20">
        <v>0</v>
      </c>
      <c r="K161" s="9">
        <v>0</v>
      </c>
      <c r="L161" s="20">
        <v>0</v>
      </c>
      <c r="M161" s="9">
        <v>0</v>
      </c>
      <c r="N161" s="20">
        <v>0</v>
      </c>
      <c r="O161" s="9">
        <v>0</v>
      </c>
      <c r="P161" s="20">
        <v>0</v>
      </c>
      <c r="Q161" s="9">
        <v>0</v>
      </c>
    </row>
    <row r="162" spans="4:17" x14ac:dyDescent="0.25">
      <c r="D162" s="8" t="s">
        <v>409</v>
      </c>
      <c r="E162" s="20">
        <v>12</v>
      </c>
      <c r="F162" s="20">
        <v>12</v>
      </c>
      <c r="G162" s="9">
        <v>1</v>
      </c>
      <c r="H162" s="20">
        <v>9</v>
      </c>
      <c r="I162" s="9">
        <v>0.75</v>
      </c>
      <c r="J162" s="20">
        <v>0</v>
      </c>
      <c r="K162" s="9">
        <v>0</v>
      </c>
      <c r="L162" s="20">
        <v>0</v>
      </c>
      <c r="M162" s="9">
        <v>0</v>
      </c>
      <c r="N162" s="20">
        <v>0</v>
      </c>
      <c r="O162" s="9">
        <v>0</v>
      </c>
      <c r="P162" s="20">
        <v>0</v>
      </c>
      <c r="Q162" s="9">
        <v>0</v>
      </c>
    </row>
    <row r="163" spans="4:17" x14ac:dyDescent="0.25">
      <c r="D163" s="8" t="s">
        <v>410</v>
      </c>
      <c r="E163" s="20">
        <v>10</v>
      </c>
      <c r="F163" s="20">
        <v>8</v>
      </c>
      <c r="G163" s="9">
        <v>0.8</v>
      </c>
      <c r="H163" s="20">
        <v>7</v>
      </c>
      <c r="I163" s="9">
        <v>0.875</v>
      </c>
      <c r="J163" s="20">
        <v>0</v>
      </c>
      <c r="K163" s="9">
        <v>0</v>
      </c>
      <c r="L163" s="20">
        <v>2</v>
      </c>
      <c r="M163" s="9">
        <v>0.25</v>
      </c>
      <c r="N163" s="20">
        <v>0</v>
      </c>
      <c r="O163" s="9">
        <v>0</v>
      </c>
      <c r="P163" s="20">
        <v>0</v>
      </c>
      <c r="Q163" s="9">
        <v>0</v>
      </c>
    </row>
    <row r="164" spans="4:17" x14ac:dyDescent="0.25">
      <c r="D164" s="8" t="s">
        <v>411</v>
      </c>
      <c r="E164" s="20">
        <v>7</v>
      </c>
      <c r="F164" s="20">
        <v>7</v>
      </c>
      <c r="G164" s="9">
        <v>1</v>
      </c>
      <c r="H164" s="20">
        <v>6</v>
      </c>
      <c r="I164" s="9">
        <v>0.8571428571428571</v>
      </c>
      <c r="J164" s="20">
        <v>0</v>
      </c>
      <c r="K164" s="9">
        <v>0</v>
      </c>
      <c r="L164" s="20">
        <v>0</v>
      </c>
      <c r="M164" s="9">
        <v>0</v>
      </c>
      <c r="N164" s="20">
        <v>0</v>
      </c>
      <c r="O164" s="9">
        <v>0</v>
      </c>
      <c r="P164" s="20">
        <v>0</v>
      </c>
      <c r="Q164" s="9">
        <v>0</v>
      </c>
    </row>
    <row r="165" spans="4:17" x14ac:dyDescent="0.25">
      <c r="D165" s="8" t="s">
        <v>412</v>
      </c>
      <c r="E165" s="20">
        <v>0</v>
      </c>
      <c r="F165" s="20">
        <v>0</v>
      </c>
      <c r="G165" s="9">
        <v>0</v>
      </c>
      <c r="H165" s="20">
        <v>0</v>
      </c>
      <c r="I165" s="9">
        <v>0</v>
      </c>
      <c r="J165" s="20">
        <v>0</v>
      </c>
      <c r="K165" s="9">
        <v>0</v>
      </c>
      <c r="L165" s="20">
        <v>0</v>
      </c>
      <c r="M165" s="9">
        <v>0</v>
      </c>
      <c r="N165" s="20">
        <v>0</v>
      </c>
      <c r="O165" s="9">
        <v>0</v>
      </c>
      <c r="P165" s="20">
        <v>0</v>
      </c>
      <c r="Q165" s="9">
        <v>0</v>
      </c>
    </row>
    <row r="166" spans="4:17" x14ac:dyDescent="0.25">
      <c r="D166" s="8" t="s">
        <v>648</v>
      </c>
      <c r="E166" s="20">
        <v>0</v>
      </c>
      <c r="F166" s="20">
        <v>0</v>
      </c>
      <c r="G166" s="9">
        <v>0</v>
      </c>
      <c r="H166" s="20">
        <v>0</v>
      </c>
      <c r="I166" s="9">
        <v>0</v>
      </c>
      <c r="J166" s="20">
        <v>0</v>
      </c>
      <c r="K166" s="9">
        <v>0</v>
      </c>
      <c r="L166" s="20">
        <v>0</v>
      </c>
      <c r="M166" s="9">
        <v>0</v>
      </c>
      <c r="N166" s="20">
        <v>0</v>
      </c>
      <c r="O166" s="9">
        <v>0</v>
      </c>
      <c r="P166" s="20">
        <v>0</v>
      </c>
      <c r="Q166" s="9">
        <v>0</v>
      </c>
    </row>
    <row r="167" spans="4:17" x14ac:dyDescent="0.25">
      <c r="D167" s="7" t="s">
        <v>463</v>
      </c>
      <c r="E167" s="20">
        <v>10</v>
      </c>
      <c r="F167" s="20">
        <v>10</v>
      </c>
      <c r="G167" s="9">
        <v>1</v>
      </c>
      <c r="H167" s="20">
        <v>8</v>
      </c>
      <c r="I167" s="9">
        <v>0.8</v>
      </c>
      <c r="J167" s="20">
        <v>0</v>
      </c>
      <c r="K167" s="9">
        <v>0</v>
      </c>
      <c r="L167" s="20">
        <v>0</v>
      </c>
      <c r="M167" s="9">
        <v>0</v>
      </c>
      <c r="N167" s="20">
        <v>0</v>
      </c>
      <c r="O167" s="9">
        <v>0</v>
      </c>
      <c r="P167" s="20">
        <v>0</v>
      </c>
      <c r="Q167" s="9">
        <v>0</v>
      </c>
    </row>
    <row r="168" spans="4:17" x14ac:dyDescent="0.25">
      <c r="D168" s="8" t="s">
        <v>642</v>
      </c>
      <c r="E168" s="20">
        <v>3</v>
      </c>
      <c r="F168" s="20">
        <v>3</v>
      </c>
      <c r="G168" s="9">
        <v>1</v>
      </c>
      <c r="H168" s="20">
        <v>2</v>
      </c>
      <c r="I168" s="9">
        <v>0.66666666666666663</v>
      </c>
      <c r="J168" s="20">
        <v>0</v>
      </c>
      <c r="K168" s="9">
        <v>0</v>
      </c>
      <c r="L168" s="20">
        <v>0</v>
      </c>
      <c r="M168" s="9">
        <v>0</v>
      </c>
      <c r="N168" s="20">
        <v>0</v>
      </c>
      <c r="O168" s="9">
        <v>0</v>
      </c>
      <c r="P168" s="20">
        <v>0</v>
      </c>
      <c r="Q168" s="9">
        <v>0</v>
      </c>
    </row>
    <row r="169" spans="4:17" x14ac:dyDescent="0.25">
      <c r="D169" s="8" t="s">
        <v>473</v>
      </c>
      <c r="E169" s="20">
        <v>6</v>
      </c>
      <c r="F169" s="20">
        <v>6</v>
      </c>
      <c r="G169" s="9">
        <v>1</v>
      </c>
      <c r="H169" s="20">
        <v>6</v>
      </c>
      <c r="I169" s="9">
        <v>1</v>
      </c>
      <c r="J169" s="20">
        <v>0</v>
      </c>
      <c r="K169" s="9">
        <v>0</v>
      </c>
      <c r="L169" s="20">
        <v>0</v>
      </c>
      <c r="M169" s="9">
        <v>0</v>
      </c>
      <c r="N169" s="20">
        <v>0</v>
      </c>
      <c r="O169" s="9">
        <v>0</v>
      </c>
      <c r="P169" s="20">
        <v>0</v>
      </c>
      <c r="Q169" s="9">
        <v>0</v>
      </c>
    </row>
    <row r="170" spans="4:17" x14ac:dyDescent="0.25">
      <c r="D170" s="8" t="s">
        <v>464</v>
      </c>
      <c r="E170" s="20">
        <v>1</v>
      </c>
      <c r="F170" s="20">
        <v>1</v>
      </c>
      <c r="G170" s="9">
        <v>1</v>
      </c>
      <c r="H170" s="20">
        <v>0</v>
      </c>
      <c r="I170" s="9">
        <v>0</v>
      </c>
      <c r="J170" s="20">
        <v>0</v>
      </c>
      <c r="K170" s="9">
        <v>0</v>
      </c>
      <c r="L170" s="20">
        <v>0</v>
      </c>
      <c r="M170" s="9">
        <v>0</v>
      </c>
      <c r="N170" s="20">
        <v>0</v>
      </c>
      <c r="O170" s="9">
        <v>0</v>
      </c>
      <c r="P170" s="20">
        <v>0</v>
      </c>
      <c r="Q170" s="9">
        <v>0</v>
      </c>
    </row>
    <row r="171" spans="4:17" x14ac:dyDescent="0.25">
      <c r="D171" s="7" t="s">
        <v>467</v>
      </c>
      <c r="E171" s="20">
        <v>7</v>
      </c>
      <c r="F171" s="20">
        <v>4</v>
      </c>
      <c r="G171" s="9">
        <v>0.5714285714285714</v>
      </c>
      <c r="H171" s="20">
        <v>4</v>
      </c>
      <c r="I171" s="9">
        <v>1</v>
      </c>
      <c r="J171" s="20">
        <v>0</v>
      </c>
      <c r="K171" s="9">
        <v>0</v>
      </c>
      <c r="L171" s="20">
        <v>1</v>
      </c>
      <c r="M171" s="9">
        <v>0.25</v>
      </c>
      <c r="N171" s="20">
        <v>1</v>
      </c>
      <c r="O171" s="9">
        <v>0.25</v>
      </c>
      <c r="P171" s="20">
        <v>0</v>
      </c>
      <c r="Q171" s="9">
        <v>0</v>
      </c>
    </row>
    <row r="172" spans="4:17" x14ac:dyDescent="0.25">
      <c r="D172" s="8" t="s">
        <v>623</v>
      </c>
      <c r="E172" s="20">
        <v>1</v>
      </c>
      <c r="F172" s="20">
        <v>1</v>
      </c>
      <c r="G172" s="9">
        <v>1</v>
      </c>
      <c r="H172" s="20">
        <v>1</v>
      </c>
      <c r="I172" s="9">
        <v>1</v>
      </c>
      <c r="J172" s="20">
        <v>0</v>
      </c>
      <c r="K172" s="9">
        <v>0</v>
      </c>
      <c r="L172" s="20">
        <v>0</v>
      </c>
      <c r="M172" s="9">
        <v>0</v>
      </c>
      <c r="N172" s="20">
        <v>0</v>
      </c>
      <c r="O172" s="9">
        <v>0</v>
      </c>
      <c r="P172" s="20">
        <v>0</v>
      </c>
      <c r="Q172" s="9">
        <v>0</v>
      </c>
    </row>
    <row r="173" spans="4:17" x14ac:dyDescent="0.25">
      <c r="D173" s="8" t="s">
        <v>625</v>
      </c>
      <c r="E173" s="20">
        <v>2</v>
      </c>
      <c r="F173" s="20">
        <v>1</v>
      </c>
      <c r="G173" s="9">
        <v>0.5</v>
      </c>
      <c r="H173" s="20">
        <v>1</v>
      </c>
      <c r="I173" s="9">
        <v>1</v>
      </c>
      <c r="J173" s="20">
        <v>0</v>
      </c>
      <c r="K173" s="9">
        <v>0</v>
      </c>
      <c r="L173" s="20">
        <v>0</v>
      </c>
      <c r="M173" s="9">
        <v>0</v>
      </c>
      <c r="N173" s="20">
        <v>1</v>
      </c>
      <c r="O173" s="9">
        <v>1</v>
      </c>
      <c r="P173" s="20">
        <v>0</v>
      </c>
      <c r="Q173" s="9">
        <v>0</v>
      </c>
    </row>
    <row r="174" spans="4:17" x14ac:dyDescent="0.25">
      <c r="D174" s="8" t="s">
        <v>636</v>
      </c>
      <c r="E174" s="20">
        <v>2</v>
      </c>
      <c r="F174" s="20">
        <v>1</v>
      </c>
      <c r="G174" s="9">
        <v>0.5</v>
      </c>
      <c r="H174" s="20">
        <v>1</v>
      </c>
      <c r="I174" s="9">
        <v>1</v>
      </c>
      <c r="J174" s="20">
        <v>0</v>
      </c>
      <c r="K174" s="9">
        <v>0</v>
      </c>
      <c r="L174" s="20">
        <v>1</v>
      </c>
      <c r="M174" s="9">
        <v>1</v>
      </c>
      <c r="N174" s="20">
        <v>0</v>
      </c>
      <c r="O174" s="9">
        <v>0</v>
      </c>
      <c r="P174" s="20">
        <v>0</v>
      </c>
      <c r="Q174" s="9">
        <v>0</v>
      </c>
    </row>
    <row r="175" spans="4:17" x14ac:dyDescent="0.25">
      <c r="D175" s="8" t="s">
        <v>468</v>
      </c>
      <c r="E175" s="20">
        <v>2</v>
      </c>
      <c r="F175" s="20">
        <v>1</v>
      </c>
      <c r="G175" s="9">
        <v>0.5</v>
      </c>
      <c r="H175" s="20">
        <v>1</v>
      </c>
      <c r="I175" s="9">
        <v>1</v>
      </c>
      <c r="J175" s="20">
        <v>0</v>
      </c>
      <c r="K175" s="9">
        <v>0</v>
      </c>
      <c r="L175" s="20">
        <v>0</v>
      </c>
      <c r="M175" s="9">
        <v>0</v>
      </c>
      <c r="N175" s="20">
        <v>0</v>
      </c>
      <c r="O175" s="9">
        <v>0</v>
      </c>
      <c r="P175" s="20">
        <v>0</v>
      </c>
      <c r="Q175" s="9">
        <v>0</v>
      </c>
    </row>
    <row r="176" spans="4:17" x14ac:dyDescent="0.25">
      <c r="D176" s="7" t="s">
        <v>470</v>
      </c>
      <c r="E176" s="20">
        <v>7</v>
      </c>
      <c r="F176" s="20">
        <v>6</v>
      </c>
      <c r="G176" s="9">
        <v>0.8571428571428571</v>
      </c>
      <c r="H176" s="20">
        <v>5</v>
      </c>
      <c r="I176" s="9">
        <v>0.83333333333333337</v>
      </c>
      <c r="J176" s="20">
        <v>0</v>
      </c>
      <c r="K176" s="9">
        <v>0</v>
      </c>
      <c r="L176" s="20">
        <v>1</v>
      </c>
      <c r="M176" s="9">
        <v>0.16666666666666666</v>
      </c>
      <c r="N176" s="20">
        <v>0</v>
      </c>
      <c r="O176" s="9">
        <v>0</v>
      </c>
      <c r="P176" s="20">
        <v>0</v>
      </c>
      <c r="Q176" s="9">
        <v>0</v>
      </c>
    </row>
    <row r="177" spans="4:17" x14ac:dyDescent="0.25">
      <c r="D177" s="8" t="s">
        <v>624</v>
      </c>
      <c r="E177" s="20">
        <v>2</v>
      </c>
      <c r="F177" s="20">
        <v>2</v>
      </c>
      <c r="G177" s="9">
        <v>1</v>
      </c>
      <c r="H177" s="20">
        <v>2</v>
      </c>
      <c r="I177" s="9">
        <v>1</v>
      </c>
      <c r="J177" s="20">
        <v>0</v>
      </c>
      <c r="K177" s="9">
        <v>0</v>
      </c>
      <c r="L177" s="20">
        <v>0</v>
      </c>
      <c r="M177" s="9">
        <v>0</v>
      </c>
      <c r="N177" s="20">
        <v>0</v>
      </c>
      <c r="O177" s="9">
        <v>0</v>
      </c>
      <c r="P177" s="20">
        <v>0</v>
      </c>
      <c r="Q177" s="9">
        <v>0</v>
      </c>
    </row>
    <row r="178" spans="4:17" x14ac:dyDescent="0.25">
      <c r="D178" s="8" t="s">
        <v>629</v>
      </c>
      <c r="E178" s="20">
        <v>0</v>
      </c>
      <c r="F178" s="20">
        <v>0</v>
      </c>
      <c r="G178" s="9">
        <v>0</v>
      </c>
      <c r="H178" s="20">
        <v>0</v>
      </c>
      <c r="I178" s="9">
        <v>0</v>
      </c>
      <c r="J178" s="20">
        <v>0</v>
      </c>
      <c r="K178" s="9">
        <v>0</v>
      </c>
      <c r="L178" s="20">
        <v>0</v>
      </c>
      <c r="M178" s="9">
        <v>0</v>
      </c>
      <c r="N178" s="20">
        <v>0</v>
      </c>
      <c r="O178" s="9">
        <v>0</v>
      </c>
      <c r="P178" s="20">
        <v>0</v>
      </c>
      <c r="Q178" s="9">
        <v>0</v>
      </c>
    </row>
    <row r="179" spans="4:17" x14ac:dyDescent="0.25">
      <c r="D179" s="8" t="s">
        <v>641</v>
      </c>
      <c r="E179" s="20">
        <v>1</v>
      </c>
      <c r="F179" s="20">
        <v>0</v>
      </c>
      <c r="G179" s="9">
        <v>0</v>
      </c>
      <c r="H179" s="20">
        <v>0</v>
      </c>
      <c r="I179" s="9">
        <v>0</v>
      </c>
      <c r="J179" s="20">
        <v>0</v>
      </c>
      <c r="K179" s="9">
        <v>0</v>
      </c>
      <c r="L179" s="20">
        <v>1</v>
      </c>
      <c r="M179" s="9">
        <v>0</v>
      </c>
      <c r="N179" s="20">
        <v>0</v>
      </c>
      <c r="O179" s="9">
        <v>0</v>
      </c>
      <c r="P179" s="20">
        <v>0</v>
      </c>
      <c r="Q179" s="9">
        <v>0</v>
      </c>
    </row>
    <row r="180" spans="4:17" x14ac:dyDescent="0.25">
      <c r="D180" s="8" t="s">
        <v>643</v>
      </c>
      <c r="E180" s="20">
        <v>2</v>
      </c>
      <c r="F180" s="20">
        <v>2</v>
      </c>
      <c r="G180" s="9">
        <v>1</v>
      </c>
      <c r="H180" s="20">
        <v>2</v>
      </c>
      <c r="I180" s="9">
        <v>1</v>
      </c>
      <c r="J180" s="20">
        <v>0</v>
      </c>
      <c r="K180" s="9">
        <v>0</v>
      </c>
      <c r="L180" s="20">
        <v>0</v>
      </c>
      <c r="M180" s="9">
        <v>0</v>
      </c>
      <c r="N180" s="20">
        <v>0</v>
      </c>
      <c r="O180" s="9">
        <v>0</v>
      </c>
      <c r="P180" s="20">
        <v>0</v>
      </c>
      <c r="Q180" s="9">
        <v>0</v>
      </c>
    </row>
    <row r="181" spans="4:17" x14ac:dyDescent="0.25">
      <c r="D181" s="8" t="s">
        <v>471</v>
      </c>
      <c r="E181" s="20">
        <v>1</v>
      </c>
      <c r="F181" s="20">
        <v>1</v>
      </c>
      <c r="G181" s="9">
        <v>1</v>
      </c>
      <c r="H181" s="20">
        <v>0</v>
      </c>
      <c r="I181" s="9">
        <v>0</v>
      </c>
      <c r="J181" s="20">
        <v>0</v>
      </c>
      <c r="K181" s="9">
        <v>0</v>
      </c>
      <c r="L181" s="20">
        <v>0</v>
      </c>
      <c r="M181" s="9">
        <v>0</v>
      </c>
      <c r="N181" s="20">
        <v>0</v>
      </c>
      <c r="O181" s="9">
        <v>0</v>
      </c>
      <c r="P181" s="20">
        <v>0</v>
      </c>
      <c r="Q181" s="9">
        <v>0</v>
      </c>
    </row>
    <row r="182" spans="4:17" x14ac:dyDescent="0.25">
      <c r="D182" s="8" t="s">
        <v>474</v>
      </c>
      <c r="E182" s="20">
        <v>1</v>
      </c>
      <c r="F182" s="20">
        <v>1</v>
      </c>
      <c r="G182" s="9">
        <v>1</v>
      </c>
      <c r="H182" s="20">
        <v>1</v>
      </c>
      <c r="I182" s="9">
        <v>1</v>
      </c>
      <c r="J182" s="20">
        <v>0</v>
      </c>
      <c r="K182" s="9">
        <v>0</v>
      </c>
      <c r="L182" s="20">
        <v>0</v>
      </c>
      <c r="M182" s="9">
        <v>0</v>
      </c>
      <c r="N182" s="20">
        <v>0</v>
      </c>
      <c r="O182" s="9">
        <v>0</v>
      </c>
      <c r="P182" s="20">
        <v>0</v>
      </c>
      <c r="Q182" s="9">
        <v>0</v>
      </c>
    </row>
    <row r="183" spans="4:17" x14ac:dyDescent="0.25">
      <c r="D183" s="7" t="s">
        <v>461</v>
      </c>
      <c r="E183" s="20">
        <v>22</v>
      </c>
      <c r="F183" s="20">
        <v>19</v>
      </c>
      <c r="G183" s="9">
        <v>0.86363636363636365</v>
      </c>
      <c r="H183" s="20">
        <v>18</v>
      </c>
      <c r="I183" s="9">
        <v>0.94736842105263153</v>
      </c>
      <c r="J183" s="20">
        <v>0</v>
      </c>
      <c r="K183" s="9">
        <v>0</v>
      </c>
      <c r="L183" s="20">
        <v>2</v>
      </c>
      <c r="M183" s="9">
        <v>0.10526315789473684</v>
      </c>
      <c r="N183" s="20">
        <v>1</v>
      </c>
      <c r="O183" s="9">
        <v>5.2631578947368418E-2</v>
      </c>
      <c r="P183" s="20">
        <v>0</v>
      </c>
      <c r="Q183" s="9">
        <v>0</v>
      </c>
    </row>
    <row r="184" spans="4:17" x14ac:dyDescent="0.25">
      <c r="D184" s="8" t="s">
        <v>462</v>
      </c>
      <c r="E184" s="20">
        <v>1</v>
      </c>
      <c r="F184" s="20">
        <v>1</v>
      </c>
      <c r="G184" s="9">
        <v>1</v>
      </c>
      <c r="H184" s="20">
        <v>1</v>
      </c>
      <c r="I184" s="9">
        <v>1</v>
      </c>
      <c r="J184" s="20">
        <v>0</v>
      </c>
      <c r="K184" s="9">
        <v>0</v>
      </c>
      <c r="L184" s="20">
        <v>0</v>
      </c>
      <c r="M184" s="9">
        <v>0</v>
      </c>
      <c r="N184" s="20">
        <v>0</v>
      </c>
      <c r="O184" s="9">
        <v>0</v>
      </c>
      <c r="P184" s="20">
        <v>0</v>
      </c>
      <c r="Q184" s="9">
        <v>0</v>
      </c>
    </row>
    <row r="185" spans="4:17" x14ac:dyDescent="0.25">
      <c r="D185" s="8" t="s">
        <v>633</v>
      </c>
      <c r="E185" s="20">
        <v>0</v>
      </c>
      <c r="F185" s="20">
        <v>0</v>
      </c>
      <c r="G185" s="9">
        <v>0</v>
      </c>
      <c r="H185" s="20">
        <v>0</v>
      </c>
      <c r="I185" s="9">
        <v>0</v>
      </c>
      <c r="J185" s="20">
        <v>0</v>
      </c>
      <c r="K185" s="9">
        <v>0</v>
      </c>
      <c r="L185" s="20">
        <v>0</v>
      </c>
      <c r="M185" s="9">
        <v>0</v>
      </c>
      <c r="N185" s="20">
        <v>0</v>
      </c>
      <c r="O185" s="9">
        <v>0</v>
      </c>
      <c r="P185" s="20">
        <v>0</v>
      </c>
      <c r="Q185" s="9">
        <v>0</v>
      </c>
    </row>
    <row r="186" spans="4:17" x14ac:dyDescent="0.25">
      <c r="D186" s="8" t="s">
        <v>638</v>
      </c>
      <c r="E186" s="20">
        <v>5</v>
      </c>
      <c r="F186" s="20">
        <v>4</v>
      </c>
      <c r="G186" s="9">
        <v>0.8</v>
      </c>
      <c r="H186" s="20">
        <v>4</v>
      </c>
      <c r="I186" s="9">
        <v>1</v>
      </c>
      <c r="J186" s="20">
        <v>0</v>
      </c>
      <c r="K186" s="9">
        <v>0</v>
      </c>
      <c r="L186" s="20">
        <v>1</v>
      </c>
      <c r="M186" s="9">
        <v>0.25</v>
      </c>
      <c r="N186" s="20">
        <v>0</v>
      </c>
      <c r="O186" s="9">
        <v>0</v>
      </c>
      <c r="P186" s="20">
        <v>0</v>
      </c>
      <c r="Q186" s="9">
        <v>0</v>
      </c>
    </row>
    <row r="187" spans="4:17" x14ac:dyDescent="0.25">
      <c r="D187" s="8" t="s">
        <v>644</v>
      </c>
      <c r="E187" s="20">
        <v>6</v>
      </c>
      <c r="F187" s="20">
        <v>5</v>
      </c>
      <c r="G187" s="9">
        <v>0.83333333333333337</v>
      </c>
      <c r="H187" s="20">
        <v>4</v>
      </c>
      <c r="I187" s="9">
        <v>0.8</v>
      </c>
      <c r="J187" s="20">
        <v>0</v>
      </c>
      <c r="K187" s="9">
        <v>0</v>
      </c>
      <c r="L187" s="20">
        <v>1</v>
      </c>
      <c r="M187" s="9">
        <v>0.2</v>
      </c>
      <c r="N187" s="20">
        <v>0</v>
      </c>
      <c r="O187" s="9">
        <v>0</v>
      </c>
      <c r="P187" s="20">
        <v>0</v>
      </c>
      <c r="Q187" s="9">
        <v>0</v>
      </c>
    </row>
    <row r="188" spans="4:17" x14ac:dyDescent="0.25">
      <c r="D188" s="8" t="s">
        <v>649</v>
      </c>
      <c r="E188" s="20">
        <v>2</v>
      </c>
      <c r="F188" s="20">
        <v>1</v>
      </c>
      <c r="G188" s="9">
        <v>0.5</v>
      </c>
      <c r="H188" s="20">
        <v>1</v>
      </c>
      <c r="I188" s="9">
        <v>1</v>
      </c>
      <c r="J188" s="20">
        <v>0</v>
      </c>
      <c r="K188" s="9">
        <v>0</v>
      </c>
      <c r="L188" s="20">
        <v>0</v>
      </c>
      <c r="M188" s="9">
        <v>0</v>
      </c>
      <c r="N188" s="20">
        <v>1</v>
      </c>
      <c r="O188" s="9">
        <v>1</v>
      </c>
      <c r="P188" s="20">
        <v>0</v>
      </c>
      <c r="Q188" s="9">
        <v>0</v>
      </c>
    </row>
    <row r="189" spans="4:17" x14ac:dyDescent="0.25">
      <c r="D189" s="8" t="s">
        <v>652</v>
      </c>
      <c r="E189" s="20">
        <v>8</v>
      </c>
      <c r="F189" s="20">
        <v>8</v>
      </c>
      <c r="G189" s="9">
        <v>1</v>
      </c>
      <c r="H189" s="20">
        <v>8</v>
      </c>
      <c r="I189" s="9">
        <v>1</v>
      </c>
      <c r="J189" s="20">
        <v>0</v>
      </c>
      <c r="K189" s="9">
        <v>0</v>
      </c>
      <c r="L189" s="20">
        <v>0</v>
      </c>
      <c r="M189" s="9">
        <v>0</v>
      </c>
      <c r="N189" s="20">
        <v>0</v>
      </c>
      <c r="O189" s="9">
        <v>0</v>
      </c>
      <c r="P189" s="20">
        <v>0</v>
      </c>
      <c r="Q189" s="9">
        <v>0</v>
      </c>
    </row>
    <row r="190" spans="4:17" x14ac:dyDescent="0.25">
      <c r="D190" s="7" t="s">
        <v>459</v>
      </c>
      <c r="E190" s="20">
        <v>5</v>
      </c>
      <c r="F190" s="20">
        <v>5</v>
      </c>
      <c r="G190" s="9">
        <v>1</v>
      </c>
      <c r="H190" s="20">
        <v>4</v>
      </c>
      <c r="I190" s="9">
        <v>0.8</v>
      </c>
      <c r="J190" s="20">
        <v>0</v>
      </c>
      <c r="K190" s="9">
        <v>0</v>
      </c>
      <c r="L190" s="20">
        <v>0</v>
      </c>
      <c r="M190" s="9">
        <v>0</v>
      </c>
      <c r="N190" s="20">
        <v>0</v>
      </c>
      <c r="O190" s="9">
        <v>0</v>
      </c>
      <c r="P190" s="20">
        <v>0</v>
      </c>
      <c r="Q190" s="9">
        <v>0</v>
      </c>
    </row>
    <row r="191" spans="4:17" x14ac:dyDescent="0.25">
      <c r="D191" s="8" t="s">
        <v>460</v>
      </c>
      <c r="E191" s="20">
        <v>2</v>
      </c>
      <c r="F191" s="20">
        <v>2</v>
      </c>
      <c r="G191" s="9">
        <v>1</v>
      </c>
      <c r="H191" s="20">
        <v>2</v>
      </c>
      <c r="I191" s="9">
        <v>1</v>
      </c>
      <c r="J191" s="20">
        <v>0</v>
      </c>
      <c r="K191" s="9">
        <v>0</v>
      </c>
      <c r="L191" s="20">
        <v>0</v>
      </c>
      <c r="M191" s="9">
        <v>0</v>
      </c>
      <c r="N191" s="20">
        <v>0</v>
      </c>
      <c r="O191" s="9">
        <v>0</v>
      </c>
      <c r="P191" s="20">
        <v>0</v>
      </c>
      <c r="Q191" s="9">
        <v>0</v>
      </c>
    </row>
    <row r="192" spans="4:17" x14ac:dyDescent="0.25">
      <c r="D192" s="8" t="s">
        <v>634</v>
      </c>
      <c r="E192" s="20">
        <v>3</v>
      </c>
      <c r="F192" s="20">
        <v>3</v>
      </c>
      <c r="G192" s="9">
        <v>1</v>
      </c>
      <c r="H192" s="20">
        <v>2</v>
      </c>
      <c r="I192" s="9">
        <v>0.66666666666666663</v>
      </c>
      <c r="J192" s="20">
        <v>0</v>
      </c>
      <c r="K192" s="9">
        <v>0</v>
      </c>
      <c r="L192" s="20">
        <v>0</v>
      </c>
      <c r="M192" s="9">
        <v>0</v>
      </c>
      <c r="N192" s="20">
        <v>0</v>
      </c>
      <c r="O192" s="9">
        <v>0</v>
      </c>
      <c r="P192" s="20">
        <v>0</v>
      </c>
      <c r="Q192" s="9">
        <v>0</v>
      </c>
    </row>
    <row r="193" spans="4:17" x14ac:dyDescent="0.25">
      <c r="D193" s="8" t="s">
        <v>651</v>
      </c>
      <c r="E193" s="20">
        <v>0</v>
      </c>
      <c r="F193" s="20">
        <v>0</v>
      </c>
      <c r="G193" s="9">
        <v>0</v>
      </c>
      <c r="H193" s="20">
        <v>0</v>
      </c>
      <c r="I193" s="9">
        <v>0</v>
      </c>
      <c r="J193" s="20">
        <v>0</v>
      </c>
      <c r="K193" s="9">
        <v>0</v>
      </c>
      <c r="L193" s="20">
        <v>0</v>
      </c>
      <c r="M193" s="9">
        <v>0</v>
      </c>
      <c r="N193" s="20">
        <v>0</v>
      </c>
      <c r="O193" s="9">
        <v>0</v>
      </c>
      <c r="P193" s="20">
        <v>0</v>
      </c>
      <c r="Q193" s="9">
        <v>0</v>
      </c>
    </row>
    <row r="194" spans="4:17" x14ac:dyDescent="0.25">
      <c r="D194" s="7" t="s">
        <v>631</v>
      </c>
      <c r="E194" s="20">
        <v>6</v>
      </c>
      <c r="F194" s="20">
        <v>6</v>
      </c>
      <c r="G194" s="9">
        <v>1</v>
      </c>
      <c r="H194" s="20">
        <v>6</v>
      </c>
      <c r="I194" s="9">
        <v>1</v>
      </c>
      <c r="J194" s="20">
        <v>0</v>
      </c>
      <c r="K194" s="9">
        <v>0</v>
      </c>
      <c r="L194" s="20">
        <v>0</v>
      </c>
      <c r="M194" s="9">
        <v>0</v>
      </c>
      <c r="N194" s="20">
        <v>0</v>
      </c>
      <c r="O194" s="9">
        <v>0</v>
      </c>
      <c r="P194" s="20">
        <v>0</v>
      </c>
      <c r="Q194" s="9">
        <v>0</v>
      </c>
    </row>
    <row r="195" spans="4:17" x14ac:dyDescent="0.25">
      <c r="D195" s="8" t="s">
        <v>632</v>
      </c>
      <c r="E195" s="20">
        <v>3</v>
      </c>
      <c r="F195" s="20">
        <v>3</v>
      </c>
      <c r="G195" s="9">
        <v>1</v>
      </c>
      <c r="H195" s="20">
        <v>3</v>
      </c>
      <c r="I195" s="9">
        <v>1</v>
      </c>
      <c r="J195" s="20">
        <v>0</v>
      </c>
      <c r="K195" s="9">
        <v>0</v>
      </c>
      <c r="L195" s="20">
        <v>0</v>
      </c>
      <c r="M195" s="9">
        <v>0</v>
      </c>
      <c r="N195" s="20">
        <v>0</v>
      </c>
      <c r="O195" s="9">
        <v>0</v>
      </c>
      <c r="P195" s="20">
        <v>0</v>
      </c>
      <c r="Q195" s="9">
        <v>0</v>
      </c>
    </row>
    <row r="196" spans="4:17" x14ac:dyDescent="0.25">
      <c r="D196" s="8" t="s">
        <v>635</v>
      </c>
      <c r="E196" s="20">
        <v>0</v>
      </c>
      <c r="F196" s="20">
        <v>0</v>
      </c>
      <c r="G196" s="9">
        <v>0</v>
      </c>
      <c r="H196" s="20">
        <v>0</v>
      </c>
      <c r="I196" s="9">
        <v>0</v>
      </c>
      <c r="J196" s="20">
        <v>0</v>
      </c>
      <c r="K196" s="9">
        <v>0</v>
      </c>
      <c r="L196" s="20">
        <v>0</v>
      </c>
      <c r="M196" s="9">
        <v>0</v>
      </c>
      <c r="N196" s="20">
        <v>0</v>
      </c>
      <c r="O196" s="9">
        <v>0</v>
      </c>
      <c r="P196" s="20">
        <v>0</v>
      </c>
      <c r="Q196" s="9">
        <v>0</v>
      </c>
    </row>
    <row r="197" spans="4:17" x14ac:dyDescent="0.25">
      <c r="D197" s="8" t="s">
        <v>646</v>
      </c>
      <c r="E197" s="20">
        <v>0</v>
      </c>
      <c r="F197" s="20">
        <v>0</v>
      </c>
      <c r="G197" s="9">
        <v>0</v>
      </c>
      <c r="H197" s="20">
        <v>0</v>
      </c>
      <c r="I197" s="9">
        <v>0</v>
      </c>
      <c r="J197" s="20">
        <v>0</v>
      </c>
      <c r="K197" s="9">
        <v>0</v>
      </c>
      <c r="L197" s="20">
        <v>0</v>
      </c>
      <c r="M197" s="9">
        <v>0</v>
      </c>
      <c r="N197" s="20">
        <v>0</v>
      </c>
      <c r="O197" s="9">
        <v>0</v>
      </c>
      <c r="P197" s="20">
        <v>0</v>
      </c>
      <c r="Q197" s="9">
        <v>0</v>
      </c>
    </row>
    <row r="198" spans="4:17" x14ac:dyDescent="0.25">
      <c r="D198" s="8" t="s">
        <v>647</v>
      </c>
      <c r="E198" s="20">
        <v>1</v>
      </c>
      <c r="F198" s="20">
        <v>1</v>
      </c>
      <c r="G198" s="9">
        <v>1</v>
      </c>
      <c r="H198" s="20">
        <v>1</v>
      </c>
      <c r="I198" s="9">
        <v>1</v>
      </c>
      <c r="J198" s="20">
        <v>0</v>
      </c>
      <c r="K198" s="9">
        <v>0</v>
      </c>
      <c r="L198" s="20">
        <v>0</v>
      </c>
      <c r="M198" s="9">
        <v>0</v>
      </c>
      <c r="N198" s="20">
        <v>0</v>
      </c>
      <c r="O198" s="9">
        <v>0</v>
      </c>
      <c r="P198" s="20">
        <v>0</v>
      </c>
      <c r="Q198" s="9">
        <v>0</v>
      </c>
    </row>
    <row r="199" spans="4:17" x14ac:dyDescent="0.25">
      <c r="D199" s="8" t="s">
        <v>650</v>
      </c>
      <c r="E199" s="20">
        <v>2</v>
      </c>
      <c r="F199" s="20">
        <v>2</v>
      </c>
      <c r="G199" s="9">
        <v>1</v>
      </c>
      <c r="H199" s="20">
        <v>2</v>
      </c>
      <c r="I199" s="9">
        <v>1</v>
      </c>
      <c r="J199" s="20">
        <v>0</v>
      </c>
      <c r="K199" s="9">
        <v>0</v>
      </c>
      <c r="L199" s="20">
        <v>0</v>
      </c>
      <c r="M199" s="9">
        <v>0</v>
      </c>
      <c r="N199" s="20">
        <v>0</v>
      </c>
      <c r="O199" s="9">
        <v>0</v>
      </c>
      <c r="P199" s="20">
        <v>0</v>
      </c>
      <c r="Q199" s="9">
        <v>0</v>
      </c>
    </row>
    <row r="200" spans="4:17" x14ac:dyDescent="0.25">
      <c r="D200" s="7" t="s">
        <v>626</v>
      </c>
      <c r="E200" s="20">
        <v>10</v>
      </c>
      <c r="F200" s="20">
        <v>10</v>
      </c>
      <c r="G200" s="9">
        <v>1</v>
      </c>
      <c r="H200" s="20">
        <v>6</v>
      </c>
      <c r="I200" s="9">
        <v>0.6</v>
      </c>
      <c r="J200" s="20">
        <v>0</v>
      </c>
      <c r="K200" s="9">
        <v>0</v>
      </c>
      <c r="L200" s="20">
        <v>0</v>
      </c>
      <c r="M200" s="9">
        <v>0</v>
      </c>
      <c r="N200" s="20">
        <v>0</v>
      </c>
      <c r="O200" s="9">
        <v>0</v>
      </c>
      <c r="P200" s="20">
        <v>0</v>
      </c>
      <c r="Q200" s="9">
        <v>0</v>
      </c>
    </row>
    <row r="201" spans="4:17" x14ac:dyDescent="0.25">
      <c r="D201" s="8" t="s">
        <v>627</v>
      </c>
      <c r="E201" s="20">
        <v>1</v>
      </c>
      <c r="F201" s="20">
        <v>1</v>
      </c>
      <c r="G201" s="9">
        <v>1</v>
      </c>
      <c r="H201" s="20">
        <v>1</v>
      </c>
      <c r="I201" s="9">
        <v>1</v>
      </c>
      <c r="J201" s="20">
        <v>0</v>
      </c>
      <c r="K201" s="9">
        <v>0</v>
      </c>
      <c r="L201" s="20">
        <v>0</v>
      </c>
      <c r="M201" s="9">
        <v>0</v>
      </c>
      <c r="N201" s="20">
        <v>0</v>
      </c>
      <c r="O201" s="9">
        <v>0</v>
      </c>
      <c r="P201" s="20">
        <v>0</v>
      </c>
      <c r="Q201" s="9">
        <v>0</v>
      </c>
    </row>
    <row r="202" spans="4:17" x14ac:dyDescent="0.25">
      <c r="D202" s="8" t="s">
        <v>628</v>
      </c>
      <c r="E202" s="20">
        <v>2</v>
      </c>
      <c r="F202" s="20">
        <v>2</v>
      </c>
      <c r="G202" s="9">
        <v>1</v>
      </c>
      <c r="H202" s="20">
        <v>2</v>
      </c>
      <c r="I202" s="9">
        <v>1</v>
      </c>
      <c r="J202" s="20">
        <v>0</v>
      </c>
      <c r="K202" s="9">
        <v>0</v>
      </c>
      <c r="L202" s="20">
        <v>0</v>
      </c>
      <c r="M202" s="9">
        <v>0</v>
      </c>
      <c r="N202" s="20">
        <v>0</v>
      </c>
      <c r="O202" s="9">
        <v>0</v>
      </c>
      <c r="P202" s="20">
        <v>0</v>
      </c>
      <c r="Q202" s="9">
        <v>0</v>
      </c>
    </row>
    <row r="203" spans="4:17" x14ac:dyDescent="0.25">
      <c r="D203" s="8" t="s">
        <v>630</v>
      </c>
      <c r="E203" s="20">
        <v>1</v>
      </c>
      <c r="F203" s="20">
        <v>1</v>
      </c>
      <c r="G203" s="9">
        <v>1</v>
      </c>
      <c r="H203" s="20">
        <v>0</v>
      </c>
      <c r="I203" s="9">
        <v>0</v>
      </c>
      <c r="J203" s="20">
        <v>0</v>
      </c>
      <c r="K203" s="9">
        <v>0</v>
      </c>
      <c r="L203" s="20">
        <v>0</v>
      </c>
      <c r="M203" s="9">
        <v>0</v>
      </c>
      <c r="N203" s="20">
        <v>0</v>
      </c>
      <c r="O203" s="9">
        <v>0</v>
      </c>
      <c r="P203" s="20">
        <v>0</v>
      </c>
      <c r="Q203" s="9">
        <v>0</v>
      </c>
    </row>
    <row r="204" spans="4:17" x14ac:dyDescent="0.25">
      <c r="D204" s="8" t="s">
        <v>637</v>
      </c>
      <c r="E204" s="20">
        <v>1</v>
      </c>
      <c r="F204" s="20">
        <v>1</v>
      </c>
      <c r="G204" s="9">
        <v>1</v>
      </c>
      <c r="H204" s="20">
        <v>1</v>
      </c>
      <c r="I204" s="9">
        <v>1</v>
      </c>
      <c r="J204" s="20">
        <v>0</v>
      </c>
      <c r="K204" s="9">
        <v>0</v>
      </c>
      <c r="L204" s="20">
        <v>0</v>
      </c>
      <c r="M204" s="9">
        <v>0</v>
      </c>
      <c r="N204" s="20">
        <v>0</v>
      </c>
      <c r="O204" s="9">
        <v>0</v>
      </c>
      <c r="P204" s="20">
        <v>0</v>
      </c>
      <c r="Q204" s="9">
        <v>0</v>
      </c>
    </row>
    <row r="205" spans="4:17" x14ac:dyDescent="0.25">
      <c r="D205" s="8" t="s">
        <v>645</v>
      </c>
      <c r="E205" s="20">
        <v>5</v>
      </c>
      <c r="F205" s="20">
        <v>5</v>
      </c>
      <c r="G205" s="9">
        <v>1</v>
      </c>
      <c r="H205" s="20">
        <v>2</v>
      </c>
      <c r="I205" s="9">
        <v>0.4</v>
      </c>
      <c r="J205" s="20">
        <v>0</v>
      </c>
      <c r="K205" s="9">
        <v>0</v>
      </c>
      <c r="L205" s="20">
        <v>0</v>
      </c>
      <c r="M205" s="9">
        <v>0</v>
      </c>
      <c r="N205" s="20">
        <v>0</v>
      </c>
      <c r="O205" s="9">
        <v>0</v>
      </c>
      <c r="P205" s="20">
        <v>0</v>
      </c>
      <c r="Q205" s="9">
        <v>0</v>
      </c>
    </row>
    <row r="206" spans="4:17" x14ac:dyDescent="0.25">
      <c r="D206" s="7" t="s">
        <v>465</v>
      </c>
      <c r="E206" s="20">
        <v>12</v>
      </c>
      <c r="F206" s="20">
        <v>8</v>
      </c>
      <c r="G206" s="9">
        <v>0.66666666666666663</v>
      </c>
      <c r="H206" s="20">
        <v>8</v>
      </c>
      <c r="I206" s="9">
        <v>1</v>
      </c>
      <c r="J206" s="20">
        <v>0</v>
      </c>
      <c r="K206" s="9">
        <v>0</v>
      </c>
      <c r="L206" s="20">
        <v>2</v>
      </c>
      <c r="M206" s="9">
        <v>0.25</v>
      </c>
      <c r="N206" s="20">
        <v>1</v>
      </c>
      <c r="O206" s="9">
        <v>0.125</v>
      </c>
      <c r="P206" s="20">
        <v>0</v>
      </c>
      <c r="Q206" s="9">
        <v>0</v>
      </c>
    </row>
    <row r="207" spans="4:17" x14ac:dyDescent="0.25">
      <c r="D207" s="8" t="s">
        <v>622</v>
      </c>
      <c r="E207" s="20">
        <v>2</v>
      </c>
      <c r="F207" s="20">
        <v>0</v>
      </c>
      <c r="G207" s="9">
        <v>0</v>
      </c>
      <c r="H207" s="20">
        <v>0</v>
      </c>
      <c r="I207" s="9">
        <v>0</v>
      </c>
      <c r="J207" s="20">
        <v>0</v>
      </c>
      <c r="K207" s="9">
        <v>0</v>
      </c>
      <c r="L207" s="20">
        <v>2</v>
      </c>
      <c r="M207" s="9">
        <v>0</v>
      </c>
      <c r="N207" s="20">
        <v>0</v>
      </c>
      <c r="O207" s="9">
        <v>0</v>
      </c>
      <c r="P207" s="20">
        <v>0</v>
      </c>
      <c r="Q207" s="9">
        <v>0</v>
      </c>
    </row>
    <row r="208" spans="4:17" x14ac:dyDescent="0.25">
      <c r="D208" s="8" t="s">
        <v>466</v>
      </c>
      <c r="E208" s="20">
        <v>4</v>
      </c>
      <c r="F208" s="20">
        <v>2</v>
      </c>
      <c r="G208" s="9">
        <v>0.5</v>
      </c>
      <c r="H208" s="20">
        <v>2</v>
      </c>
      <c r="I208" s="9">
        <v>1</v>
      </c>
      <c r="J208" s="20">
        <v>0</v>
      </c>
      <c r="K208" s="9">
        <v>0</v>
      </c>
      <c r="L208" s="20">
        <v>0</v>
      </c>
      <c r="M208" s="9">
        <v>0</v>
      </c>
      <c r="N208" s="20">
        <v>1</v>
      </c>
      <c r="O208" s="9">
        <v>0.5</v>
      </c>
      <c r="P208" s="20">
        <v>0</v>
      </c>
      <c r="Q208" s="9">
        <v>0</v>
      </c>
    </row>
    <row r="209" spans="4:17" x14ac:dyDescent="0.25">
      <c r="D209" s="8" t="s">
        <v>639</v>
      </c>
      <c r="E209" s="20">
        <v>1</v>
      </c>
      <c r="F209" s="20">
        <v>1</v>
      </c>
      <c r="G209" s="9">
        <v>1</v>
      </c>
      <c r="H209" s="20">
        <v>1</v>
      </c>
      <c r="I209" s="9">
        <v>1</v>
      </c>
      <c r="J209" s="20">
        <v>0</v>
      </c>
      <c r="K209" s="9">
        <v>0</v>
      </c>
      <c r="L209" s="20">
        <v>0</v>
      </c>
      <c r="M209" s="9">
        <v>0</v>
      </c>
      <c r="N209" s="20">
        <v>0</v>
      </c>
      <c r="O209" s="9">
        <v>0</v>
      </c>
      <c r="P209" s="20">
        <v>0</v>
      </c>
      <c r="Q209" s="9">
        <v>0</v>
      </c>
    </row>
    <row r="210" spans="4:17" x14ac:dyDescent="0.25">
      <c r="D210" s="8" t="s">
        <v>640</v>
      </c>
      <c r="E210" s="20">
        <v>2</v>
      </c>
      <c r="F210" s="20">
        <v>2</v>
      </c>
      <c r="G210" s="9">
        <v>1</v>
      </c>
      <c r="H210" s="20">
        <v>2</v>
      </c>
      <c r="I210" s="9">
        <v>1</v>
      </c>
      <c r="J210" s="20">
        <v>0</v>
      </c>
      <c r="K210" s="9">
        <v>0</v>
      </c>
      <c r="L210" s="20">
        <v>0</v>
      </c>
      <c r="M210" s="9">
        <v>0</v>
      </c>
      <c r="N210" s="20">
        <v>0</v>
      </c>
      <c r="O210" s="9">
        <v>0</v>
      </c>
      <c r="P210" s="20">
        <v>0</v>
      </c>
      <c r="Q210" s="9">
        <v>0</v>
      </c>
    </row>
    <row r="211" spans="4:17" x14ac:dyDescent="0.25">
      <c r="D211" s="8" t="s">
        <v>469</v>
      </c>
      <c r="E211" s="20">
        <v>3</v>
      </c>
      <c r="F211" s="20">
        <v>3</v>
      </c>
      <c r="G211" s="9">
        <v>1</v>
      </c>
      <c r="H211" s="20">
        <v>3</v>
      </c>
      <c r="I211" s="9">
        <v>1</v>
      </c>
      <c r="J211" s="20">
        <v>0</v>
      </c>
      <c r="K211" s="9">
        <v>0</v>
      </c>
      <c r="L211" s="20">
        <v>0</v>
      </c>
      <c r="M211" s="9">
        <v>0</v>
      </c>
      <c r="N211" s="20">
        <v>0</v>
      </c>
      <c r="O211" s="9">
        <v>0</v>
      </c>
      <c r="P211" s="20">
        <v>0</v>
      </c>
      <c r="Q211" s="9">
        <v>0</v>
      </c>
    </row>
    <row r="212" spans="4:17" x14ac:dyDescent="0.25">
      <c r="D212" s="8" t="s">
        <v>472</v>
      </c>
      <c r="E212" s="20">
        <v>0</v>
      </c>
      <c r="F212" s="20">
        <v>0</v>
      </c>
      <c r="G212" s="9">
        <v>0</v>
      </c>
      <c r="H212" s="20">
        <v>0</v>
      </c>
      <c r="I212" s="9">
        <v>0</v>
      </c>
      <c r="J212" s="20">
        <v>0</v>
      </c>
      <c r="K212" s="9">
        <v>0</v>
      </c>
      <c r="L212" s="20">
        <v>0</v>
      </c>
      <c r="M212" s="9">
        <v>0</v>
      </c>
      <c r="N212" s="20">
        <v>0</v>
      </c>
      <c r="O212" s="9">
        <v>0</v>
      </c>
      <c r="P212" s="20">
        <v>0</v>
      </c>
      <c r="Q212" s="9">
        <v>0</v>
      </c>
    </row>
    <row r="213" spans="4:17" x14ac:dyDescent="0.25">
      <c r="D213" s="6" t="s">
        <v>475</v>
      </c>
      <c r="E213" s="20">
        <v>98</v>
      </c>
      <c r="F213" s="20">
        <v>91</v>
      </c>
      <c r="G213" s="9">
        <v>0.9285714285714286</v>
      </c>
      <c r="H213" s="20">
        <v>76</v>
      </c>
      <c r="I213" s="9">
        <v>0.8351648351648352</v>
      </c>
      <c r="J213" s="20">
        <v>0</v>
      </c>
      <c r="K213" s="9">
        <v>0</v>
      </c>
      <c r="L213" s="20">
        <v>2</v>
      </c>
      <c r="M213" s="9">
        <v>2.197802197802198E-2</v>
      </c>
      <c r="N213" s="20">
        <v>1</v>
      </c>
      <c r="O213" s="9">
        <v>1.098901098901099E-2</v>
      </c>
      <c r="P213" s="20">
        <v>0</v>
      </c>
      <c r="Q213" s="9">
        <v>0</v>
      </c>
    </row>
    <row r="214" spans="4:17" x14ac:dyDescent="0.25">
      <c r="D214" s="7" t="s">
        <v>481</v>
      </c>
      <c r="E214" s="20">
        <v>14</v>
      </c>
      <c r="F214" s="20">
        <v>12</v>
      </c>
      <c r="G214" s="9">
        <v>0.8571428571428571</v>
      </c>
      <c r="H214" s="20">
        <v>9</v>
      </c>
      <c r="I214" s="9">
        <v>0.75</v>
      </c>
      <c r="J214" s="20">
        <v>0</v>
      </c>
      <c r="K214" s="9">
        <v>0</v>
      </c>
      <c r="L214" s="20">
        <v>1</v>
      </c>
      <c r="M214" s="9">
        <v>8.3333333333333329E-2</v>
      </c>
      <c r="N214" s="20">
        <v>0</v>
      </c>
      <c r="O214" s="9">
        <v>0</v>
      </c>
      <c r="P214" s="20">
        <v>0</v>
      </c>
      <c r="Q214" s="9">
        <v>0</v>
      </c>
    </row>
    <row r="215" spans="4:17" x14ac:dyDescent="0.25">
      <c r="D215" s="8" t="s">
        <v>654</v>
      </c>
      <c r="E215" s="20">
        <v>0</v>
      </c>
      <c r="F215" s="20">
        <v>0</v>
      </c>
      <c r="G215" s="9">
        <v>0</v>
      </c>
      <c r="H215" s="20">
        <v>0</v>
      </c>
      <c r="I215" s="9">
        <v>0</v>
      </c>
      <c r="J215" s="20">
        <v>0</v>
      </c>
      <c r="K215" s="9">
        <v>0</v>
      </c>
      <c r="L215" s="20">
        <v>0</v>
      </c>
      <c r="M215" s="9">
        <v>0</v>
      </c>
      <c r="N215" s="20">
        <v>0</v>
      </c>
      <c r="O215" s="9">
        <v>0</v>
      </c>
      <c r="P215" s="20">
        <v>0</v>
      </c>
      <c r="Q215" s="9">
        <v>0</v>
      </c>
    </row>
    <row r="216" spans="4:17" x14ac:dyDescent="0.25">
      <c r="D216" s="8" t="s">
        <v>657</v>
      </c>
      <c r="E216" s="20">
        <v>1</v>
      </c>
      <c r="F216" s="20">
        <v>1</v>
      </c>
      <c r="G216" s="9">
        <v>1</v>
      </c>
      <c r="H216" s="20">
        <v>1</v>
      </c>
      <c r="I216" s="9">
        <v>1</v>
      </c>
      <c r="J216" s="20">
        <v>0</v>
      </c>
      <c r="K216" s="9">
        <v>0</v>
      </c>
      <c r="L216" s="20">
        <v>0</v>
      </c>
      <c r="M216" s="9">
        <v>0</v>
      </c>
      <c r="N216" s="20">
        <v>0</v>
      </c>
      <c r="O216" s="9">
        <v>0</v>
      </c>
      <c r="P216" s="20">
        <v>0</v>
      </c>
      <c r="Q216" s="9">
        <v>0</v>
      </c>
    </row>
    <row r="217" spans="4:17" x14ac:dyDescent="0.25">
      <c r="D217" s="8" t="s">
        <v>482</v>
      </c>
      <c r="E217" s="20">
        <v>7</v>
      </c>
      <c r="F217" s="20">
        <v>6</v>
      </c>
      <c r="G217" s="9">
        <v>0.8571428571428571</v>
      </c>
      <c r="H217" s="20">
        <v>4</v>
      </c>
      <c r="I217" s="9">
        <v>0.66666666666666663</v>
      </c>
      <c r="J217" s="20">
        <v>0</v>
      </c>
      <c r="K217" s="9">
        <v>0</v>
      </c>
      <c r="L217" s="20">
        <v>0</v>
      </c>
      <c r="M217" s="9">
        <v>0</v>
      </c>
      <c r="N217" s="20">
        <v>0</v>
      </c>
      <c r="O217" s="9">
        <v>0</v>
      </c>
      <c r="P217" s="20">
        <v>0</v>
      </c>
      <c r="Q217" s="9">
        <v>0</v>
      </c>
    </row>
    <row r="218" spans="4:17" x14ac:dyDescent="0.25">
      <c r="D218" s="8" t="s">
        <v>663</v>
      </c>
      <c r="E218" s="20">
        <v>1</v>
      </c>
      <c r="F218" s="20">
        <v>1</v>
      </c>
      <c r="G218" s="9">
        <v>1</v>
      </c>
      <c r="H218" s="20">
        <v>1</v>
      </c>
      <c r="I218" s="9">
        <v>1</v>
      </c>
      <c r="J218" s="20">
        <v>0</v>
      </c>
      <c r="K218" s="9">
        <v>0</v>
      </c>
      <c r="L218" s="20">
        <v>0</v>
      </c>
      <c r="M218" s="9">
        <v>0</v>
      </c>
      <c r="N218" s="20">
        <v>0</v>
      </c>
      <c r="O218" s="9">
        <v>0</v>
      </c>
      <c r="P218" s="20">
        <v>0</v>
      </c>
      <c r="Q218" s="9">
        <v>0</v>
      </c>
    </row>
    <row r="219" spans="4:17" x14ac:dyDescent="0.25">
      <c r="D219" s="8" t="s">
        <v>486</v>
      </c>
      <c r="E219" s="20">
        <v>5</v>
      </c>
      <c r="F219" s="20">
        <v>4</v>
      </c>
      <c r="G219" s="9">
        <v>0.8</v>
      </c>
      <c r="H219" s="20">
        <v>3</v>
      </c>
      <c r="I219" s="9">
        <v>0.75</v>
      </c>
      <c r="J219" s="20">
        <v>0</v>
      </c>
      <c r="K219" s="9">
        <v>0</v>
      </c>
      <c r="L219" s="20">
        <v>1</v>
      </c>
      <c r="M219" s="9">
        <v>0.25</v>
      </c>
      <c r="N219" s="20">
        <v>0</v>
      </c>
      <c r="O219" s="9">
        <v>0</v>
      </c>
      <c r="P219" s="20">
        <v>0</v>
      </c>
      <c r="Q219" s="9">
        <v>0</v>
      </c>
    </row>
    <row r="220" spans="4:17" x14ac:dyDescent="0.25">
      <c r="D220" s="8" t="s">
        <v>669</v>
      </c>
      <c r="E220" s="20">
        <v>0</v>
      </c>
      <c r="F220" s="20">
        <v>0</v>
      </c>
      <c r="G220" s="9">
        <v>0</v>
      </c>
      <c r="H220" s="20">
        <v>0</v>
      </c>
      <c r="I220" s="9">
        <v>0</v>
      </c>
      <c r="J220" s="20">
        <v>0</v>
      </c>
      <c r="K220" s="9">
        <v>0</v>
      </c>
      <c r="L220" s="20">
        <v>0</v>
      </c>
      <c r="M220" s="9">
        <v>0</v>
      </c>
      <c r="N220" s="20">
        <v>0</v>
      </c>
      <c r="O220" s="9">
        <v>0</v>
      </c>
      <c r="P220" s="20">
        <v>0</v>
      </c>
      <c r="Q220" s="9">
        <v>0</v>
      </c>
    </row>
    <row r="221" spans="4:17" x14ac:dyDescent="0.25">
      <c r="D221" s="8" t="s">
        <v>498</v>
      </c>
      <c r="E221" s="20">
        <v>0</v>
      </c>
      <c r="F221" s="20">
        <v>0</v>
      </c>
      <c r="G221" s="9">
        <v>0</v>
      </c>
      <c r="H221" s="20">
        <v>0</v>
      </c>
      <c r="I221" s="9">
        <v>0</v>
      </c>
      <c r="J221" s="20">
        <v>0</v>
      </c>
      <c r="K221" s="9">
        <v>0</v>
      </c>
      <c r="L221" s="20">
        <v>0</v>
      </c>
      <c r="M221" s="9">
        <v>0</v>
      </c>
      <c r="N221" s="20">
        <v>0</v>
      </c>
      <c r="O221" s="9">
        <v>0</v>
      </c>
      <c r="P221" s="20">
        <v>0</v>
      </c>
      <c r="Q221" s="9">
        <v>0</v>
      </c>
    </row>
    <row r="222" spans="4:17" x14ac:dyDescent="0.25">
      <c r="D222" s="8" t="s">
        <v>500</v>
      </c>
      <c r="E222" s="20"/>
      <c r="F222" s="20"/>
      <c r="G222" s="9">
        <v>0</v>
      </c>
      <c r="H222" s="20"/>
      <c r="I222" s="9">
        <v>0</v>
      </c>
      <c r="J222" s="20"/>
      <c r="K222" s="9">
        <v>0</v>
      </c>
      <c r="L222" s="20"/>
      <c r="M222" s="9">
        <v>0</v>
      </c>
      <c r="N222" s="20"/>
      <c r="O222" s="9">
        <v>0</v>
      </c>
      <c r="P222" s="20"/>
      <c r="Q222" s="9">
        <v>0</v>
      </c>
    </row>
    <row r="223" spans="4:17" x14ac:dyDescent="0.25">
      <c r="D223" s="7" t="s">
        <v>489</v>
      </c>
      <c r="E223" s="20">
        <v>12</v>
      </c>
      <c r="F223" s="20">
        <v>11</v>
      </c>
      <c r="G223" s="9">
        <v>0.91666666666666663</v>
      </c>
      <c r="H223" s="20">
        <v>9</v>
      </c>
      <c r="I223" s="9">
        <v>0.81818181818181823</v>
      </c>
      <c r="J223" s="20">
        <v>0</v>
      </c>
      <c r="K223" s="9">
        <v>0</v>
      </c>
      <c r="L223" s="20">
        <v>0</v>
      </c>
      <c r="M223" s="9">
        <v>0</v>
      </c>
      <c r="N223" s="20">
        <v>0</v>
      </c>
      <c r="O223" s="9">
        <v>0</v>
      </c>
      <c r="P223" s="20">
        <v>0</v>
      </c>
      <c r="Q223" s="9">
        <v>0</v>
      </c>
    </row>
    <row r="224" spans="4:17" x14ac:dyDescent="0.25">
      <c r="D224" s="8" t="s">
        <v>658</v>
      </c>
      <c r="E224" s="20">
        <v>2</v>
      </c>
      <c r="F224" s="20">
        <v>2</v>
      </c>
      <c r="G224" s="9">
        <v>1</v>
      </c>
      <c r="H224" s="20">
        <v>2</v>
      </c>
      <c r="I224" s="9">
        <v>1</v>
      </c>
      <c r="J224" s="20">
        <v>0</v>
      </c>
      <c r="K224" s="9">
        <v>0</v>
      </c>
      <c r="L224" s="20">
        <v>0</v>
      </c>
      <c r="M224" s="9">
        <v>0</v>
      </c>
      <c r="N224" s="20">
        <v>0</v>
      </c>
      <c r="O224" s="9">
        <v>0</v>
      </c>
      <c r="P224" s="20">
        <v>0</v>
      </c>
      <c r="Q224" s="9">
        <v>0</v>
      </c>
    </row>
    <row r="225" spans="4:17" x14ac:dyDescent="0.25">
      <c r="D225" s="8" t="s">
        <v>660</v>
      </c>
      <c r="E225" s="20">
        <v>0</v>
      </c>
      <c r="F225" s="20">
        <v>0</v>
      </c>
      <c r="G225" s="9">
        <v>0</v>
      </c>
      <c r="H225" s="20">
        <v>0</v>
      </c>
      <c r="I225" s="9">
        <v>0</v>
      </c>
      <c r="J225" s="20">
        <v>0</v>
      </c>
      <c r="K225" s="9">
        <v>0</v>
      </c>
      <c r="L225" s="20">
        <v>0</v>
      </c>
      <c r="M225" s="9">
        <v>0</v>
      </c>
      <c r="N225" s="20">
        <v>0</v>
      </c>
      <c r="O225" s="9">
        <v>0</v>
      </c>
      <c r="P225" s="20">
        <v>0</v>
      </c>
      <c r="Q225" s="9">
        <v>0</v>
      </c>
    </row>
    <row r="226" spans="4:17" x14ac:dyDescent="0.25">
      <c r="D226" s="8" t="s">
        <v>661</v>
      </c>
      <c r="E226" s="20">
        <v>4</v>
      </c>
      <c r="F226" s="20">
        <v>4</v>
      </c>
      <c r="G226" s="9">
        <v>1</v>
      </c>
      <c r="H226" s="20">
        <v>2</v>
      </c>
      <c r="I226" s="9">
        <v>0.5</v>
      </c>
      <c r="J226" s="20">
        <v>0</v>
      </c>
      <c r="K226" s="9">
        <v>0</v>
      </c>
      <c r="L226" s="20">
        <v>0</v>
      </c>
      <c r="M226" s="9">
        <v>0</v>
      </c>
      <c r="N226" s="20">
        <v>0</v>
      </c>
      <c r="O226" s="9">
        <v>0</v>
      </c>
      <c r="P226" s="20">
        <v>0</v>
      </c>
      <c r="Q226" s="9">
        <v>0</v>
      </c>
    </row>
    <row r="227" spans="4:17" x14ac:dyDescent="0.25">
      <c r="D227" s="8" t="s">
        <v>662</v>
      </c>
      <c r="E227" s="20">
        <v>0</v>
      </c>
      <c r="F227" s="20">
        <v>0</v>
      </c>
      <c r="G227" s="9">
        <v>0</v>
      </c>
      <c r="H227" s="20">
        <v>0</v>
      </c>
      <c r="I227" s="9">
        <v>0</v>
      </c>
      <c r="J227" s="20">
        <v>0</v>
      </c>
      <c r="K227" s="9">
        <v>0</v>
      </c>
      <c r="L227" s="20">
        <v>0</v>
      </c>
      <c r="M227" s="9">
        <v>0</v>
      </c>
      <c r="N227" s="20">
        <v>0</v>
      </c>
      <c r="O227" s="9">
        <v>0</v>
      </c>
      <c r="P227" s="20">
        <v>0</v>
      </c>
      <c r="Q227" s="9">
        <v>0</v>
      </c>
    </row>
    <row r="228" spans="4:17" x14ac:dyDescent="0.25">
      <c r="D228" s="8" t="s">
        <v>490</v>
      </c>
      <c r="E228" s="20">
        <v>1</v>
      </c>
      <c r="F228" s="20">
        <v>1</v>
      </c>
      <c r="G228" s="9">
        <v>1</v>
      </c>
      <c r="H228" s="20">
        <v>1</v>
      </c>
      <c r="I228" s="9">
        <v>1</v>
      </c>
      <c r="J228" s="20">
        <v>0</v>
      </c>
      <c r="K228" s="9">
        <v>0</v>
      </c>
      <c r="L228" s="20">
        <v>0</v>
      </c>
      <c r="M228" s="9">
        <v>0</v>
      </c>
      <c r="N228" s="20">
        <v>0</v>
      </c>
      <c r="O228" s="9">
        <v>0</v>
      </c>
      <c r="P228" s="20">
        <v>0</v>
      </c>
      <c r="Q228" s="9">
        <v>0</v>
      </c>
    </row>
    <row r="229" spans="4:17" x14ac:dyDescent="0.25">
      <c r="D229" s="8" t="s">
        <v>666</v>
      </c>
      <c r="E229" s="20">
        <v>4</v>
      </c>
      <c r="F229" s="20">
        <v>4</v>
      </c>
      <c r="G229" s="9">
        <v>1</v>
      </c>
      <c r="H229" s="20">
        <v>4</v>
      </c>
      <c r="I229" s="9">
        <v>1</v>
      </c>
      <c r="J229" s="20">
        <v>0</v>
      </c>
      <c r="K229" s="9">
        <v>0</v>
      </c>
      <c r="L229" s="20">
        <v>0</v>
      </c>
      <c r="M229" s="9">
        <v>0</v>
      </c>
      <c r="N229" s="20">
        <v>0</v>
      </c>
      <c r="O229" s="9">
        <v>0</v>
      </c>
      <c r="P229" s="20">
        <v>0</v>
      </c>
      <c r="Q229" s="9">
        <v>0</v>
      </c>
    </row>
    <row r="230" spans="4:17" x14ac:dyDescent="0.25">
      <c r="D230" s="8" t="s">
        <v>674</v>
      </c>
      <c r="E230" s="20">
        <v>1</v>
      </c>
      <c r="F230" s="20">
        <v>0</v>
      </c>
      <c r="G230" s="9">
        <v>0</v>
      </c>
      <c r="H230" s="20">
        <v>0</v>
      </c>
      <c r="I230" s="9">
        <v>0</v>
      </c>
      <c r="J230" s="20">
        <v>0</v>
      </c>
      <c r="K230" s="9">
        <v>0</v>
      </c>
      <c r="L230" s="20">
        <v>0</v>
      </c>
      <c r="M230" s="9">
        <v>0</v>
      </c>
      <c r="N230" s="20">
        <v>0</v>
      </c>
      <c r="O230" s="9">
        <v>0</v>
      </c>
      <c r="P230" s="20">
        <v>0</v>
      </c>
      <c r="Q230" s="9">
        <v>0</v>
      </c>
    </row>
    <row r="231" spans="4:17" x14ac:dyDescent="0.25">
      <c r="D231" s="7" t="s">
        <v>491</v>
      </c>
      <c r="E231" s="20">
        <v>14</v>
      </c>
      <c r="F231" s="20">
        <v>13</v>
      </c>
      <c r="G231" s="9">
        <v>0.9285714285714286</v>
      </c>
      <c r="H231" s="20">
        <v>11</v>
      </c>
      <c r="I231" s="9">
        <v>0.84615384615384615</v>
      </c>
      <c r="J231" s="20">
        <v>0</v>
      </c>
      <c r="K231" s="9">
        <v>0</v>
      </c>
      <c r="L231" s="20">
        <v>0</v>
      </c>
      <c r="M231" s="9">
        <v>0</v>
      </c>
      <c r="N231" s="20">
        <v>0</v>
      </c>
      <c r="O231" s="9">
        <v>0</v>
      </c>
      <c r="P231" s="20">
        <v>0</v>
      </c>
      <c r="Q231" s="9">
        <v>0</v>
      </c>
    </row>
    <row r="232" spans="4:17" x14ac:dyDescent="0.25">
      <c r="D232" s="8" t="s">
        <v>493</v>
      </c>
      <c r="E232" s="20">
        <v>8</v>
      </c>
      <c r="F232" s="20">
        <v>7</v>
      </c>
      <c r="G232" s="9">
        <v>0.875</v>
      </c>
      <c r="H232" s="20">
        <v>7</v>
      </c>
      <c r="I232" s="9">
        <v>1</v>
      </c>
      <c r="J232" s="20">
        <v>0</v>
      </c>
      <c r="K232" s="9">
        <v>0</v>
      </c>
      <c r="L232" s="20">
        <v>0</v>
      </c>
      <c r="M232" s="9">
        <v>0</v>
      </c>
      <c r="N232" s="20">
        <v>0</v>
      </c>
      <c r="O232" s="9">
        <v>0</v>
      </c>
      <c r="P232" s="20">
        <v>0</v>
      </c>
      <c r="Q232" s="9">
        <v>0</v>
      </c>
    </row>
    <row r="233" spans="4:17" x14ac:dyDescent="0.25">
      <c r="D233" s="8" t="s">
        <v>494</v>
      </c>
      <c r="E233" s="20">
        <v>0</v>
      </c>
      <c r="F233" s="20">
        <v>0</v>
      </c>
      <c r="G233" s="9">
        <v>0</v>
      </c>
      <c r="H233" s="20">
        <v>0</v>
      </c>
      <c r="I233" s="9">
        <v>0</v>
      </c>
      <c r="J233" s="20">
        <v>0</v>
      </c>
      <c r="K233" s="9">
        <v>0</v>
      </c>
      <c r="L233" s="20">
        <v>0</v>
      </c>
      <c r="M233" s="9">
        <v>0</v>
      </c>
      <c r="N233" s="20">
        <v>0</v>
      </c>
      <c r="O233" s="9">
        <v>0</v>
      </c>
      <c r="P233" s="20">
        <v>0</v>
      </c>
      <c r="Q233" s="9">
        <v>0</v>
      </c>
    </row>
    <row r="234" spans="4:17" x14ac:dyDescent="0.25">
      <c r="D234" s="8" t="s">
        <v>499</v>
      </c>
      <c r="E234" s="20">
        <v>0</v>
      </c>
      <c r="F234" s="20">
        <v>0</v>
      </c>
      <c r="G234" s="9">
        <v>0</v>
      </c>
      <c r="H234" s="20">
        <v>0</v>
      </c>
      <c r="I234" s="9">
        <v>0</v>
      </c>
      <c r="J234" s="20">
        <v>0</v>
      </c>
      <c r="K234" s="9">
        <v>0</v>
      </c>
      <c r="L234" s="20">
        <v>0</v>
      </c>
      <c r="M234" s="9">
        <v>0</v>
      </c>
      <c r="N234" s="20">
        <v>0</v>
      </c>
      <c r="O234" s="9">
        <v>0</v>
      </c>
      <c r="P234" s="20">
        <v>0</v>
      </c>
      <c r="Q234" s="9">
        <v>0</v>
      </c>
    </row>
    <row r="235" spans="4:17" x14ac:dyDescent="0.25">
      <c r="D235" s="8" t="s">
        <v>492</v>
      </c>
      <c r="E235" s="20">
        <v>2</v>
      </c>
      <c r="F235" s="20">
        <v>2</v>
      </c>
      <c r="G235" s="9">
        <v>1</v>
      </c>
      <c r="H235" s="20">
        <v>1</v>
      </c>
      <c r="I235" s="9">
        <v>0.5</v>
      </c>
      <c r="J235" s="20"/>
      <c r="K235" s="9">
        <v>0</v>
      </c>
      <c r="L235" s="20"/>
      <c r="M235" s="9">
        <v>0</v>
      </c>
      <c r="N235" s="20"/>
      <c r="O235" s="9">
        <v>0</v>
      </c>
      <c r="P235" s="20"/>
      <c r="Q235" s="9">
        <v>0</v>
      </c>
    </row>
    <row r="236" spans="4:17" x14ac:dyDescent="0.25">
      <c r="D236" s="8" t="s">
        <v>495</v>
      </c>
      <c r="E236" s="20">
        <v>4</v>
      </c>
      <c r="F236" s="20">
        <v>4</v>
      </c>
      <c r="G236" s="9">
        <v>1</v>
      </c>
      <c r="H236" s="20">
        <v>3</v>
      </c>
      <c r="I236" s="9">
        <v>0.75</v>
      </c>
      <c r="J236" s="20"/>
      <c r="K236" s="9">
        <v>0</v>
      </c>
      <c r="L236" s="20"/>
      <c r="M236" s="9">
        <v>0</v>
      </c>
      <c r="N236" s="20"/>
      <c r="O236" s="9">
        <v>0</v>
      </c>
      <c r="P236" s="20"/>
      <c r="Q236" s="9">
        <v>0</v>
      </c>
    </row>
    <row r="237" spans="4:17" x14ac:dyDescent="0.25">
      <c r="D237" s="7" t="s">
        <v>483</v>
      </c>
      <c r="E237" s="20">
        <v>10</v>
      </c>
      <c r="F237" s="20">
        <v>9</v>
      </c>
      <c r="G237" s="9">
        <v>0.9</v>
      </c>
      <c r="H237" s="20">
        <v>7</v>
      </c>
      <c r="I237" s="9">
        <v>0.77777777777777779</v>
      </c>
      <c r="J237" s="20">
        <v>0</v>
      </c>
      <c r="K237" s="9">
        <v>0</v>
      </c>
      <c r="L237" s="20">
        <v>1</v>
      </c>
      <c r="M237" s="9">
        <v>0.1111111111111111</v>
      </c>
      <c r="N237" s="20">
        <v>0</v>
      </c>
      <c r="O237" s="9">
        <v>0</v>
      </c>
      <c r="P237" s="20">
        <v>0</v>
      </c>
      <c r="Q237" s="9">
        <v>0</v>
      </c>
    </row>
    <row r="238" spans="4:17" x14ac:dyDescent="0.25">
      <c r="D238" s="8" t="s">
        <v>484</v>
      </c>
      <c r="E238" s="20">
        <v>6</v>
      </c>
      <c r="F238" s="20">
        <v>5</v>
      </c>
      <c r="G238" s="9">
        <v>0.83333333333333337</v>
      </c>
      <c r="H238" s="20">
        <v>4</v>
      </c>
      <c r="I238" s="9">
        <v>0.8</v>
      </c>
      <c r="J238" s="20">
        <v>0</v>
      </c>
      <c r="K238" s="9">
        <v>0</v>
      </c>
      <c r="L238" s="20">
        <v>1</v>
      </c>
      <c r="M238" s="9">
        <v>0.2</v>
      </c>
      <c r="N238" s="20">
        <v>0</v>
      </c>
      <c r="O238" s="9">
        <v>0</v>
      </c>
      <c r="P238" s="20">
        <v>0</v>
      </c>
      <c r="Q238" s="9">
        <v>0</v>
      </c>
    </row>
    <row r="239" spans="4:17" x14ac:dyDescent="0.25">
      <c r="D239" s="8" t="s">
        <v>488</v>
      </c>
      <c r="E239" s="20">
        <v>1</v>
      </c>
      <c r="F239" s="20">
        <v>1</v>
      </c>
      <c r="G239" s="9">
        <v>1</v>
      </c>
      <c r="H239" s="20">
        <v>1</v>
      </c>
      <c r="I239" s="9">
        <v>1</v>
      </c>
      <c r="J239" s="20">
        <v>0</v>
      </c>
      <c r="K239" s="9">
        <v>0</v>
      </c>
      <c r="L239" s="20">
        <v>0</v>
      </c>
      <c r="M239" s="9">
        <v>0</v>
      </c>
      <c r="N239" s="20">
        <v>0</v>
      </c>
      <c r="O239" s="9">
        <v>0</v>
      </c>
      <c r="P239" s="20">
        <v>0</v>
      </c>
      <c r="Q239" s="9">
        <v>0</v>
      </c>
    </row>
    <row r="240" spans="4:17" x14ac:dyDescent="0.25">
      <c r="D240" s="8" t="s">
        <v>667</v>
      </c>
      <c r="E240" s="20">
        <v>3</v>
      </c>
      <c r="F240" s="20">
        <v>3</v>
      </c>
      <c r="G240" s="9">
        <v>1</v>
      </c>
      <c r="H240" s="20">
        <v>2</v>
      </c>
      <c r="I240" s="9">
        <v>0.66666666666666663</v>
      </c>
      <c r="J240" s="20">
        <v>0</v>
      </c>
      <c r="K240" s="9">
        <v>0</v>
      </c>
      <c r="L240" s="20">
        <v>0</v>
      </c>
      <c r="M240" s="9">
        <v>0</v>
      </c>
      <c r="N240" s="20">
        <v>0</v>
      </c>
      <c r="O240" s="9">
        <v>0</v>
      </c>
      <c r="P240" s="20">
        <v>0</v>
      </c>
      <c r="Q240" s="9">
        <v>0</v>
      </c>
    </row>
    <row r="241" spans="4:17" x14ac:dyDescent="0.25">
      <c r="D241" s="7" t="s">
        <v>478</v>
      </c>
      <c r="E241" s="20">
        <v>13</v>
      </c>
      <c r="F241" s="20">
        <v>11</v>
      </c>
      <c r="G241" s="9">
        <v>0.84615384615384615</v>
      </c>
      <c r="H241" s="20">
        <v>11</v>
      </c>
      <c r="I241" s="9">
        <v>1</v>
      </c>
      <c r="J241" s="20">
        <v>0</v>
      </c>
      <c r="K241" s="9">
        <v>0</v>
      </c>
      <c r="L241" s="20">
        <v>0</v>
      </c>
      <c r="M241" s="9">
        <v>0</v>
      </c>
      <c r="N241" s="20">
        <v>1</v>
      </c>
      <c r="O241" s="9">
        <v>9.0909090909090912E-2</v>
      </c>
      <c r="P241" s="20">
        <v>0</v>
      </c>
      <c r="Q241" s="9">
        <v>0</v>
      </c>
    </row>
    <row r="242" spans="4:17" x14ac:dyDescent="0.25">
      <c r="D242" s="8" t="s">
        <v>655</v>
      </c>
      <c r="E242" s="20">
        <v>0</v>
      </c>
      <c r="F242" s="20">
        <v>0</v>
      </c>
      <c r="G242" s="9">
        <v>0</v>
      </c>
      <c r="H242" s="20">
        <v>0</v>
      </c>
      <c r="I242" s="9">
        <v>0</v>
      </c>
      <c r="J242" s="20">
        <v>0</v>
      </c>
      <c r="K242" s="9">
        <v>0</v>
      </c>
      <c r="L242" s="20">
        <v>0</v>
      </c>
      <c r="M242" s="9">
        <v>0</v>
      </c>
      <c r="N242" s="20">
        <v>0</v>
      </c>
      <c r="O242" s="9">
        <v>0</v>
      </c>
      <c r="P242" s="20">
        <v>0</v>
      </c>
      <c r="Q242" s="9">
        <v>0</v>
      </c>
    </row>
    <row r="243" spans="4:17" x14ac:dyDescent="0.25">
      <c r="D243" s="8" t="s">
        <v>479</v>
      </c>
      <c r="E243" s="20">
        <v>0</v>
      </c>
      <c r="F243" s="20">
        <v>0</v>
      </c>
      <c r="G243" s="9">
        <v>0</v>
      </c>
      <c r="H243" s="20">
        <v>0</v>
      </c>
      <c r="I243" s="9">
        <v>0</v>
      </c>
      <c r="J243" s="20">
        <v>0</v>
      </c>
      <c r="K243" s="9">
        <v>0</v>
      </c>
      <c r="L243" s="20">
        <v>0</v>
      </c>
      <c r="M243" s="9">
        <v>0</v>
      </c>
      <c r="N243" s="20">
        <v>0</v>
      </c>
      <c r="O243" s="9">
        <v>0</v>
      </c>
      <c r="P243" s="20">
        <v>0</v>
      </c>
      <c r="Q243" s="9">
        <v>0</v>
      </c>
    </row>
    <row r="244" spans="4:17" x14ac:dyDescent="0.25">
      <c r="D244" s="8" t="s">
        <v>480</v>
      </c>
      <c r="E244" s="20">
        <v>1</v>
      </c>
      <c r="F244" s="20">
        <v>1</v>
      </c>
      <c r="G244" s="9">
        <v>1</v>
      </c>
      <c r="H244" s="20">
        <v>1</v>
      </c>
      <c r="I244" s="9">
        <v>1</v>
      </c>
      <c r="J244" s="20">
        <v>0</v>
      </c>
      <c r="K244" s="9">
        <v>0</v>
      </c>
      <c r="L244" s="20">
        <v>0</v>
      </c>
      <c r="M244" s="9">
        <v>0</v>
      </c>
      <c r="N244" s="20">
        <v>0</v>
      </c>
      <c r="O244" s="9">
        <v>0</v>
      </c>
      <c r="P244" s="20">
        <v>0</v>
      </c>
      <c r="Q244" s="9">
        <v>0</v>
      </c>
    </row>
    <row r="245" spans="4:17" x14ac:dyDescent="0.25">
      <c r="D245" s="8" t="s">
        <v>664</v>
      </c>
      <c r="E245" s="20">
        <v>4</v>
      </c>
      <c r="F245" s="20">
        <v>3</v>
      </c>
      <c r="G245" s="9">
        <v>0.75</v>
      </c>
      <c r="H245" s="20">
        <v>3</v>
      </c>
      <c r="I245" s="9">
        <v>1</v>
      </c>
      <c r="J245" s="20">
        <v>0</v>
      </c>
      <c r="K245" s="9">
        <v>0</v>
      </c>
      <c r="L245" s="20">
        <v>0</v>
      </c>
      <c r="M245" s="9">
        <v>0</v>
      </c>
      <c r="N245" s="20">
        <v>1</v>
      </c>
      <c r="O245" s="9">
        <v>0.33333333333333331</v>
      </c>
      <c r="P245" s="20">
        <v>0</v>
      </c>
      <c r="Q245" s="9">
        <v>0</v>
      </c>
    </row>
    <row r="246" spans="4:17" x14ac:dyDescent="0.25">
      <c r="D246" s="8" t="s">
        <v>665</v>
      </c>
      <c r="E246" s="20">
        <v>2</v>
      </c>
      <c r="F246" s="20">
        <v>1</v>
      </c>
      <c r="G246" s="9">
        <v>0.5</v>
      </c>
      <c r="H246" s="20">
        <v>1</v>
      </c>
      <c r="I246" s="9">
        <v>1</v>
      </c>
      <c r="J246" s="20">
        <v>0</v>
      </c>
      <c r="K246" s="9">
        <v>0</v>
      </c>
      <c r="L246" s="20">
        <v>0</v>
      </c>
      <c r="M246" s="9">
        <v>0</v>
      </c>
      <c r="N246" s="20">
        <v>0</v>
      </c>
      <c r="O246" s="9">
        <v>0</v>
      </c>
      <c r="P246" s="20">
        <v>0</v>
      </c>
      <c r="Q246" s="9">
        <v>0</v>
      </c>
    </row>
    <row r="247" spans="4:17" x14ac:dyDescent="0.25">
      <c r="D247" s="8" t="s">
        <v>487</v>
      </c>
      <c r="E247" s="20">
        <v>3</v>
      </c>
      <c r="F247" s="20">
        <v>3</v>
      </c>
      <c r="G247" s="9">
        <v>1</v>
      </c>
      <c r="H247" s="20">
        <v>3</v>
      </c>
      <c r="I247" s="9">
        <v>1</v>
      </c>
      <c r="J247" s="20"/>
      <c r="K247" s="9">
        <v>0</v>
      </c>
      <c r="L247" s="20"/>
      <c r="M247" s="9">
        <v>0</v>
      </c>
      <c r="N247" s="20"/>
      <c r="O247" s="9">
        <v>0</v>
      </c>
      <c r="P247" s="20"/>
      <c r="Q247" s="9">
        <v>0</v>
      </c>
    </row>
    <row r="248" spans="4:17" x14ac:dyDescent="0.25">
      <c r="D248" s="8" t="s">
        <v>496</v>
      </c>
      <c r="E248" s="20">
        <v>1</v>
      </c>
      <c r="F248" s="20">
        <v>1</v>
      </c>
      <c r="G248" s="9">
        <v>1</v>
      </c>
      <c r="H248" s="20">
        <v>1</v>
      </c>
      <c r="I248" s="9">
        <v>1</v>
      </c>
      <c r="J248" s="20">
        <v>0</v>
      </c>
      <c r="K248" s="9">
        <v>0</v>
      </c>
      <c r="L248" s="20">
        <v>0</v>
      </c>
      <c r="M248" s="9">
        <v>0</v>
      </c>
      <c r="N248" s="20">
        <v>0</v>
      </c>
      <c r="O248" s="9">
        <v>0</v>
      </c>
      <c r="P248" s="20">
        <v>0</v>
      </c>
      <c r="Q248" s="9">
        <v>0</v>
      </c>
    </row>
    <row r="249" spans="4:17" x14ac:dyDescent="0.25">
      <c r="D249" s="8" t="s">
        <v>673</v>
      </c>
      <c r="E249" s="20">
        <v>2</v>
      </c>
      <c r="F249" s="20">
        <v>2</v>
      </c>
      <c r="G249" s="9">
        <v>1</v>
      </c>
      <c r="H249" s="20">
        <v>2</v>
      </c>
      <c r="I249" s="9">
        <v>1</v>
      </c>
      <c r="J249" s="20">
        <v>0</v>
      </c>
      <c r="K249" s="9">
        <v>0</v>
      </c>
      <c r="L249" s="20">
        <v>0</v>
      </c>
      <c r="M249" s="9">
        <v>0</v>
      </c>
      <c r="N249" s="20">
        <v>0</v>
      </c>
      <c r="O249" s="9">
        <v>0</v>
      </c>
      <c r="P249" s="20">
        <v>0</v>
      </c>
      <c r="Q249" s="9">
        <v>0</v>
      </c>
    </row>
    <row r="250" spans="4:17" x14ac:dyDescent="0.25">
      <c r="D250" s="7" t="s">
        <v>476</v>
      </c>
      <c r="E250" s="20">
        <v>35</v>
      </c>
      <c r="F250" s="20">
        <v>35</v>
      </c>
      <c r="G250" s="9">
        <v>1</v>
      </c>
      <c r="H250" s="20">
        <v>29</v>
      </c>
      <c r="I250" s="9">
        <v>0.82857142857142863</v>
      </c>
      <c r="J250" s="20">
        <v>0</v>
      </c>
      <c r="K250" s="9">
        <v>0</v>
      </c>
      <c r="L250" s="20">
        <v>0</v>
      </c>
      <c r="M250" s="9">
        <v>0</v>
      </c>
      <c r="N250" s="20">
        <v>0</v>
      </c>
      <c r="O250" s="9">
        <v>0</v>
      </c>
      <c r="P250" s="20">
        <v>0</v>
      </c>
      <c r="Q250" s="9">
        <v>0</v>
      </c>
    </row>
    <row r="251" spans="4:17" x14ac:dyDescent="0.25">
      <c r="D251" s="8" t="s">
        <v>653</v>
      </c>
      <c r="E251" s="20">
        <v>3</v>
      </c>
      <c r="F251" s="20">
        <v>3</v>
      </c>
      <c r="G251" s="9">
        <v>1</v>
      </c>
      <c r="H251" s="20">
        <v>3</v>
      </c>
      <c r="I251" s="9">
        <v>1</v>
      </c>
      <c r="J251" s="20">
        <v>0</v>
      </c>
      <c r="K251" s="9">
        <v>0</v>
      </c>
      <c r="L251" s="20">
        <v>0</v>
      </c>
      <c r="M251" s="9">
        <v>0</v>
      </c>
      <c r="N251" s="20">
        <v>0</v>
      </c>
      <c r="O251" s="9">
        <v>0</v>
      </c>
      <c r="P251" s="20">
        <v>0</v>
      </c>
      <c r="Q251" s="9">
        <v>0</v>
      </c>
    </row>
    <row r="252" spans="4:17" x14ac:dyDescent="0.25">
      <c r="D252" s="8" t="s">
        <v>656</v>
      </c>
      <c r="E252" s="20">
        <v>4</v>
      </c>
      <c r="F252" s="20">
        <v>4</v>
      </c>
      <c r="G252" s="9">
        <v>1</v>
      </c>
      <c r="H252" s="20">
        <v>4</v>
      </c>
      <c r="I252" s="9">
        <v>1</v>
      </c>
      <c r="J252" s="20">
        <v>0</v>
      </c>
      <c r="K252" s="9">
        <v>0</v>
      </c>
      <c r="L252" s="20">
        <v>0</v>
      </c>
      <c r="M252" s="9">
        <v>0</v>
      </c>
      <c r="N252" s="20">
        <v>0</v>
      </c>
      <c r="O252" s="9">
        <v>0</v>
      </c>
      <c r="P252" s="20">
        <v>0</v>
      </c>
      <c r="Q252" s="9">
        <v>0</v>
      </c>
    </row>
    <row r="253" spans="4:17" x14ac:dyDescent="0.25">
      <c r="D253" s="8" t="s">
        <v>659</v>
      </c>
      <c r="E253" s="20">
        <v>2</v>
      </c>
      <c r="F253" s="20">
        <v>2</v>
      </c>
      <c r="G253" s="9">
        <v>1</v>
      </c>
      <c r="H253" s="20">
        <v>2</v>
      </c>
      <c r="I253" s="9">
        <v>1</v>
      </c>
      <c r="J253" s="20">
        <v>0</v>
      </c>
      <c r="K253" s="9">
        <v>0</v>
      </c>
      <c r="L253" s="20">
        <v>0</v>
      </c>
      <c r="M253" s="9">
        <v>0</v>
      </c>
      <c r="N253" s="20">
        <v>0</v>
      </c>
      <c r="O253" s="9">
        <v>0</v>
      </c>
      <c r="P253" s="20">
        <v>0</v>
      </c>
      <c r="Q253" s="9">
        <v>0</v>
      </c>
    </row>
    <row r="254" spans="4:17" x14ac:dyDescent="0.25">
      <c r="D254" s="8" t="s">
        <v>485</v>
      </c>
      <c r="E254" s="20">
        <v>2</v>
      </c>
      <c r="F254" s="20">
        <v>2</v>
      </c>
      <c r="G254" s="9">
        <v>1</v>
      </c>
      <c r="H254" s="20">
        <v>2</v>
      </c>
      <c r="I254" s="9">
        <v>1</v>
      </c>
      <c r="J254" s="20">
        <v>0</v>
      </c>
      <c r="K254" s="9">
        <v>0</v>
      </c>
      <c r="L254" s="20">
        <v>0</v>
      </c>
      <c r="M254" s="9">
        <v>0</v>
      </c>
      <c r="N254" s="20">
        <v>0</v>
      </c>
      <c r="O254" s="9">
        <v>0</v>
      </c>
      <c r="P254" s="20">
        <v>0</v>
      </c>
      <c r="Q254" s="9">
        <v>0</v>
      </c>
    </row>
    <row r="255" spans="4:17" x14ac:dyDescent="0.25">
      <c r="D255" s="8" t="s">
        <v>668</v>
      </c>
      <c r="E255" s="20">
        <v>2</v>
      </c>
      <c r="F255" s="20">
        <v>2</v>
      </c>
      <c r="G255" s="9">
        <v>1</v>
      </c>
      <c r="H255" s="20">
        <v>2</v>
      </c>
      <c r="I255" s="9">
        <v>1</v>
      </c>
      <c r="J255" s="20">
        <v>0</v>
      </c>
      <c r="K255" s="9">
        <v>0</v>
      </c>
      <c r="L255" s="20">
        <v>0</v>
      </c>
      <c r="M255" s="9">
        <v>0</v>
      </c>
      <c r="N255" s="20">
        <v>0</v>
      </c>
      <c r="O255" s="9">
        <v>0</v>
      </c>
      <c r="P255" s="20">
        <v>0</v>
      </c>
      <c r="Q255" s="9">
        <v>0</v>
      </c>
    </row>
    <row r="256" spans="4:17" x14ac:dyDescent="0.25">
      <c r="D256" s="8" t="s">
        <v>670</v>
      </c>
      <c r="E256" s="20">
        <v>7</v>
      </c>
      <c r="F256" s="20">
        <v>7</v>
      </c>
      <c r="G256" s="9">
        <v>1</v>
      </c>
      <c r="H256" s="20">
        <v>5</v>
      </c>
      <c r="I256" s="9">
        <v>0.7142857142857143</v>
      </c>
      <c r="J256" s="20">
        <v>0</v>
      </c>
      <c r="K256" s="9">
        <v>0</v>
      </c>
      <c r="L256" s="20">
        <v>0</v>
      </c>
      <c r="M256" s="9">
        <v>0</v>
      </c>
      <c r="N256" s="20">
        <v>0</v>
      </c>
      <c r="O256" s="9">
        <v>0</v>
      </c>
      <c r="P256" s="20">
        <v>0</v>
      </c>
      <c r="Q256" s="9">
        <v>0</v>
      </c>
    </row>
    <row r="257" spans="4:17" x14ac:dyDescent="0.25">
      <c r="D257" s="8" t="s">
        <v>671</v>
      </c>
      <c r="E257" s="20">
        <v>4</v>
      </c>
      <c r="F257" s="20">
        <v>4</v>
      </c>
      <c r="G257" s="9">
        <v>1</v>
      </c>
      <c r="H257" s="20">
        <v>4</v>
      </c>
      <c r="I257" s="9">
        <v>1</v>
      </c>
      <c r="J257" s="20">
        <v>0</v>
      </c>
      <c r="K257" s="9">
        <v>0</v>
      </c>
      <c r="L257" s="20">
        <v>0</v>
      </c>
      <c r="M257" s="9">
        <v>0</v>
      </c>
      <c r="N257" s="20">
        <v>0</v>
      </c>
      <c r="O257" s="9">
        <v>0</v>
      </c>
      <c r="P257" s="20">
        <v>0</v>
      </c>
      <c r="Q257" s="9">
        <v>0</v>
      </c>
    </row>
    <row r="258" spans="4:17" x14ac:dyDescent="0.25">
      <c r="D258" s="8" t="s">
        <v>497</v>
      </c>
      <c r="E258" s="20">
        <v>4</v>
      </c>
      <c r="F258" s="20">
        <v>4</v>
      </c>
      <c r="G258" s="9">
        <v>1</v>
      </c>
      <c r="H258" s="20">
        <v>2</v>
      </c>
      <c r="I258" s="9">
        <v>0.5</v>
      </c>
      <c r="J258" s="20">
        <v>0</v>
      </c>
      <c r="K258" s="9">
        <v>0</v>
      </c>
      <c r="L258" s="20">
        <v>0</v>
      </c>
      <c r="M258" s="9">
        <v>0</v>
      </c>
      <c r="N258" s="20">
        <v>0</v>
      </c>
      <c r="O258" s="9">
        <v>0</v>
      </c>
      <c r="P258" s="20">
        <v>0</v>
      </c>
      <c r="Q258" s="9">
        <v>0</v>
      </c>
    </row>
    <row r="259" spans="4:17" x14ac:dyDescent="0.25">
      <c r="D259" s="8" t="s">
        <v>672</v>
      </c>
      <c r="E259" s="20">
        <v>2</v>
      </c>
      <c r="F259" s="20">
        <v>2</v>
      </c>
      <c r="G259" s="9">
        <v>1</v>
      </c>
      <c r="H259" s="20">
        <v>1</v>
      </c>
      <c r="I259" s="9">
        <v>0.5</v>
      </c>
      <c r="J259" s="20">
        <v>0</v>
      </c>
      <c r="K259" s="9">
        <v>0</v>
      </c>
      <c r="L259" s="20">
        <v>0</v>
      </c>
      <c r="M259" s="9">
        <v>0</v>
      </c>
      <c r="N259" s="20">
        <v>0</v>
      </c>
      <c r="O259" s="9">
        <v>0</v>
      </c>
      <c r="P259" s="20">
        <v>0</v>
      </c>
      <c r="Q259" s="9">
        <v>0</v>
      </c>
    </row>
    <row r="260" spans="4:17" x14ac:dyDescent="0.25">
      <c r="D260" s="8" t="s">
        <v>675</v>
      </c>
      <c r="E260" s="20">
        <v>4</v>
      </c>
      <c r="F260" s="20">
        <v>4</v>
      </c>
      <c r="G260" s="9">
        <v>1</v>
      </c>
      <c r="H260" s="20">
        <v>3</v>
      </c>
      <c r="I260" s="9">
        <v>0.75</v>
      </c>
      <c r="J260" s="20">
        <v>0</v>
      </c>
      <c r="K260" s="9">
        <v>0</v>
      </c>
      <c r="L260" s="20">
        <v>0</v>
      </c>
      <c r="M260" s="9">
        <v>0</v>
      </c>
      <c r="N260" s="20">
        <v>0</v>
      </c>
      <c r="O260" s="9">
        <v>0</v>
      </c>
      <c r="P260" s="20">
        <v>0</v>
      </c>
      <c r="Q260" s="9">
        <v>0</v>
      </c>
    </row>
    <row r="261" spans="4:17" x14ac:dyDescent="0.25">
      <c r="D261" s="8" t="s">
        <v>477</v>
      </c>
      <c r="E261" s="20">
        <v>1</v>
      </c>
      <c r="F261" s="20">
        <v>1</v>
      </c>
      <c r="G261" s="9">
        <v>1</v>
      </c>
      <c r="H261" s="20">
        <v>1</v>
      </c>
      <c r="I261" s="9">
        <v>1</v>
      </c>
      <c r="J261" s="20"/>
      <c r="K261" s="9">
        <v>0</v>
      </c>
      <c r="L261" s="20"/>
      <c r="M261" s="9">
        <v>0</v>
      </c>
      <c r="N261" s="20"/>
      <c r="O261" s="9">
        <v>0</v>
      </c>
      <c r="P261" s="20"/>
      <c r="Q261" s="9">
        <v>0</v>
      </c>
    </row>
    <row r="262" spans="4:17" x14ac:dyDescent="0.25">
      <c r="D262" s="6" t="s">
        <v>676</v>
      </c>
      <c r="E262" s="20">
        <v>121</v>
      </c>
      <c r="F262" s="20">
        <v>103</v>
      </c>
      <c r="G262" s="9">
        <v>0.85123966942148765</v>
      </c>
      <c r="H262" s="20">
        <v>86</v>
      </c>
      <c r="I262" s="9">
        <v>0.83495145631067957</v>
      </c>
      <c r="J262" s="20">
        <v>0</v>
      </c>
      <c r="K262" s="9">
        <v>0</v>
      </c>
      <c r="L262" s="20">
        <v>9</v>
      </c>
      <c r="M262" s="9">
        <v>8.7378640776699032E-2</v>
      </c>
      <c r="N262" s="20">
        <v>4</v>
      </c>
      <c r="O262" s="9">
        <v>3.8834951456310676E-2</v>
      </c>
      <c r="P262" s="20">
        <v>0</v>
      </c>
      <c r="Q262" s="9">
        <v>0</v>
      </c>
    </row>
    <row r="263" spans="4:17" x14ac:dyDescent="0.25">
      <c r="D263" s="7" t="s">
        <v>693</v>
      </c>
      <c r="E263" s="20">
        <v>13</v>
      </c>
      <c r="F263" s="20">
        <v>12</v>
      </c>
      <c r="G263" s="9">
        <v>0.92307692307692313</v>
      </c>
      <c r="H263" s="20">
        <v>10</v>
      </c>
      <c r="I263" s="9">
        <v>0.83333333333333337</v>
      </c>
      <c r="J263" s="20">
        <v>0</v>
      </c>
      <c r="K263" s="9">
        <v>0</v>
      </c>
      <c r="L263" s="20">
        <v>1</v>
      </c>
      <c r="M263" s="9">
        <v>8.3333333333333329E-2</v>
      </c>
      <c r="N263" s="20">
        <v>0</v>
      </c>
      <c r="O263" s="9">
        <v>0</v>
      </c>
      <c r="P263" s="20">
        <v>0</v>
      </c>
      <c r="Q263" s="9">
        <v>0</v>
      </c>
    </row>
    <row r="264" spans="4:17" x14ac:dyDescent="0.25">
      <c r="D264" s="8" t="s">
        <v>694</v>
      </c>
      <c r="E264" s="20">
        <v>2</v>
      </c>
      <c r="F264" s="20">
        <v>2</v>
      </c>
      <c r="G264" s="9">
        <v>1</v>
      </c>
      <c r="H264" s="20">
        <v>2</v>
      </c>
      <c r="I264" s="9">
        <v>1</v>
      </c>
      <c r="J264" s="20">
        <v>0</v>
      </c>
      <c r="K264" s="9">
        <v>0</v>
      </c>
      <c r="L264" s="20">
        <v>0</v>
      </c>
      <c r="M264" s="9">
        <v>0</v>
      </c>
      <c r="N264" s="20">
        <v>0</v>
      </c>
      <c r="O264" s="9">
        <v>0</v>
      </c>
      <c r="P264" s="20">
        <v>0</v>
      </c>
      <c r="Q264" s="9">
        <v>0</v>
      </c>
    </row>
    <row r="265" spans="4:17" x14ac:dyDescent="0.25">
      <c r="D265" s="8" t="s">
        <v>696</v>
      </c>
      <c r="E265" s="20">
        <v>0</v>
      </c>
      <c r="F265" s="20">
        <v>0</v>
      </c>
      <c r="G265" s="9">
        <v>0</v>
      </c>
      <c r="H265" s="20">
        <v>0</v>
      </c>
      <c r="I265" s="9">
        <v>0</v>
      </c>
      <c r="J265" s="20">
        <v>0</v>
      </c>
      <c r="K265" s="9">
        <v>0</v>
      </c>
      <c r="L265" s="20">
        <v>0</v>
      </c>
      <c r="M265" s="9">
        <v>0</v>
      </c>
      <c r="N265" s="20">
        <v>0</v>
      </c>
      <c r="O265" s="9">
        <v>0</v>
      </c>
      <c r="P265" s="20">
        <v>0</v>
      </c>
      <c r="Q265" s="9">
        <v>0</v>
      </c>
    </row>
    <row r="266" spans="4:17" x14ac:dyDescent="0.25">
      <c r="D266" s="8" t="s">
        <v>704</v>
      </c>
      <c r="E266" s="20">
        <v>1</v>
      </c>
      <c r="F266" s="20">
        <v>0</v>
      </c>
      <c r="G266" s="9">
        <v>0</v>
      </c>
      <c r="H266" s="20">
        <v>0</v>
      </c>
      <c r="I266" s="9">
        <v>0</v>
      </c>
      <c r="J266" s="20">
        <v>0</v>
      </c>
      <c r="K266" s="9">
        <v>0</v>
      </c>
      <c r="L266" s="20">
        <v>1</v>
      </c>
      <c r="M266" s="9">
        <v>0</v>
      </c>
      <c r="N266" s="20">
        <v>0</v>
      </c>
      <c r="O266" s="9">
        <v>0</v>
      </c>
      <c r="P266" s="20">
        <v>0</v>
      </c>
      <c r="Q266" s="9">
        <v>0</v>
      </c>
    </row>
    <row r="267" spans="4:17" x14ac:dyDescent="0.25">
      <c r="D267" s="8" t="s">
        <v>709</v>
      </c>
      <c r="E267" s="20">
        <v>9</v>
      </c>
      <c r="F267" s="20">
        <v>9</v>
      </c>
      <c r="G267" s="9">
        <v>1</v>
      </c>
      <c r="H267" s="20">
        <v>8</v>
      </c>
      <c r="I267" s="9">
        <v>0.88888888888888884</v>
      </c>
      <c r="J267" s="20">
        <v>0</v>
      </c>
      <c r="K267" s="9">
        <v>0</v>
      </c>
      <c r="L267" s="20">
        <v>0</v>
      </c>
      <c r="M267" s="9">
        <v>0</v>
      </c>
      <c r="N267" s="20">
        <v>0</v>
      </c>
      <c r="O267" s="9">
        <v>0</v>
      </c>
      <c r="P267" s="20">
        <v>0</v>
      </c>
      <c r="Q267" s="9">
        <v>0</v>
      </c>
    </row>
    <row r="268" spans="4:17" x14ac:dyDescent="0.25">
      <c r="D268" s="8" t="s">
        <v>713</v>
      </c>
      <c r="E268" s="20">
        <v>1</v>
      </c>
      <c r="F268" s="20">
        <v>1</v>
      </c>
      <c r="G268" s="9">
        <v>1</v>
      </c>
      <c r="H268" s="20">
        <v>0</v>
      </c>
      <c r="I268" s="9">
        <v>0</v>
      </c>
      <c r="J268" s="20">
        <v>0</v>
      </c>
      <c r="K268" s="9">
        <v>0</v>
      </c>
      <c r="L268" s="20">
        <v>0</v>
      </c>
      <c r="M268" s="9">
        <v>0</v>
      </c>
      <c r="N268" s="20">
        <v>0</v>
      </c>
      <c r="O268" s="9">
        <v>0</v>
      </c>
      <c r="P268" s="20">
        <v>0</v>
      </c>
      <c r="Q268" s="9">
        <v>0</v>
      </c>
    </row>
    <row r="269" spans="4:17" x14ac:dyDescent="0.25">
      <c r="D269" s="7" t="s">
        <v>679</v>
      </c>
      <c r="E269" s="20">
        <v>8</v>
      </c>
      <c r="F269" s="20">
        <v>8</v>
      </c>
      <c r="G269" s="9">
        <v>1</v>
      </c>
      <c r="H269" s="20">
        <v>8</v>
      </c>
      <c r="I269" s="9">
        <v>1</v>
      </c>
      <c r="J269" s="20">
        <v>0</v>
      </c>
      <c r="K269" s="9">
        <v>0</v>
      </c>
      <c r="L269" s="20">
        <v>0</v>
      </c>
      <c r="M269" s="9">
        <v>0</v>
      </c>
      <c r="N269" s="20">
        <v>0</v>
      </c>
      <c r="O269" s="9">
        <v>0</v>
      </c>
      <c r="P269" s="20">
        <v>0</v>
      </c>
      <c r="Q269" s="9">
        <v>0</v>
      </c>
    </row>
    <row r="270" spans="4:17" x14ac:dyDescent="0.25">
      <c r="D270" s="8" t="s">
        <v>680</v>
      </c>
      <c r="E270" s="20">
        <v>3</v>
      </c>
      <c r="F270" s="20">
        <v>3</v>
      </c>
      <c r="G270" s="9">
        <v>1</v>
      </c>
      <c r="H270" s="20">
        <v>3</v>
      </c>
      <c r="I270" s="9">
        <v>1</v>
      </c>
      <c r="J270" s="20">
        <v>0</v>
      </c>
      <c r="K270" s="9">
        <v>0</v>
      </c>
      <c r="L270" s="20">
        <v>0</v>
      </c>
      <c r="M270" s="9">
        <v>0</v>
      </c>
      <c r="N270" s="20">
        <v>0</v>
      </c>
      <c r="O270" s="9">
        <v>0</v>
      </c>
      <c r="P270" s="20">
        <v>0</v>
      </c>
      <c r="Q270" s="9">
        <v>0</v>
      </c>
    </row>
    <row r="271" spans="4:17" x14ac:dyDescent="0.25">
      <c r="D271" s="8" t="s">
        <v>685</v>
      </c>
      <c r="E271" s="20">
        <v>2</v>
      </c>
      <c r="F271" s="20">
        <v>2</v>
      </c>
      <c r="G271" s="9">
        <v>1</v>
      </c>
      <c r="H271" s="20">
        <v>2</v>
      </c>
      <c r="I271" s="9">
        <v>1</v>
      </c>
      <c r="J271" s="20">
        <v>0</v>
      </c>
      <c r="K271" s="9">
        <v>0</v>
      </c>
      <c r="L271" s="20">
        <v>0</v>
      </c>
      <c r="M271" s="9">
        <v>0</v>
      </c>
      <c r="N271" s="20">
        <v>0</v>
      </c>
      <c r="O271" s="9">
        <v>0</v>
      </c>
      <c r="P271" s="20">
        <v>0</v>
      </c>
      <c r="Q271" s="9">
        <v>0</v>
      </c>
    </row>
    <row r="272" spans="4:17" x14ac:dyDescent="0.25">
      <c r="D272" s="8" t="s">
        <v>697</v>
      </c>
      <c r="E272" s="20">
        <v>0</v>
      </c>
      <c r="F272" s="20">
        <v>0</v>
      </c>
      <c r="G272" s="9">
        <v>0</v>
      </c>
      <c r="H272" s="20">
        <v>0</v>
      </c>
      <c r="I272" s="9">
        <v>0</v>
      </c>
      <c r="J272" s="20">
        <v>0</v>
      </c>
      <c r="K272" s="9">
        <v>0</v>
      </c>
      <c r="L272" s="20">
        <v>0</v>
      </c>
      <c r="M272" s="9">
        <v>0</v>
      </c>
      <c r="N272" s="20">
        <v>0</v>
      </c>
      <c r="O272" s="9">
        <v>0</v>
      </c>
      <c r="P272" s="20">
        <v>0</v>
      </c>
      <c r="Q272" s="9">
        <v>0</v>
      </c>
    </row>
    <row r="273" spans="4:17" x14ac:dyDescent="0.25">
      <c r="D273" s="8" t="s">
        <v>705</v>
      </c>
      <c r="E273" s="20">
        <v>3</v>
      </c>
      <c r="F273" s="20">
        <v>3</v>
      </c>
      <c r="G273" s="9">
        <v>1</v>
      </c>
      <c r="H273" s="20">
        <v>3</v>
      </c>
      <c r="I273" s="9">
        <v>1</v>
      </c>
      <c r="J273" s="20">
        <v>0</v>
      </c>
      <c r="K273" s="9">
        <v>0</v>
      </c>
      <c r="L273" s="20">
        <v>0</v>
      </c>
      <c r="M273" s="9">
        <v>0</v>
      </c>
      <c r="N273" s="20">
        <v>0</v>
      </c>
      <c r="O273" s="9">
        <v>0</v>
      </c>
      <c r="P273" s="20">
        <v>0</v>
      </c>
      <c r="Q273" s="9">
        <v>0</v>
      </c>
    </row>
    <row r="274" spans="4:17" x14ac:dyDescent="0.25">
      <c r="D274" s="7" t="s">
        <v>681</v>
      </c>
      <c r="E274" s="20">
        <v>12</v>
      </c>
      <c r="F274" s="20">
        <v>11</v>
      </c>
      <c r="G274" s="9">
        <v>0.91666666666666663</v>
      </c>
      <c r="H274" s="20">
        <v>10</v>
      </c>
      <c r="I274" s="9">
        <v>0.90909090909090906</v>
      </c>
      <c r="J274" s="20">
        <v>0</v>
      </c>
      <c r="K274" s="9">
        <v>0</v>
      </c>
      <c r="L274" s="20">
        <v>0</v>
      </c>
      <c r="M274" s="9">
        <v>0</v>
      </c>
      <c r="N274" s="20">
        <v>0</v>
      </c>
      <c r="O274" s="9">
        <v>0</v>
      </c>
      <c r="P274" s="20">
        <v>0</v>
      </c>
      <c r="Q274" s="9">
        <v>0</v>
      </c>
    </row>
    <row r="275" spans="4:17" x14ac:dyDescent="0.25">
      <c r="D275" s="8" t="s">
        <v>682</v>
      </c>
      <c r="E275" s="20">
        <v>2</v>
      </c>
      <c r="F275" s="20">
        <v>2</v>
      </c>
      <c r="G275" s="9">
        <v>1</v>
      </c>
      <c r="H275" s="20">
        <v>2</v>
      </c>
      <c r="I275" s="9">
        <v>1</v>
      </c>
      <c r="J275" s="20">
        <v>0</v>
      </c>
      <c r="K275" s="9">
        <v>0</v>
      </c>
      <c r="L275" s="20">
        <v>0</v>
      </c>
      <c r="M275" s="9">
        <v>0</v>
      </c>
      <c r="N275" s="20">
        <v>0</v>
      </c>
      <c r="O275" s="9">
        <v>0</v>
      </c>
      <c r="P275" s="20">
        <v>0</v>
      </c>
      <c r="Q275" s="9">
        <v>0</v>
      </c>
    </row>
    <row r="276" spans="4:17" x14ac:dyDescent="0.25">
      <c r="D276" s="8" t="s">
        <v>689</v>
      </c>
      <c r="E276" s="20">
        <v>3</v>
      </c>
      <c r="F276" s="20">
        <v>3</v>
      </c>
      <c r="G276" s="9">
        <v>1</v>
      </c>
      <c r="H276" s="20">
        <v>3</v>
      </c>
      <c r="I276" s="9">
        <v>1</v>
      </c>
      <c r="J276" s="20">
        <v>0</v>
      </c>
      <c r="K276" s="9">
        <v>0</v>
      </c>
      <c r="L276" s="20">
        <v>0</v>
      </c>
      <c r="M276" s="9">
        <v>0</v>
      </c>
      <c r="N276" s="20">
        <v>0</v>
      </c>
      <c r="O276" s="9">
        <v>0</v>
      </c>
      <c r="P276" s="20">
        <v>0</v>
      </c>
      <c r="Q276" s="9">
        <v>0</v>
      </c>
    </row>
    <row r="277" spans="4:17" x14ac:dyDescent="0.25">
      <c r="D277" s="8" t="s">
        <v>698</v>
      </c>
      <c r="E277" s="20">
        <v>3</v>
      </c>
      <c r="F277" s="20">
        <v>3</v>
      </c>
      <c r="G277" s="9">
        <v>1</v>
      </c>
      <c r="H277" s="20">
        <v>3</v>
      </c>
      <c r="I277" s="9">
        <v>1</v>
      </c>
      <c r="J277" s="20">
        <v>0</v>
      </c>
      <c r="K277" s="9">
        <v>0</v>
      </c>
      <c r="L277" s="20">
        <v>0</v>
      </c>
      <c r="M277" s="9">
        <v>0</v>
      </c>
      <c r="N277" s="20">
        <v>0</v>
      </c>
      <c r="O277" s="9">
        <v>0</v>
      </c>
      <c r="P277" s="20">
        <v>0</v>
      </c>
      <c r="Q277" s="9">
        <v>0</v>
      </c>
    </row>
    <row r="278" spans="4:17" x14ac:dyDescent="0.25">
      <c r="D278" s="8" t="s">
        <v>699</v>
      </c>
      <c r="E278" s="20">
        <v>4</v>
      </c>
      <c r="F278" s="20">
        <v>3</v>
      </c>
      <c r="G278" s="9">
        <v>0.75</v>
      </c>
      <c r="H278" s="20">
        <v>2</v>
      </c>
      <c r="I278" s="9">
        <v>0.66666666666666663</v>
      </c>
      <c r="J278" s="20">
        <v>0</v>
      </c>
      <c r="K278" s="9">
        <v>0</v>
      </c>
      <c r="L278" s="20">
        <v>0</v>
      </c>
      <c r="M278" s="9">
        <v>0</v>
      </c>
      <c r="N278" s="20">
        <v>0</v>
      </c>
      <c r="O278" s="9">
        <v>0</v>
      </c>
      <c r="P278" s="20">
        <v>0</v>
      </c>
      <c r="Q278" s="9">
        <v>0</v>
      </c>
    </row>
    <row r="279" spans="4:17" x14ac:dyDescent="0.25">
      <c r="D279" s="7" t="s">
        <v>702</v>
      </c>
      <c r="E279" s="20">
        <v>31</v>
      </c>
      <c r="F279" s="20">
        <v>24</v>
      </c>
      <c r="G279" s="9">
        <v>0.77419354838709675</v>
      </c>
      <c r="H279" s="20">
        <v>19</v>
      </c>
      <c r="I279" s="9">
        <v>0.79166666666666663</v>
      </c>
      <c r="J279" s="20">
        <v>0</v>
      </c>
      <c r="K279" s="9">
        <v>0</v>
      </c>
      <c r="L279" s="20">
        <v>4</v>
      </c>
      <c r="M279" s="9">
        <v>0.16666666666666666</v>
      </c>
      <c r="N279" s="20">
        <v>1</v>
      </c>
      <c r="O279" s="9">
        <v>4.1666666666666664E-2</v>
      </c>
      <c r="P279" s="20">
        <v>0</v>
      </c>
      <c r="Q279" s="9">
        <v>0</v>
      </c>
    </row>
    <row r="280" spans="4:17" x14ac:dyDescent="0.25">
      <c r="D280" s="8" t="s">
        <v>703</v>
      </c>
      <c r="E280" s="20">
        <v>3</v>
      </c>
      <c r="F280" s="20">
        <v>2</v>
      </c>
      <c r="G280" s="9">
        <v>0.66666666666666663</v>
      </c>
      <c r="H280" s="20">
        <v>1</v>
      </c>
      <c r="I280" s="9">
        <v>0.5</v>
      </c>
      <c r="J280" s="20">
        <v>0</v>
      </c>
      <c r="K280" s="9">
        <v>0</v>
      </c>
      <c r="L280" s="20">
        <v>1</v>
      </c>
      <c r="M280" s="9">
        <v>0.5</v>
      </c>
      <c r="N280" s="20">
        <v>0</v>
      </c>
      <c r="O280" s="9">
        <v>0</v>
      </c>
      <c r="P280" s="20">
        <v>0</v>
      </c>
      <c r="Q280" s="9">
        <v>0</v>
      </c>
    </row>
    <row r="281" spans="4:17" x14ac:dyDescent="0.25">
      <c r="D281" s="8" t="s">
        <v>706</v>
      </c>
      <c r="E281" s="20">
        <v>11</v>
      </c>
      <c r="F281" s="20">
        <v>8</v>
      </c>
      <c r="G281" s="9">
        <v>0.72727272727272729</v>
      </c>
      <c r="H281" s="20">
        <v>6</v>
      </c>
      <c r="I281" s="9">
        <v>0.75</v>
      </c>
      <c r="J281" s="20">
        <v>0</v>
      </c>
      <c r="K281" s="9">
        <v>0</v>
      </c>
      <c r="L281" s="20">
        <v>2</v>
      </c>
      <c r="M281" s="9">
        <v>0.25</v>
      </c>
      <c r="N281" s="20">
        <v>1</v>
      </c>
      <c r="O281" s="9">
        <v>0.125</v>
      </c>
      <c r="P281" s="20">
        <v>0</v>
      </c>
      <c r="Q281" s="9">
        <v>0</v>
      </c>
    </row>
    <row r="282" spans="4:17" x14ac:dyDescent="0.25">
      <c r="D282" s="8" t="s">
        <v>708</v>
      </c>
      <c r="E282" s="20">
        <v>7</v>
      </c>
      <c r="F282" s="20">
        <v>7</v>
      </c>
      <c r="G282" s="9">
        <v>1</v>
      </c>
      <c r="H282" s="20">
        <v>5</v>
      </c>
      <c r="I282" s="9">
        <v>0.7142857142857143</v>
      </c>
      <c r="J282" s="20">
        <v>0</v>
      </c>
      <c r="K282" s="9">
        <v>0</v>
      </c>
      <c r="L282" s="20">
        <v>0</v>
      </c>
      <c r="M282" s="9">
        <v>0</v>
      </c>
      <c r="N282" s="20">
        <v>0</v>
      </c>
      <c r="O282" s="9">
        <v>0</v>
      </c>
      <c r="P282" s="20">
        <v>0</v>
      </c>
      <c r="Q282" s="9">
        <v>0</v>
      </c>
    </row>
    <row r="283" spans="4:17" x14ac:dyDescent="0.25">
      <c r="D283" s="8" t="s">
        <v>710</v>
      </c>
      <c r="E283" s="20">
        <v>2</v>
      </c>
      <c r="F283" s="20">
        <v>2</v>
      </c>
      <c r="G283" s="9">
        <v>1</v>
      </c>
      <c r="H283" s="20">
        <v>2</v>
      </c>
      <c r="I283" s="9">
        <v>1</v>
      </c>
      <c r="J283" s="20">
        <v>0</v>
      </c>
      <c r="K283" s="9">
        <v>0</v>
      </c>
      <c r="L283" s="20">
        <v>0</v>
      </c>
      <c r="M283" s="9">
        <v>0</v>
      </c>
      <c r="N283" s="20">
        <v>0</v>
      </c>
      <c r="O283" s="9">
        <v>0</v>
      </c>
      <c r="P283" s="20">
        <v>0</v>
      </c>
      <c r="Q283" s="9">
        <v>0</v>
      </c>
    </row>
    <row r="284" spans="4:17" x14ac:dyDescent="0.25">
      <c r="D284" s="8" t="s">
        <v>715</v>
      </c>
      <c r="E284" s="20">
        <v>8</v>
      </c>
      <c r="F284" s="20">
        <v>5</v>
      </c>
      <c r="G284" s="9">
        <v>0.625</v>
      </c>
      <c r="H284" s="20">
        <v>5</v>
      </c>
      <c r="I284" s="9">
        <v>1</v>
      </c>
      <c r="J284" s="20">
        <v>0</v>
      </c>
      <c r="K284" s="9">
        <v>0</v>
      </c>
      <c r="L284" s="20">
        <v>1</v>
      </c>
      <c r="M284" s="9">
        <v>0.2</v>
      </c>
      <c r="N284" s="20">
        <v>0</v>
      </c>
      <c r="O284" s="9">
        <v>0</v>
      </c>
      <c r="P284" s="20">
        <v>0</v>
      </c>
      <c r="Q284" s="9">
        <v>0</v>
      </c>
    </row>
    <row r="285" spans="4:17" x14ac:dyDescent="0.25">
      <c r="D285" s="7" t="s">
        <v>677</v>
      </c>
      <c r="E285" s="20">
        <v>21</v>
      </c>
      <c r="F285" s="20">
        <v>19</v>
      </c>
      <c r="G285" s="9">
        <v>0.90476190476190477</v>
      </c>
      <c r="H285" s="20">
        <v>18</v>
      </c>
      <c r="I285" s="9">
        <v>0.94736842105263153</v>
      </c>
      <c r="J285" s="20">
        <v>0</v>
      </c>
      <c r="K285" s="9">
        <v>0</v>
      </c>
      <c r="L285" s="20">
        <v>1</v>
      </c>
      <c r="M285" s="9">
        <v>5.2631578947368418E-2</v>
      </c>
      <c r="N285" s="20">
        <v>0</v>
      </c>
      <c r="O285" s="9">
        <v>0</v>
      </c>
      <c r="P285" s="20">
        <v>0</v>
      </c>
      <c r="Q285" s="9">
        <v>0</v>
      </c>
    </row>
    <row r="286" spans="4:17" x14ac:dyDescent="0.25">
      <c r="D286" s="8" t="s">
        <v>678</v>
      </c>
      <c r="E286" s="20">
        <v>3</v>
      </c>
      <c r="F286" s="20">
        <v>3</v>
      </c>
      <c r="G286" s="9">
        <v>1</v>
      </c>
      <c r="H286" s="20">
        <v>3</v>
      </c>
      <c r="I286" s="9">
        <v>1</v>
      </c>
      <c r="J286" s="20">
        <v>0</v>
      </c>
      <c r="K286" s="9">
        <v>0</v>
      </c>
      <c r="L286" s="20">
        <v>0</v>
      </c>
      <c r="M286" s="9">
        <v>0</v>
      </c>
      <c r="N286" s="20">
        <v>0</v>
      </c>
      <c r="O286" s="9">
        <v>0</v>
      </c>
      <c r="P286" s="20">
        <v>0</v>
      </c>
      <c r="Q286" s="9">
        <v>0</v>
      </c>
    </row>
    <row r="287" spans="4:17" x14ac:dyDescent="0.25">
      <c r="D287" s="8" t="s">
        <v>686</v>
      </c>
      <c r="E287" s="20">
        <v>8</v>
      </c>
      <c r="F287" s="20">
        <v>8</v>
      </c>
      <c r="G287" s="9">
        <v>1</v>
      </c>
      <c r="H287" s="20">
        <v>7</v>
      </c>
      <c r="I287" s="9">
        <v>0.875</v>
      </c>
      <c r="J287" s="20">
        <v>0</v>
      </c>
      <c r="K287" s="9">
        <v>0</v>
      </c>
      <c r="L287" s="20">
        <v>0</v>
      </c>
      <c r="M287" s="9">
        <v>0</v>
      </c>
      <c r="N287" s="20">
        <v>0</v>
      </c>
      <c r="O287" s="9">
        <v>0</v>
      </c>
      <c r="P287" s="20">
        <v>0</v>
      </c>
      <c r="Q287" s="9">
        <v>0</v>
      </c>
    </row>
    <row r="288" spans="4:17" x14ac:dyDescent="0.25">
      <c r="D288" s="8" t="s">
        <v>692</v>
      </c>
      <c r="E288" s="20">
        <v>8</v>
      </c>
      <c r="F288" s="20">
        <v>8</v>
      </c>
      <c r="G288" s="9">
        <v>1</v>
      </c>
      <c r="H288" s="20">
        <v>8</v>
      </c>
      <c r="I288" s="9">
        <v>1</v>
      </c>
      <c r="J288" s="20">
        <v>0</v>
      </c>
      <c r="K288" s="9">
        <v>0</v>
      </c>
      <c r="L288" s="20">
        <v>0</v>
      </c>
      <c r="M288" s="9">
        <v>0</v>
      </c>
      <c r="N288" s="20">
        <v>0</v>
      </c>
      <c r="O288" s="9">
        <v>0</v>
      </c>
      <c r="P288" s="20">
        <v>0</v>
      </c>
      <c r="Q288" s="9">
        <v>0</v>
      </c>
    </row>
    <row r="289" spans="4:17" x14ac:dyDescent="0.25">
      <c r="D289" s="8" t="s">
        <v>701</v>
      </c>
      <c r="E289" s="20">
        <v>2</v>
      </c>
      <c r="F289" s="20">
        <v>0</v>
      </c>
      <c r="G289" s="9">
        <v>0</v>
      </c>
      <c r="H289" s="20">
        <v>0</v>
      </c>
      <c r="I289" s="9">
        <v>0</v>
      </c>
      <c r="J289" s="20">
        <v>0</v>
      </c>
      <c r="K289" s="9">
        <v>0</v>
      </c>
      <c r="L289" s="20">
        <v>1</v>
      </c>
      <c r="M289" s="9">
        <v>0</v>
      </c>
      <c r="N289" s="20">
        <v>0</v>
      </c>
      <c r="O289" s="9">
        <v>0</v>
      </c>
      <c r="P289" s="20">
        <v>0</v>
      </c>
      <c r="Q289" s="9">
        <v>0</v>
      </c>
    </row>
    <row r="290" spans="4:17" x14ac:dyDescent="0.25">
      <c r="D290" s="7" t="s">
        <v>683</v>
      </c>
      <c r="E290" s="20">
        <v>10</v>
      </c>
      <c r="F290" s="20">
        <v>10</v>
      </c>
      <c r="G290" s="9">
        <v>1</v>
      </c>
      <c r="H290" s="20">
        <v>8</v>
      </c>
      <c r="I290" s="9">
        <v>0.8</v>
      </c>
      <c r="J290" s="20">
        <v>0</v>
      </c>
      <c r="K290" s="9">
        <v>0</v>
      </c>
      <c r="L290" s="20">
        <v>0</v>
      </c>
      <c r="M290" s="9">
        <v>0</v>
      </c>
      <c r="N290" s="20">
        <v>0</v>
      </c>
      <c r="O290" s="9">
        <v>0</v>
      </c>
      <c r="P290" s="20">
        <v>0</v>
      </c>
      <c r="Q290" s="9">
        <v>0</v>
      </c>
    </row>
    <row r="291" spans="4:17" x14ac:dyDescent="0.25">
      <c r="D291" s="8" t="s">
        <v>684</v>
      </c>
      <c r="E291" s="20">
        <v>6</v>
      </c>
      <c r="F291" s="20">
        <v>6</v>
      </c>
      <c r="G291" s="9">
        <v>1</v>
      </c>
      <c r="H291" s="20">
        <v>6</v>
      </c>
      <c r="I291" s="9">
        <v>1</v>
      </c>
      <c r="J291" s="20">
        <v>0</v>
      </c>
      <c r="K291" s="9">
        <v>0</v>
      </c>
      <c r="L291" s="20">
        <v>0</v>
      </c>
      <c r="M291" s="9">
        <v>0</v>
      </c>
      <c r="N291" s="20">
        <v>0</v>
      </c>
      <c r="O291" s="9">
        <v>0</v>
      </c>
      <c r="P291" s="20">
        <v>0</v>
      </c>
      <c r="Q291" s="9">
        <v>0</v>
      </c>
    </row>
    <row r="292" spans="4:17" x14ac:dyDescent="0.25">
      <c r="D292" s="8" t="s">
        <v>690</v>
      </c>
      <c r="E292" s="20">
        <v>0</v>
      </c>
      <c r="F292" s="20">
        <v>0</v>
      </c>
      <c r="G292" s="9">
        <v>0</v>
      </c>
      <c r="H292" s="20">
        <v>0</v>
      </c>
      <c r="I292" s="9">
        <v>0</v>
      </c>
      <c r="J292" s="20">
        <v>0</v>
      </c>
      <c r="K292" s="9">
        <v>0</v>
      </c>
      <c r="L292" s="20">
        <v>0</v>
      </c>
      <c r="M292" s="9">
        <v>0</v>
      </c>
      <c r="N292" s="20">
        <v>0</v>
      </c>
      <c r="O292" s="9">
        <v>0</v>
      </c>
      <c r="P292" s="20">
        <v>0</v>
      </c>
      <c r="Q292" s="9">
        <v>0</v>
      </c>
    </row>
    <row r="293" spans="4:17" x14ac:dyDescent="0.25">
      <c r="D293" s="8" t="s">
        <v>711</v>
      </c>
      <c r="E293" s="20">
        <v>0</v>
      </c>
      <c r="F293" s="20">
        <v>0</v>
      </c>
      <c r="G293" s="9">
        <v>0</v>
      </c>
      <c r="H293" s="20">
        <v>0</v>
      </c>
      <c r="I293" s="9">
        <v>0</v>
      </c>
      <c r="J293" s="20">
        <v>0</v>
      </c>
      <c r="K293" s="9">
        <v>0</v>
      </c>
      <c r="L293" s="20">
        <v>0</v>
      </c>
      <c r="M293" s="9">
        <v>0</v>
      </c>
      <c r="N293" s="20">
        <v>0</v>
      </c>
      <c r="O293" s="9">
        <v>0</v>
      </c>
      <c r="P293" s="20">
        <v>0</v>
      </c>
      <c r="Q293" s="9">
        <v>0</v>
      </c>
    </row>
    <row r="294" spans="4:17" x14ac:dyDescent="0.25">
      <c r="D294" s="8" t="s">
        <v>712</v>
      </c>
      <c r="E294" s="20">
        <v>4</v>
      </c>
      <c r="F294" s="20">
        <v>4</v>
      </c>
      <c r="G294" s="9">
        <v>1</v>
      </c>
      <c r="H294" s="20">
        <v>2</v>
      </c>
      <c r="I294" s="9">
        <v>0.5</v>
      </c>
      <c r="J294" s="20">
        <v>0</v>
      </c>
      <c r="K294" s="9">
        <v>0</v>
      </c>
      <c r="L294" s="20">
        <v>0</v>
      </c>
      <c r="M294" s="9">
        <v>0</v>
      </c>
      <c r="N294" s="20">
        <v>0</v>
      </c>
      <c r="O294" s="9">
        <v>0</v>
      </c>
      <c r="P294" s="20">
        <v>0</v>
      </c>
      <c r="Q294" s="9">
        <v>0</v>
      </c>
    </row>
    <row r="295" spans="4:17" x14ac:dyDescent="0.25">
      <c r="D295" s="7" t="s">
        <v>687</v>
      </c>
      <c r="E295" s="20">
        <v>26</v>
      </c>
      <c r="F295" s="20">
        <v>19</v>
      </c>
      <c r="G295" s="9">
        <v>0.73076923076923073</v>
      </c>
      <c r="H295" s="20">
        <v>13</v>
      </c>
      <c r="I295" s="9">
        <v>0.68421052631578949</v>
      </c>
      <c r="J295" s="20">
        <v>0</v>
      </c>
      <c r="K295" s="9">
        <v>0</v>
      </c>
      <c r="L295" s="20">
        <v>3</v>
      </c>
      <c r="M295" s="9">
        <v>0.15789473684210525</v>
      </c>
      <c r="N295" s="20">
        <v>3</v>
      </c>
      <c r="O295" s="9">
        <v>0.15789473684210525</v>
      </c>
      <c r="P295" s="20">
        <v>0</v>
      </c>
      <c r="Q295" s="9">
        <v>0</v>
      </c>
    </row>
    <row r="296" spans="4:17" x14ac:dyDescent="0.25">
      <c r="D296" s="8" t="s">
        <v>688</v>
      </c>
      <c r="E296" s="20">
        <v>4</v>
      </c>
      <c r="F296" s="20">
        <v>4</v>
      </c>
      <c r="G296" s="9">
        <v>1</v>
      </c>
      <c r="H296" s="20">
        <v>2</v>
      </c>
      <c r="I296" s="9">
        <v>0.5</v>
      </c>
      <c r="J296" s="20">
        <v>0</v>
      </c>
      <c r="K296" s="9">
        <v>0</v>
      </c>
      <c r="L296" s="20">
        <v>0</v>
      </c>
      <c r="M296" s="9">
        <v>0</v>
      </c>
      <c r="N296" s="20">
        <v>0</v>
      </c>
      <c r="O296" s="9">
        <v>0</v>
      </c>
      <c r="P296" s="20">
        <v>0</v>
      </c>
      <c r="Q296" s="9">
        <v>0</v>
      </c>
    </row>
    <row r="297" spans="4:17" x14ac:dyDescent="0.25">
      <c r="D297" s="8" t="s">
        <v>691</v>
      </c>
      <c r="E297" s="20">
        <v>4</v>
      </c>
      <c r="F297" s="20">
        <v>1</v>
      </c>
      <c r="G297" s="9">
        <v>0.25</v>
      </c>
      <c r="H297" s="20">
        <v>0</v>
      </c>
      <c r="I297" s="9">
        <v>0</v>
      </c>
      <c r="J297" s="20">
        <v>0</v>
      </c>
      <c r="K297" s="9">
        <v>0</v>
      </c>
      <c r="L297" s="20">
        <v>2</v>
      </c>
      <c r="M297" s="9">
        <v>2</v>
      </c>
      <c r="N297" s="20">
        <v>1</v>
      </c>
      <c r="O297" s="9">
        <v>1</v>
      </c>
      <c r="P297" s="20">
        <v>0</v>
      </c>
      <c r="Q297" s="9">
        <v>0</v>
      </c>
    </row>
    <row r="298" spans="4:17" x14ac:dyDescent="0.25">
      <c r="D298" s="8" t="s">
        <v>695</v>
      </c>
      <c r="E298" s="20">
        <v>6</v>
      </c>
      <c r="F298" s="20">
        <v>4</v>
      </c>
      <c r="G298" s="9">
        <v>0.66666666666666663</v>
      </c>
      <c r="H298" s="20">
        <v>3</v>
      </c>
      <c r="I298" s="9">
        <v>0.75</v>
      </c>
      <c r="J298" s="20">
        <v>0</v>
      </c>
      <c r="K298" s="9">
        <v>0</v>
      </c>
      <c r="L298" s="20">
        <v>0</v>
      </c>
      <c r="M298" s="9">
        <v>0</v>
      </c>
      <c r="N298" s="20">
        <v>1</v>
      </c>
      <c r="O298" s="9">
        <v>0.25</v>
      </c>
      <c r="P298" s="20">
        <v>0</v>
      </c>
      <c r="Q298" s="9">
        <v>0</v>
      </c>
    </row>
    <row r="299" spans="4:17" x14ac:dyDescent="0.25">
      <c r="D299" s="8" t="s">
        <v>700</v>
      </c>
      <c r="E299" s="20">
        <v>10</v>
      </c>
      <c r="F299" s="20">
        <v>8</v>
      </c>
      <c r="G299" s="9">
        <v>0.8</v>
      </c>
      <c r="H299" s="20">
        <v>6</v>
      </c>
      <c r="I299" s="9">
        <v>0.75</v>
      </c>
      <c r="J299" s="20">
        <v>0</v>
      </c>
      <c r="K299" s="9">
        <v>0</v>
      </c>
      <c r="L299" s="20">
        <v>1</v>
      </c>
      <c r="M299" s="9">
        <v>0.125</v>
      </c>
      <c r="N299" s="20">
        <v>1</v>
      </c>
      <c r="O299" s="9">
        <v>0.125</v>
      </c>
      <c r="P299" s="20">
        <v>0</v>
      </c>
      <c r="Q299" s="9">
        <v>0</v>
      </c>
    </row>
    <row r="300" spans="4:17" x14ac:dyDescent="0.25">
      <c r="D300" s="8" t="s">
        <v>707</v>
      </c>
      <c r="E300" s="20">
        <v>0</v>
      </c>
      <c r="F300" s="20">
        <v>0</v>
      </c>
      <c r="G300" s="9">
        <v>0</v>
      </c>
      <c r="H300" s="20">
        <v>0</v>
      </c>
      <c r="I300" s="9">
        <v>0</v>
      </c>
      <c r="J300" s="20">
        <v>0</v>
      </c>
      <c r="K300" s="9">
        <v>0</v>
      </c>
      <c r="L300" s="20">
        <v>0</v>
      </c>
      <c r="M300" s="9">
        <v>0</v>
      </c>
      <c r="N300" s="20">
        <v>0</v>
      </c>
      <c r="O300" s="9">
        <v>0</v>
      </c>
      <c r="P300" s="20">
        <v>0</v>
      </c>
      <c r="Q300" s="9">
        <v>0</v>
      </c>
    </row>
    <row r="301" spans="4:17" x14ac:dyDescent="0.25">
      <c r="D301" s="8" t="s">
        <v>714</v>
      </c>
      <c r="E301" s="20">
        <v>2</v>
      </c>
      <c r="F301" s="20">
        <v>2</v>
      </c>
      <c r="G301" s="9">
        <v>1</v>
      </c>
      <c r="H301" s="20">
        <v>2</v>
      </c>
      <c r="I301" s="9">
        <v>1</v>
      </c>
      <c r="J301" s="20">
        <v>0</v>
      </c>
      <c r="K301" s="9">
        <v>0</v>
      </c>
      <c r="L301" s="20">
        <v>0</v>
      </c>
      <c r="M301" s="9">
        <v>0</v>
      </c>
      <c r="N301" s="20">
        <v>0</v>
      </c>
      <c r="O301" s="9">
        <v>0</v>
      </c>
      <c r="P301" s="20">
        <v>0</v>
      </c>
      <c r="Q301" s="9">
        <v>0</v>
      </c>
    </row>
    <row r="302" spans="4:17" x14ac:dyDescent="0.25">
      <c r="D302" s="6" t="s">
        <v>501</v>
      </c>
      <c r="E302" s="20">
        <v>152</v>
      </c>
      <c r="F302" s="20">
        <v>139</v>
      </c>
      <c r="G302" s="9">
        <v>0.91447368421052633</v>
      </c>
      <c r="H302" s="20">
        <v>110</v>
      </c>
      <c r="I302" s="9">
        <v>0.79136690647482011</v>
      </c>
      <c r="J302" s="20">
        <v>0</v>
      </c>
      <c r="K302" s="9">
        <v>0</v>
      </c>
      <c r="L302" s="20">
        <v>4</v>
      </c>
      <c r="M302" s="9">
        <v>2.8776978417266189E-2</v>
      </c>
      <c r="N302" s="20">
        <v>4</v>
      </c>
      <c r="O302" s="9">
        <v>2.8776978417266189E-2</v>
      </c>
      <c r="P302" s="20">
        <v>0</v>
      </c>
      <c r="Q302" s="9">
        <v>0</v>
      </c>
    </row>
    <row r="303" spans="4:17" x14ac:dyDescent="0.25">
      <c r="D303" s="7" t="s">
        <v>717</v>
      </c>
      <c r="E303" s="20">
        <v>15</v>
      </c>
      <c r="F303" s="20">
        <v>15</v>
      </c>
      <c r="G303" s="9">
        <v>1</v>
      </c>
      <c r="H303" s="20">
        <v>15</v>
      </c>
      <c r="I303" s="9">
        <v>1</v>
      </c>
      <c r="J303" s="20">
        <v>0</v>
      </c>
      <c r="K303" s="9">
        <v>0</v>
      </c>
      <c r="L303" s="20">
        <v>0</v>
      </c>
      <c r="M303" s="9">
        <v>0</v>
      </c>
      <c r="N303" s="20">
        <v>0</v>
      </c>
      <c r="O303" s="9">
        <v>0</v>
      </c>
      <c r="P303" s="20">
        <v>0</v>
      </c>
      <c r="Q303" s="9">
        <v>0</v>
      </c>
    </row>
    <row r="304" spans="4:17" x14ac:dyDescent="0.25">
      <c r="D304" s="8" t="s">
        <v>718</v>
      </c>
      <c r="E304" s="20">
        <v>3</v>
      </c>
      <c r="F304" s="20">
        <v>3</v>
      </c>
      <c r="G304" s="9">
        <v>1</v>
      </c>
      <c r="H304" s="20">
        <v>3</v>
      </c>
      <c r="I304" s="9">
        <v>1</v>
      </c>
      <c r="J304" s="20">
        <v>0</v>
      </c>
      <c r="K304" s="9">
        <v>0</v>
      </c>
      <c r="L304" s="20">
        <v>0</v>
      </c>
      <c r="M304" s="9">
        <v>0</v>
      </c>
      <c r="N304" s="20">
        <v>0</v>
      </c>
      <c r="O304" s="9">
        <v>0</v>
      </c>
      <c r="P304" s="20">
        <v>0</v>
      </c>
      <c r="Q304" s="9">
        <v>0</v>
      </c>
    </row>
    <row r="305" spans="4:17" x14ac:dyDescent="0.25">
      <c r="D305" s="8" t="s">
        <v>720</v>
      </c>
      <c r="E305" s="20">
        <v>5</v>
      </c>
      <c r="F305" s="20">
        <v>5</v>
      </c>
      <c r="G305" s="9">
        <v>1</v>
      </c>
      <c r="H305" s="20">
        <v>5</v>
      </c>
      <c r="I305" s="9">
        <v>1</v>
      </c>
      <c r="J305" s="20">
        <v>0</v>
      </c>
      <c r="K305" s="9">
        <v>0</v>
      </c>
      <c r="L305" s="20">
        <v>0</v>
      </c>
      <c r="M305" s="9">
        <v>0</v>
      </c>
      <c r="N305" s="20">
        <v>0</v>
      </c>
      <c r="O305" s="9">
        <v>0</v>
      </c>
      <c r="P305" s="20">
        <v>0</v>
      </c>
      <c r="Q305" s="9">
        <v>0</v>
      </c>
    </row>
    <row r="306" spans="4:17" x14ac:dyDescent="0.25">
      <c r="D306" s="8" t="s">
        <v>722</v>
      </c>
      <c r="E306" s="20">
        <v>1</v>
      </c>
      <c r="F306" s="20">
        <v>1</v>
      </c>
      <c r="G306" s="9">
        <v>1</v>
      </c>
      <c r="H306" s="20">
        <v>1</v>
      </c>
      <c r="I306" s="9">
        <v>1</v>
      </c>
      <c r="J306" s="20">
        <v>0</v>
      </c>
      <c r="K306" s="9">
        <v>0</v>
      </c>
      <c r="L306" s="20">
        <v>0</v>
      </c>
      <c r="M306" s="9">
        <v>0</v>
      </c>
      <c r="N306" s="20">
        <v>0</v>
      </c>
      <c r="O306" s="9">
        <v>0</v>
      </c>
      <c r="P306" s="20">
        <v>0</v>
      </c>
      <c r="Q306" s="9">
        <v>0</v>
      </c>
    </row>
    <row r="307" spans="4:17" x14ac:dyDescent="0.25">
      <c r="D307" s="8" t="s">
        <v>723</v>
      </c>
      <c r="E307" s="20">
        <v>2</v>
      </c>
      <c r="F307" s="20">
        <v>2</v>
      </c>
      <c r="G307" s="9">
        <v>1</v>
      </c>
      <c r="H307" s="20">
        <v>2</v>
      </c>
      <c r="I307" s="9">
        <v>1</v>
      </c>
      <c r="J307" s="20">
        <v>0</v>
      </c>
      <c r="K307" s="9">
        <v>0</v>
      </c>
      <c r="L307" s="20">
        <v>0</v>
      </c>
      <c r="M307" s="9">
        <v>0</v>
      </c>
      <c r="N307" s="20">
        <v>0</v>
      </c>
      <c r="O307" s="9">
        <v>0</v>
      </c>
      <c r="P307" s="20">
        <v>0</v>
      </c>
      <c r="Q307" s="9">
        <v>0</v>
      </c>
    </row>
    <row r="308" spans="4:17" x14ac:dyDescent="0.25">
      <c r="D308" s="8" t="s">
        <v>749</v>
      </c>
      <c r="E308" s="20">
        <v>4</v>
      </c>
      <c r="F308" s="20">
        <v>4</v>
      </c>
      <c r="G308" s="9">
        <v>1</v>
      </c>
      <c r="H308" s="20">
        <v>4</v>
      </c>
      <c r="I308" s="9">
        <v>1</v>
      </c>
      <c r="J308" s="20">
        <v>0</v>
      </c>
      <c r="K308" s="9">
        <v>0</v>
      </c>
      <c r="L308" s="20">
        <v>0</v>
      </c>
      <c r="M308" s="9">
        <v>0</v>
      </c>
      <c r="N308" s="20">
        <v>0</v>
      </c>
      <c r="O308" s="9">
        <v>0</v>
      </c>
      <c r="P308" s="20">
        <v>0</v>
      </c>
      <c r="Q308" s="9">
        <v>0</v>
      </c>
    </row>
    <row r="309" spans="4:17" x14ac:dyDescent="0.25">
      <c r="D309" s="7" t="s">
        <v>502</v>
      </c>
      <c r="E309" s="20">
        <v>48</v>
      </c>
      <c r="F309" s="20">
        <v>46</v>
      </c>
      <c r="G309" s="9">
        <v>0.95833333333333337</v>
      </c>
      <c r="H309" s="20">
        <v>40</v>
      </c>
      <c r="I309" s="9">
        <v>0.86956521739130432</v>
      </c>
      <c r="J309" s="20">
        <v>0</v>
      </c>
      <c r="K309" s="9">
        <v>0</v>
      </c>
      <c r="L309" s="20">
        <v>1</v>
      </c>
      <c r="M309" s="9">
        <v>2.1739130434782608E-2</v>
      </c>
      <c r="N309" s="20">
        <v>0</v>
      </c>
      <c r="O309" s="9">
        <v>0</v>
      </c>
      <c r="P309" s="20">
        <v>0</v>
      </c>
      <c r="Q309" s="9">
        <v>0</v>
      </c>
    </row>
    <row r="310" spans="4:17" x14ac:dyDescent="0.25">
      <c r="D310" s="8" t="s">
        <v>503</v>
      </c>
      <c r="E310" s="20">
        <v>7</v>
      </c>
      <c r="F310" s="20">
        <v>7</v>
      </c>
      <c r="G310" s="9">
        <v>1</v>
      </c>
      <c r="H310" s="20">
        <v>6</v>
      </c>
      <c r="I310" s="9">
        <v>0.8571428571428571</v>
      </c>
      <c r="J310" s="20">
        <v>0</v>
      </c>
      <c r="K310" s="9">
        <v>0</v>
      </c>
      <c r="L310" s="20">
        <v>0</v>
      </c>
      <c r="M310" s="9">
        <v>0</v>
      </c>
      <c r="N310" s="20">
        <v>0</v>
      </c>
      <c r="O310" s="9">
        <v>0</v>
      </c>
      <c r="P310" s="20">
        <v>0</v>
      </c>
      <c r="Q310" s="9">
        <v>0</v>
      </c>
    </row>
    <row r="311" spans="4:17" x14ac:dyDescent="0.25">
      <c r="D311" s="8" t="s">
        <v>721</v>
      </c>
      <c r="E311" s="20">
        <v>17</v>
      </c>
      <c r="F311" s="20">
        <v>16</v>
      </c>
      <c r="G311" s="9">
        <v>0.94117647058823528</v>
      </c>
      <c r="H311" s="20">
        <v>12</v>
      </c>
      <c r="I311" s="9">
        <v>0.75</v>
      </c>
      <c r="J311" s="20">
        <v>0</v>
      </c>
      <c r="K311" s="9">
        <v>0</v>
      </c>
      <c r="L311" s="20">
        <v>0</v>
      </c>
      <c r="M311" s="9">
        <v>0</v>
      </c>
      <c r="N311" s="20">
        <v>0</v>
      </c>
      <c r="O311" s="9">
        <v>0</v>
      </c>
      <c r="P311" s="20">
        <v>0</v>
      </c>
      <c r="Q311" s="9">
        <v>0</v>
      </c>
    </row>
    <row r="312" spans="4:17" x14ac:dyDescent="0.25">
      <c r="D312" s="8" t="s">
        <v>506</v>
      </c>
      <c r="E312" s="20">
        <v>9</v>
      </c>
      <c r="F312" s="20">
        <v>9</v>
      </c>
      <c r="G312" s="9">
        <v>1</v>
      </c>
      <c r="H312" s="20">
        <v>9</v>
      </c>
      <c r="I312" s="9">
        <v>1</v>
      </c>
      <c r="J312" s="20"/>
      <c r="K312" s="9">
        <v>0</v>
      </c>
      <c r="L312" s="20"/>
      <c r="M312" s="9">
        <v>0</v>
      </c>
      <c r="N312" s="20"/>
      <c r="O312" s="9">
        <v>0</v>
      </c>
      <c r="P312" s="20"/>
      <c r="Q312" s="9">
        <v>0</v>
      </c>
    </row>
    <row r="313" spans="4:17" x14ac:dyDescent="0.25">
      <c r="D313" s="8" t="s">
        <v>738</v>
      </c>
      <c r="E313" s="20">
        <v>9</v>
      </c>
      <c r="F313" s="20">
        <v>9</v>
      </c>
      <c r="G313" s="9">
        <v>1</v>
      </c>
      <c r="H313" s="20">
        <v>8</v>
      </c>
      <c r="I313" s="9">
        <v>0.88888888888888884</v>
      </c>
      <c r="J313" s="20">
        <v>0</v>
      </c>
      <c r="K313" s="9">
        <v>0</v>
      </c>
      <c r="L313" s="20">
        <v>0</v>
      </c>
      <c r="M313" s="9">
        <v>0</v>
      </c>
      <c r="N313" s="20">
        <v>0</v>
      </c>
      <c r="O313" s="9">
        <v>0</v>
      </c>
      <c r="P313" s="20">
        <v>0</v>
      </c>
      <c r="Q313" s="9">
        <v>0</v>
      </c>
    </row>
    <row r="314" spans="4:17" x14ac:dyDescent="0.25">
      <c r="D314" s="8" t="s">
        <v>748</v>
      </c>
      <c r="E314" s="20">
        <v>6</v>
      </c>
      <c r="F314" s="20">
        <v>5</v>
      </c>
      <c r="G314" s="9">
        <v>0.83333333333333337</v>
      </c>
      <c r="H314" s="20">
        <v>5</v>
      </c>
      <c r="I314" s="9">
        <v>1</v>
      </c>
      <c r="J314" s="20">
        <v>0</v>
      </c>
      <c r="K314" s="9">
        <v>0</v>
      </c>
      <c r="L314" s="20">
        <v>1</v>
      </c>
      <c r="M314" s="9">
        <v>0.2</v>
      </c>
      <c r="N314" s="20">
        <v>0</v>
      </c>
      <c r="O314" s="9">
        <v>0</v>
      </c>
      <c r="P314" s="20">
        <v>0</v>
      </c>
      <c r="Q314" s="9">
        <v>0</v>
      </c>
    </row>
    <row r="315" spans="4:17" x14ac:dyDescent="0.25">
      <c r="D315" s="7" t="s">
        <v>504</v>
      </c>
      <c r="E315" s="20">
        <v>30</v>
      </c>
      <c r="F315" s="20">
        <v>29</v>
      </c>
      <c r="G315" s="9">
        <v>0.96666666666666667</v>
      </c>
      <c r="H315" s="20">
        <v>17</v>
      </c>
      <c r="I315" s="9">
        <v>0.58620689655172409</v>
      </c>
      <c r="J315" s="20">
        <v>0</v>
      </c>
      <c r="K315" s="9">
        <v>0</v>
      </c>
      <c r="L315" s="20">
        <v>0</v>
      </c>
      <c r="M315" s="9">
        <v>0</v>
      </c>
      <c r="N315" s="20">
        <v>0</v>
      </c>
      <c r="O315" s="9">
        <v>0</v>
      </c>
      <c r="P315" s="20">
        <v>0</v>
      </c>
      <c r="Q315" s="9">
        <v>0</v>
      </c>
    </row>
    <row r="316" spans="4:17" x14ac:dyDescent="0.25">
      <c r="D316" s="8" t="s">
        <v>719</v>
      </c>
      <c r="E316" s="20">
        <v>0</v>
      </c>
      <c r="F316" s="20">
        <v>0</v>
      </c>
      <c r="G316" s="9">
        <v>0</v>
      </c>
      <c r="H316" s="20">
        <v>0</v>
      </c>
      <c r="I316" s="9">
        <v>0</v>
      </c>
      <c r="J316" s="20">
        <v>0</v>
      </c>
      <c r="K316" s="9">
        <v>0</v>
      </c>
      <c r="L316" s="20">
        <v>0</v>
      </c>
      <c r="M316" s="9">
        <v>0</v>
      </c>
      <c r="N316" s="20">
        <v>0</v>
      </c>
      <c r="O316" s="9">
        <v>0</v>
      </c>
      <c r="P316" s="20">
        <v>0</v>
      </c>
      <c r="Q316" s="9">
        <v>0</v>
      </c>
    </row>
    <row r="317" spans="4:17" x14ac:dyDescent="0.25">
      <c r="D317" s="8" t="s">
        <v>724</v>
      </c>
      <c r="E317" s="20">
        <v>1</v>
      </c>
      <c r="F317" s="20">
        <v>1</v>
      </c>
      <c r="G317" s="9">
        <v>1</v>
      </c>
      <c r="H317" s="20">
        <v>0</v>
      </c>
      <c r="I317" s="9">
        <v>0</v>
      </c>
      <c r="J317" s="20">
        <v>0</v>
      </c>
      <c r="K317" s="9">
        <v>0</v>
      </c>
      <c r="L317" s="20">
        <v>0</v>
      </c>
      <c r="M317" s="9">
        <v>0</v>
      </c>
      <c r="N317" s="20">
        <v>0</v>
      </c>
      <c r="O317" s="9">
        <v>0</v>
      </c>
      <c r="P317" s="20">
        <v>0</v>
      </c>
      <c r="Q317" s="9">
        <v>0</v>
      </c>
    </row>
    <row r="318" spans="4:17" x14ac:dyDescent="0.25">
      <c r="D318" s="8" t="s">
        <v>505</v>
      </c>
      <c r="E318" s="20">
        <v>8</v>
      </c>
      <c r="F318" s="20">
        <v>7</v>
      </c>
      <c r="G318" s="9">
        <v>0.875</v>
      </c>
      <c r="H318" s="20">
        <v>6</v>
      </c>
      <c r="I318" s="9">
        <v>0.8571428571428571</v>
      </c>
      <c r="J318" s="20"/>
      <c r="K318" s="9">
        <v>0</v>
      </c>
      <c r="L318" s="20"/>
      <c r="M318" s="9">
        <v>0</v>
      </c>
      <c r="N318" s="20"/>
      <c r="O318" s="9">
        <v>0</v>
      </c>
      <c r="P318" s="20"/>
      <c r="Q318" s="9">
        <v>0</v>
      </c>
    </row>
    <row r="319" spans="4:17" x14ac:dyDescent="0.25">
      <c r="D319" s="8" t="s">
        <v>732</v>
      </c>
      <c r="E319" s="20">
        <v>8</v>
      </c>
      <c r="F319" s="20">
        <v>8</v>
      </c>
      <c r="G319" s="9">
        <v>1</v>
      </c>
      <c r="H319" s="20">
        <v>4</v>
      </c>
      <c r="I319" s="9">
        <v>0.5</v>
      </c>
      <c r="J319" s="20">
        <v>0</v>
      </c>
      <c r="K319" s="9">
        <v>0</v>
      </c>
      <c r="L319" s="20">
        <v>0</v>
      </c>
      <c r="M319" s="9">
        <v>0</v>
      </c>
      <c r="N319" s="20">
        <v>0</v>
      </c>
      <c r="O319" s="9">
        <v>0</v>
      </c>
      <c r="P319" s="20">
        <v>0</v>
      </c>
      <c r="Q319" s="9">
        <v>0</v>
      </c>
    </row>
    <row r="320" spans="4:17" x14ac:dyDescent="0.25">
      <c r="D320" s="8" t="s">
        <v>734</v>
      </c>
      <c r="E320" s="20">
        <v>5</v>
      </c>
      <c r="F320" s="20">
        <v>5</v>
      </c>
      <c r="G320" s="9">
        <v>1</v>
      </c>
      <c r="H320" s="20">
        <v>3</v>
      </c>
      <c r="I320" s="9">
        <v>0.6</v>
      </c>
      <c r="J320" s="20">
        <v>0</v>
      </c>
      <c r="K320" s="9">
        <v>0</v>
      </c>
      <c r="L320" s="20">
        <v>0</v>
      </c>
      <c r="M320" s="9">
        <v>0</v>
      </c>
      <c r="N320" s="20">
        <v>0</v>
      </c>
      <c r="O320" s="9">
        <v>0</v>
      </c>
      <c r="P320" s="20">
        <v>0</v>
      </c>
      <c r="Q320" s="9">
        <v>0</v>
      </c>
    </row>
    <row r="321" spans="4:17" x14ac:dyDescent="0.25">
      <c r="D321" s="8" t="s">
        <v>735</v>
      </c>
      <c r="E321" s="20">
        <v>4</v>
      </c>
      <c r="F321" s="20">
        <v>4</v>
      </c>
      <c r="G321" s="9">
        <v>1</v>
      </c>
      <c r="H321" s="20">
        <v>2</v>
      </c>
      <c r="I321" s="9">
        <v>0.5</v>
      </c>
      <c r="J321" s="20">
        <v>0</v>
      </c>
      <c r="K321" s="9">
        <v>0</v>
      </c>
      <c r="L321" s="20">
        <v>0</v>
      </c>
      <c r="M321" s="9">
        <v>0</v>
      </c>
      <c r="N321" s="20">
        <v>0</v>
      </c>
      <c r="O321" s="9">
        <v>0</v>
      </c>
      <c r="P321" s="20">
        <v>0</v>
      </c>
      <c r="Q321" s="9">
        <v>0</v>
      </c>
    </row>
    <row r="322" spans="4:17" x14ac:dyDescent="0.25">
      <c r="D322" s="8" t="s">
        <v>744</v>
      </c>
      <c r="E322" s="20">
        <v>0</v>
      </c>
      <c r="F322" s="20">
        <v>0</v>
      </c>
      <c r="G322" s="9">
        <v>0</v>
      </c>
      <c r="H322" s="20">
        <v>0</v>
      </c>
      <c r="I322" s="9">
        <v>0</v>
      </c>
      <c r="J322" s="20">
        <v>0</v>
      </c>
      <c r="K322" s="9">
        <v>0</v>
      </c>
      <c r="L322" s="20">
        <v>0</v>
      </c>
      <c r="M322" s="9">
        <v>0</v>
      </c>
      <c r="N322" s="20">
        <v>0</v>
      </c>
      <c r="O322" s="9">
        <v>0</v>
      </c>
      <c r="P322" s="20">
        <v>0</v>
      </c>
      <c r="Q322" s="9">
        <v>0</v>
      </c>
    </row>
    <row r="323" spans="4:17" x14ac:dyDescent="0.25">
      <c r="D323" s="8" t="s">
        <v>512</v>
      </c>
      <c r="E323" s="20">
        <v>4</v>
      </c>
      <c r="F323" s="20">
        <v>4</v>
      </c>
      <c r="G323" s="9">
        <v>1</v>
      </c>
      <c r="H323" s="20">
        <v>2</v>
      </c>
      <c r="I323" s="9">
        <v>0.5</v>
      </c>
      <c r="J323" s="20"/>
      <c r="K323" s="9">
        <v>0</v>
      </c>
      <c r="L323" s="20"/>
      <c r="M323" s="9">
        <v>0</v>
      </c>
      <c r="N323" s="20"/>
      <c r="O323" s="9">
        <v>0</v>
      </c>
      <c r="P323" s="20"/>
      <c r="Q323" s="9">
        <v>0</v>
      </c>
    </row>
    <row r="324" spans="4:17" x14ac:dyDescent="0.25">
      <c r="D324" s="7" t="s">
        <v>509</v>
      </c>
      <c r="E324" s="20">
        <v>10</v>
      </c>
      <c r="F324" s="20">
        <v>10</v>
      </c>
      <c r="G324" s="9">
        <v>1</v>
      </c>
      <c r="H324" s="20">
        <v>7</v>
      </c>
      <c r="I324" s="9">
        <v>0.7</v>
      </c>
      <c r="J324" s="20">
        <v>0</v>
      </c>
      <c r="K324" s="9">
        <v>0</v>
      </c>
      <c r="L324" s="20">
        <v>0</v>
      </c>
      <c r="M324" s="9">
        <v>0</v>
      </c>
      <c r="N324" s="20">
        <v>0</v>
      </c>
      <c r="O324" s="9">
        <v>0</v>
      </c>
      <c r="P324" s="20">
        <v>0</v>
      </c>
      <c r="Q324" s="9">
        <v>0</v>
      </c>
    </row>
    <row r="325" spans="4:17" x14ac:dyDescent="0.25">
      <c r="D325" s="8" t="s">
        <v>716</v>
      </c>
      <c r="E325" s="20">
        <v>0</v>
      </c>
      <c r="F325" s="20">
        <v>0</v>
      </c>
      <c r="G325" s="9">
        <v>0</v>
      </c>
      <c r="H325" s="20">
        <v>0</v>
      </c>
      <c r="I325" s="9">
        <v>0</v>
      </c>
      <c r="J325" s="20">
        <v>0</v>
      </c>
      <c r="K325" s="9">
        <v>0</v>
      </c>
      <c r="L325" s="20">
        <v>0</v>
      </c>
      <c r="M325" s="9">
        <v>0</v>
      </c>
      <c r="N325" s="20">
        <v>0</v>
      </c>
      <c r="O325" s="9">
        <v>0</v>
      </c>
      <c r="P325" s="20">
        <v>0</v>
      </c>
      <c r="Q325" s="9">
        <v>0</v>
      </c>
    </row>
    <row r="326" spans="4:17" x14ac:dyDescent="0.25">
      <c r="D326" s="8" t="s">
        <v>725</v>
      </c>
      <c r="E326" s="20">
        <v>0</v>
      </c>
      <c r="F326" s="20">
        <v>0</v>
      </c>
      <c r="G326" s="9">
        <v>0</v>
      </c>
      <c r="H326" s="20">
        <v>0</v>
      </c>
      <c r="I326" s="9">
        <v>0</v>
      </c>
      <c r="J326" s="20">
        <v>0</v>
      </c>
      <c r="K326" s="9">
        <v>0</v>
      </c>
      <c r="L326" s="20">
        <v>0</v>
      </c>
      <c r="M326" s="9">
        <v>0</v>
      </c>
      <c r="N326" s="20">
        <v>0</v>
      </c>
      <c r="O326" s="9">
        <v>0</v>
      </c>
      <c r="P326" s="20">
        <v>0</v>
      </c>
      <c r="Q326" s="9">
        <v>0</v>
      </c>
    </row>
    <row r="327" spans="4:17" x14ac:dyDescent="0.25">
      <c r="D327" s="8" t="s">
        <v>729</v>
      </c>
      <c r="E327" s="20">
        <v>0</v>
      </c>
      <c r="F327" s="20">
        <v>0</v>
      </c>
      <c r="G327" s="9">
        <v>0</v>
      </c>
      <c r="H327" s="20">
        <v>0</v>
      </c>
      <c r="I327" s="9">
        <v>0</v>
      </c>
      <c r="J327" s="20">
        <v>0</v>
      </c>
      <c r="K327" s="9">
        <v>0</v>
      </c>
      <c r="L327" s="20">
        <v>0</v>
      </c>
      <c r="M327" s="9">
        <v>0</v>
      </c>
      <c r="N327" s="20">
        <v>0</v>
      </c>
      <c r="O327" s="9">
        <v>0</v>
      </c>
      <c r="P327" s="20">
        <v>0</v>
      </c>
      <c r="Q327" s="9">
        <v>0</v>
      </c>
    </row>
    <row r="328" spans="4:17" x14ac:dyDescent="0.25">
      <c r="D328" s="8" t="s">
        <v>736</v>
      </c>
      <c r="E328" s="20">
        <v>1</v>
      </c>
      <c r="F328" s="20">
        <v>1</v>
      </c>
      <c r="G328" s="9">
        <v>1</v>
      </c>
      <c r="H328" s="20">
        <v>0</v>
      </c>
      <c r="I328" s="9">
        <v>0</v>
      </c>
      <c r="J328" s="20">
        <v>0</v>
      </c>
      <c r="K328" s="9">
        <v>0</v>
      </c>
      <c r="L328" s="20">
        <v>0</v>
      </c>
      <c r="M328" s="9">
        <v>0</v>
      </c>
      <c r="N328" s="20">
        <v>0</v>
      </c>
      <c r="O328" s="9">
        <v>0</v>
      </c>
      <c r="P328" s="20">
        <v>0</v>
      </c>
      <c r="Q328" s="9">
        <v>0</v>
      </c>
    </row>
    <row r="329" spans="4:17" x14ac:dyDescent="0.25">
      <c r="D329" s="8" t="s">
        <v>743</v>
      </c>
      <c r="E329" s="20">
        <v>5</v>
      </c>
      <c r="F329" s="20">
        <v>5</v>
      </c>
      <c r="G329" s="9">
        <v>1</v>
      </c>
      <c r="H329" s="20">
        <v>5</v>
      </c>
      <c r="I329" s="9">
        <v>1</v>
      </c>
      <c r="J329" s="20">
        <v>0</v>
      </c>
      <c r="K329" s="9">
        <v>0</v>
      </c>
      <c r="L329" s="20">
        <v>0</v>
      </c>
      <c r="M329" s="9">
        <v>0</v>
      </c>
      <c r="N329" s="20">
        <v>0</v>
      </c>
      <c r="O329" s="9">
        <v>0</v>
      </c>
      <c r="P329" s="20">
        <v>0</v>
      </c>
      <c r="Q329" s="9">
        <v>0</v>
      </c>
    </row>
    <row r="330" spans="4:17" x14ac:dyDescent="0.25">
      <c r="D330" s="8" t="s">
        <v>510</v>
      </c>
      <c r="E330" s="20">
        <v>4</v>
      </c>
      <c r="F330" s="20">
        <v>4</v>
      </c>
      <c r="G330" s="9">
        <v>1</v>
      </c>
      <c r="H330" s="20">
        <v>2</v>
      </c>
      <c r="I330" s="9">
        <v>0.5</v>
      </c>
      <c r="J330" s="20"/>
      <c r="K330" s="9">
        <v>0</v>
      </c>
      <c r="L330" s="20"/>
      <c r="M330" s="9">
        <v>0</v>
      </c>
      <c r="N330" s="20"/>
      <c r="O330" s="9">
        <v>0</v>
      </c>
      <c r="P330" s="20"/>
      <c r="Q330" s="9">
        <v>0</v>
      </c>
    </row>
    <row r="331" spans="4:17" x14ac:dyDescent="0.25">
      <c r="D331" s="8" t="s">
        <v>747</v>
      </c>
      <c r="E331" s="20">
        <v>0</v>
      </c>
      <c r="F331" s="20">
        <v>0</v>
      </c>
      <c r="G331" s="9">
        <v>0</v>
      </c>
      <c r="H331" s="20">
        <v>0</v>
      </c>
      <c r="I331" s="9">
        <v>0</v>
      </c>
      <c r="J331" s="20">
        <v>0</v>
      </c>
      <c r="K331" s="9">
        <v>0</v>
      </c>
      <c r="L331" s="20">
        <v>0</v>
      </c>
      <c r="M331" s="9">
        <v>0</v>
      </c>
      <c r="N331" s="20">
        <v>0</v>
      </c>
      <c r="O331" s="9">
        <v>0</v>
      </c>
      <c r="P331" s="20">
        <v>0</v>
      </c>
      <c r="Q331" s="9">
        <v>0</v>
      </c>
    </row>
    <row r="332" spans="4:17" x14ac:dyDescent="0.25">
      <c r="D332" s="7" t="s">
        <v>507</v>
      </c>
      <c r="E332" s="20">
        <v>14</v>
      </c>
      <c r="F332" s="20">
        <v>11</v>
      </c>
      <c r="G332" s="9">
        <v>0.7857142857142857</v>
      </c>
      <c r="H332" s="20">
        <v>9</v>
      </c>
      <c r="I332" s="9">
        <v>0.81818181818181823</v>
      </c>
      <c r="J332" s="20">
        <v>0</v>
      </c>
      <c r="K332" s="9">
        <v>0</v>
      </c>
      <c r="L332" s="20">
        <v>1</v>
      </c>
      <c r="M332" s="9">
        <v>9.0909090909090912E-2</v>
      </c>
      <c r="N332" s="20">
        <v>1</v>
      </c>
      <c r="O332" s="9">
        <v>9.0909090909090912E-2</v>
      </c>
      <c r="P332" s="20">
        <v>0</v>
      </c>
      <c r="Q332" s="9">
        <v>0</v>
      </c>
    </row>
    <row r="333" spans="4:17" x14ac:dyDescent="0.25">
      <c r="D333" s="8" t="s">
        <v>508</v>
      </c>
      <c r="E333" s="20">
        <v>2</v>
      </c>
      <c r="F333" s="20">
        <v>2</v>
      </c>
      <c r="G333" s="9">
        <v>1</v>
      </c>
      <c r="H333" s="20">
        <v>1</v>
      </c>
      <c r="I333" s="9">
        <v>0.5</v>
      </c>
      <c r="J333" s="20"/>
      <c r="K333" s="9">
        <v>0</v>
      </c>
      <c r="L333" s="20"/>
      <c r="M333" s="9">
        <v>0</v>
      </c>
      <c r="N333" s="20"/>
      <c r="O333" s="9">
        <v>0</v>
      </c>
      <c r="P333" s="20"/>
      <c r="Q333" s="9">
        <v>0</v>
      </c>
    </row>
    <row r="334" spans="4:17" x14ac:dyDescent="0.25">
      <c r="D334" s="8" t="s">
        <v>741</v>
      </c>
      <c r="E334" s="20">
        <v>2</v>
      </c>
      <c r="F334" s="20">
        <v>1</v>
      </c>
      <c r="G334" s="9">
        <v>0.5</v>
      </c>
      <c r="H334" s="20">
        <v>1</v>
      </c>
      <c r="I334" s="9">
        <v>1</v>
      </c>
      <c r="J334" s="20">
        <v>0</v>
      </c>
      <c r="K334" s="9">
        <v>0</v>
      </c>
      <c r="L334" s="20">
        <v>1</v>
      </c>
      <c r="M334" s="9">
        <v>1</v>
      </c>
      <c r="N334" s="20">
        <v>0</v>
      </c>
      <c r="O334" s="9">
        <v>0</v>
      </c>
      <c r="P334" s="20">
        <v>0</v>
      </c>
      <c r="Q334" s="9">
        <v>0</v>
      </c>
    </row>
    <row r="335" spans="4:17" x14ac:dyDescent="0.25">
      <c r="D335" s="8" t="s">
        <v>511</v>
      </c>
      <c r="E335" s="20">
        <v>10</v>
      </c>
      <c r="F335" s="20">
        <v>8</v>
      </c>
      <c r="G335" s="9">
        <v>0.8</v>
      </c>
      <c r="H335" s="20">
        <v>7</v>
      </c>
      <c r="I335" s="9">
        <v>0.875</v>
      </c>
      <c r="J335" s="20">
        <v>0</v>
      </c>
      <c r="K335" s="9">
        <v>0</v>
      </c>
      <c r="L335" s="20">
        <v>0</v>
      </c>
      <c r="M335" s="9">
        <v>0</v>
      </c>
      <c r="N335" s="20">
        <v>1</v>
      </c>
      <c r="O335" s="9">
        <v>0.125</v>
      </c>
      <c r="P335" s="20">
        <v>0</v>
      </c>
      <c r="Q335" s="9">
        <v>0</v>
      </c>
    </row>
    <row r="336" spans="4:17" x14ac:dyDescent="0.25">
      <c r="D336" s="7" t="s">
        <v>726</v>
      </c>
      <c r="E336" s="20">
        <v>13</v>
      </c>
      <c r="F336" s="20">
        <v>8</v>
      </c>
      <c r="G336" s="9">
        <v>0.61538461538461542</v>
      </c>
      <c r="H336" s="20">
        <v>5</v>
      </c>
      <c r="I336" s="9">
        <v>0.625</v>
      </c>
      <c r="J336" s="20">
        <v>0</v>
      </c>
      <c r="K336" s="9">
        <v>0</v>
      </c>
      <c r="L336" s="20">
        <v>1</v>
      </c>
      <c r="M336" s="9">
        <v>0.125</v>
      </c>
      <c r="N336" s="20">
        <v>3</v>
      </c>
      <c r="O336" s="9">
        <v>0.375</v>
      </c>
      <c r="P336" s="20">
        <v>0</v>
      </c>
      <c r="Q336" s="9">
        <v>0</v>
      </c>
    </row>
    <row r="337" spans="4:17" x14ac:dyDescent="0.25">
      <c r="D337" s="8" t="s">
        <v>727</v>
      </c>
      <c r="E337" s="20">
        <v>1</v>
      </c>
      <c r="F337" s="20">
        <v>1</v>
      </c>
      <c r="G337" s="9">
        <v>1</v>
      </c>
      <c r="H337" s="20">
        <v>1</v>
      </c>
      <c r="I337" s="9">
        <v>1</v>
      </c>
      <c r="J337" s="20">
        <v>0</v>
      </c>
      <c r="K337" s="9">
        <v>0</v>
      </c>
      <c r="L337" s="20">
        <v>0</v>
      </c>
      <c r="M337" s="9">
        <v>0</v>
      </c>
      <c r="N337" s="20">
        <v>0</v>
      </c>
      <c r="O337" s="9">
        <v>0</v>
      </c>
      <c r="P337" s="20">
        <v>0</v>
      </c>
      <c r="Q337" s="9">
        <v>0</v>
      </c>
    </row>
    <row r="338" spans="4:17" x14ac:dyDescent="0.25">
      <c r="D338" s="8" t="s">
        <v>730</v>
      </c>
      <c r="E338" s="20">
        <v>0</v>
      </c>
      <c r="F338" s="20">
        <v>0</v>
      </c>
      <c r="G338" s="9">
        <v>0</v>
      </c>
      <c r="H338" s="20">
        <v>0</v>
      </c>
      <c r="I338" s="9">
        <v>0</v>
      </c>
      <c r="J338" s="20">
        <v>0</v>
      </c>
      <c r="K338" s="9">
        <v>0</v>
      </c>
      <c r="L338" s="20">
        <v>0</v>
      </c>
      <c r="M338" s="9">
        <v>0</v>
      </c>
      <c r="N338" s="20">
        <v>0</v>
      </c>
      <c r="O338" s="9">
        <v>0</v>
      </c>
      <c r="P338" s="20">
        <v>0</v>
      </c>
      <c r="Q338" s="9">
        <v>0</v>
      </c>
    </row>
    <row r="339" spans="4:17" x14ac:dyDescent="0.25">
      <c r="D339" s="8" t="s">
        <v>733</v>
      </c>
      <c r="E339" s="20">
        <v>2</v>
      </c>
      <c r="F339" s="20">
        <v>2</v>
      </c>
      <c r="G339" s="9">
        <v>1</v>
      </c>
      <c r="H339" s="20">
        <v>0</v>
      </c>
      <c r="I339" s="9">
        <v>0</v>
      </c>
      <c r="J339" s="20">
        <v>0</v>
      </c>
      <c r="K339" s="9">
        <v>0</v>
      </c>
      <c r="L339" s="20">
        <v>0</v>
      </c>
      <c r="M339" s="9">
        <v>0</v>
      </c>
      <c r="N339" s="20">
        <v>0</v>
      </c>
      <c r="O339" s="9">
        <v>0</v>
      </c>
      <c r="P339" s="20">
        <v>0</v>
      </c>
      <c r="Q339" s="9">
        <v>0</v>
      </c>
    </row>
    <row r="340" spans="4:17" x14ac:dyDescent="0.25">
      <c r="D340" s="8" t="s">
        <v>737</v>
      </c>
      <c r="E340" s="20">
        <v>4</v>
      </c>
      <c r="F340" s="20">
        <v>3</v>
      </c>
      <c r="G340" s="9">
        <v>0.75</v>
      </c>
      <c r="H340" s="20">
        <v>3</v>
      </c>
      <c r="I340" s="9">
        <v>1</v>
      </c>
      <c r="J340" s="20">
        <v>0</v>
      </c>
      <c r="K340" s="9">
        <v>0</v>
      </c>
      <c r="L340" s="20">
        <v>1</v>
      </c>
      <c r="M340" s="9">
        <v>0.33333333333333331</v>
      </c>
      <c r="N340" s="20">
        <v>0</v>
      </c>
      <c r="O340" s="9">
        <v>0</v>
      </c>
      <c r="P340" s="20">
        <v>0</v>
      </c>
      <c r="Q340" s="9">
        <v>0</v>
      </c>
    </row>
    <row r="341" spans="4:17" x14ac:dyDescent="0.25">
      <c r="D341" s="8" t="s">
        <v>745</v>
      </c>
      <c r="E341" s="20">
        <v>4</v>
      </c>
      <c r="F341" s="20">
        <v>1</v>
      </c>
      <c r="G341" s="9">
        <v>0.25</v>
      </c>
      <c r="H341" s="20">
        <v>0</v>
      </c>
      <c r="I341" s="9">
        <v>0</v>
      </c>
      <c r="J341" s="20">
        <v>0</v>
      </c>
      <c r="K341" s="9">
        <v>0</v>
      </c>
      <c r="L341" s="20">
        <v>0</v>
      </c>
      <c r="M341" s="9">
        <v>0</v>
      </c>
      <c r="N341" s="20">
        <v>2</v>
      </c>
      <c r="O341" s="9">
        <v>2</v>
      </c>
      <c r="P341" s="20">
        <v>0</v>
      </c>
      <c r="Q341" s="9">
        <v>0</v>
      </c>
    </row>
    <row r="342" spans="4:17" x14ac:dyDescent="0.25">
      <c r="D342" s="8" t="s">
        <v>746</v>
      </c>
      <c r="E342" s="20">
        <v>2</v>
      </c>
      <c r="F342" s="20">
        <v>1</v>
      </c>
      <c r="G342" s="9">
        <v>0.5</v>
      </c>
      <c r="H342" s="20">
        <v>1</v>
      </c>
      <c r="I342" s="9">
        <v>1</v>
      </c>
      <c r="J342" s="20">
        <v>0</v>
      </c>
      <c r="K342" s="9">
        <v>0</v>
      </c>
      <c r="L342" s="20">
        <v>0</v>
      </c>
      <c r="M342" s="9">
        <v>0</v>
      </c>
      <c r="N342" s="20">
        <v>1</v>
      </c>
      <c r="O342" s="9">
        <v>1</v>
      </c>
      <c r="P342" s="20">
        <v>0</v>
      </c>
      <c r="Q342" s="9">
        <v>0</v>
      </c>
    </row>
    <row r="343" spans="4:17" x14ac:dyDescent="0.25">
      <c r="D343" s="7" t="s">
        <v>728</v>
      </c>
      <c r="E343" s="20">
        <v>22</v>
      </c>
      <c r="F343" s="20">
        <v>20</v>
      </c>
      <c r="G343" s="9">
        <v>0.90909090909090906</v>
      </c>
      <c r="H343" s="20">
        <v>17</v>
      </c>
      <c r="I343" s="9">
        <v>0.85</v>
      </c>
      <c r="J343" s="20">
        <v>0</v>
      </c>
      <c r="K343" s="9">
        <v>0</v>
      </c>
      <c r="L343" s="20">
        <v>1</v>
      </c>
      <c r="M343" s="9">
        <v>0.05</v>
      </c>
      <c r="N343" s="20">
        <v>0</v>
      </c>
      <c r="O343" s="9">
        <v>0</v>
      </c>
      <c r="P343" s="20">
        <v>0</v>
      </c>
      <c r="Q343" s="9">
        <v>0</v>
      </c>
    </row>
    <row r="344" spans="4:17" x14ac:dyDescent="0.25">
      <c r="D344" s="8" t="s">
        <v>487</v>
      </c>
      <c r="E344" s="20">
        <v>4</v>
      </c>
      <c r="F344" s="20">
        <v>4</v>
      </c>
      <c r="G344" s="9">
        <v>1</v>
      </c>
      <c r="H344" s="20">
        <v>3</v>
      </c>
      <c r="I344" s="9">
        <v>0.75</v>
      </c>
      <c r="J344" s="20">
        <v>0</v>
      </c>
      <c r="K344" s="9">
        <v>0</v>
      </c>
      <c r="L344" s="20">
        <v>0</v>
      </c>
      <c r="M344" s="9">
        <v>0</v>
      </c>
      <c r="N344" s="20">
        <v>0</v>
      </c>
      <c r="O344" s="9">
        <v>0</v>
      </c>
      <c r="P344" s="20">
        <v>0</v>
      </c>
      <c r="Q344" s="9">
        <v>0</v>
      </c>
    </row>
    <row r="345" spans="4:17" x14ac:dyDescent="0.25">
      <c r="D345" s="8" t="s">
        <v>731</v>
      </c>
      <c r="E345" s="20">
        <v>1</v>
      </c>
      <c r="F345" s="20">
        <v>1</v>
      </c>
      <c r="G345" s="9">
        <v>1</v>
      </c>
      <c r="H345" s="20">
        <v>1</v>
      </c>
      <c r="I345" s="9">
        <v>1</v>
      </c>
      <c r="J345" s="20">
        <v>0</v>
      </c>
      <c r="K345" s="9">
        <v>0</v>
      </c>
      <c r="L345" s="20">
        <v>0</v>
      </c>
      <c r="M345" s="9">
        <v>0</v>
      </c>
      <c r="N345" s="20">
        <v>0</v>
      </c>
      <c r="O345" s="9">
        <v>0</v>
      </c>
      <c r="P345" s="20">
        <v>0</v>
      </c>
      <c r="Q345" s="9">
        <v>0</v>
      </c>
    </row>
    <row r="346" spans="4:17" x14ac:dyDescent="0.25">
      <c r="D346" s="8" t="s">
        <v>739</v>
      </c>
      <c r="E346" s="20">
        <v>2</v>
      </c>
      <c r="F346" s="20">
        <v>2</v>
      </c>
      <c r="G346" s="9">
        <v>1</v>
      </c>
      <c r="H346" s="20">
        <v>1</v>
      </c>
      <c r="I346" s="9">
        <v>0.5</v>
      </c>
      <c r="J346" s="20">
        <v>0</v>
      </c>
      <c r="K346" s="9">
        <v>0</v>
      </c>
      <c r="L346" s="20">
        <v>0</v>
      </c>
      <c r="M346" s="9">
        <v>0</v>
      </c>
      <c r="N346" s="20">
        <v>0</v>
      </c>
      <c r="O346" s="9">
        <v>0</v>
      </c>
      <c r="P346" s="20">
        <v>0</v>
      </c>
      <c r="Q346" s="9">
        <v>0</v>
      </c>
    </row>
    <row r="347" spans="4:17" x14ac:dyDescent="0.25">
      <c r="D347" s="8" t="s">
        <v>740</v>
      </c>
      <c r="E347" s="20">
        <v>8</v>
      </c>
      <c r="F347" s="20">
        <v>8</v>
      </c>
      <c r="G347" s="9">
        <v>1</v>
      </c>
      <c r="H347" s="20">
        <v>7</v>
      </c>
      <c r="I347" s="9">
        <v>0.875</v>
      </c>
      <c r="J347" s="20">
        <v>0</v>
      </c>
      <c r="K347" s="9">
        <v>0</v>
      </c>
      <c r="L347" s="20">
        <v>0</v>
      </c>
      <c r="M347" s="9">
        <v>0</v>
      </c>
      <c r="N347" s="20">
        <v>0</v>
      </c>
      <c r="O347" s="9">
        <v>0</v>
      </c>
      <c r="P347" s="20">
        <v>0</v>
      </c>
      <c r="Q347" s="9">
        <v>0</v>
      </c>
    </row>
    <row r="348" spans="4:17" x14ac:dyDescent="0.25">
      <c r="D348" s="8" t="s">
        <v>742</v>
      </c>
      <c r="E348" s="20">
        <v>7</v>
      </c>
      <c r="F348" s="20">
        <v>5</v>
      </c>
      <c r="G348" s="9">
        <v>0.7142857142857143</v>
      </c>
      <c r="H348" s="20">
        <v>5</v>
      </c>
      <c r="I348" s="9">
        <v>1</v>
      </c>
      <c r="J348" s="20">
        <v>0</v>
      </c>
      <c r="K348" s="9">
        <v>0</v>
      </c>
      <c r="L348" s="20">
        <v>1</v>
      </c>
      <c r="M348" s="9">
        <v>0.2</v>
      </c>
      <c r="N348" s="20">
        <v>0</v>
      </c>
      <c r="O348" s="9">
        <v>0</v>
      </c>
      <c r="P348" s="20">
        <v>0</v>
      </c>
      <c r="Q348" s="9">
        <v>0</v>
      </c>
    </row>
    <row r="349" spans="4:17" x14ac:dyDescent="0.25">
      <c r="D349" s="6" t="s">
        <v>208</v>
      </c>
      <c r="E349" s="20">
        <v>821</v>
      </c>
      <c r="F349" s="20">
        <v>731</v>
      </c>
      <c r="G349" s="9">
        <v>0.8903775883069428</v>
      </c>
      <c r="H349" s="20">
        <v>602</v>
      </c>
      <c r="I349" s="9">
        <v>0.82352941176470584</v>
      </c>
      <c r="J349" s="20">
        <v>0</v>
      </c>
      <c r="K349" s="9">
        <v>0</v>
      </c>
      <c r="L349" s="20">
        <v>46</v>
      </c>
      <c r="M349" s="9">
        <v>6.2927496580027359E-2</v>
      </c>
      <c r="N349" s="20">
        <v>16</v>
      </c>
      <c r="O349" s="9">
        <v>2.188782489740082E-2</v>
      </c>
      <c r="P349" s="20">
        <v>2</v>
      </c>
      <c r="Q349" s="9">
        <v>2.7359781121751026E-3</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0D682B-5BCF-4C60-94E0-1371299164CD}">
  <dimension ref="B1:Q349"/>
  <sheetViews>
    <sheetView showGridLines="0" showRowColHeader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3.5703125" bestFit="1" customWidth="1"/>
    <col min="8" max="8" width="17.5703125" customWidth="1"/>
    <col min="9" max="9" width="14.7109375" customWidth="1"/>
    <col min="10" max="10" width="16.85546875" customWidth="1"/>
    <col min="11" max="11" width="14.7109375" customWidth="1"/>
    <col min="12" max="12" width="14" customWidth="1"/>
    <col min="13" max="13" width="14.7109375" customWidth="1"/>
    <col min="14" max="14" width="11.85546875" customWidth="1"/>
    <col min="15" max="15" width="14.7109375" customWidth="1"/>
    <col min="16" max="16" width="10.5703125" customWidth="1"/>
    <col min="17" max="17" width="12.85546875" customWidth="1"/>
  </cols>
  <sheetData>
    <row r="1" spans="2:4" ht="26.25" x14ac:dyDescent="0.4">
      <c r="B1" s="2" t="s">
        <v>181</v>
      </c>
      <c r="D1" s="4" t="s">
        <v>182</v>
      </c>
    </row>
    <row r="2" spans="2:4" ht="18.75" x14ac:dyDescent="0.3">
      <c r="B2" s="3">
        <f>MAX(data[[#All],[Rel_D]])</f>
        <v>44571</v>
      </c>
    </row>
    <row r="3" spans="2:4" ht="32.25" customHeight="1" x14ac:dyDescent="0.25"/>
    <row r="21" spans="4:17" ht="60" x14ac:dyDescent="0.25">
      <c r="D21" s="10"/>
      <c r="E21" s="11" t="s">
        <v>238</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01.2 Residential/Care home immunosuppressed patients",$D$23)</f>
        <v>219</v>
      </c>
      <c r="F22" s="15">
        <f>GETPIVOTDATA("Sum of 01.2f Second Vaccination",$D$23)</f>
        <v>194</v>
      </c>
      <c r="G22" s="16">
        <f>GETPIVOTDATA("Sum of 01.2f%",$D$23)</f>
        <v>0.88584474885844744</v>
      </c>
      <c r="H22" s="15">
        <f>GETPIVOTDATA("Sum of 01.2a Vaccinated (Booster)",$D$23)</f>
        <v>155</v>
      </c>
      <c r="I22" s="16">
        <f>GETPIVOTDATA("Sum of 01.2a%",$D$23)</f>
        <v>0.7989690721649485</v>
      </c>
      <c r="J22" s="15">
        <f>GETPIVOTDATA("Sum of 01.2b Contraindicated (inc allergies, exclu vaccinated)",$D$23)</f>
        <v>0</v>
      </c>
      <c r="K22" s="16">
        <f>GETPIVOTDATA("Sum of 01.2b%",$D$23)</f>
        <v>0</v>
      </c>
      <c r="L22" s="15">
        <f>GETPIVOTDATA("Sum of 01.2c Declined (excl vaccinated or contraindicated)",$D$23)</f>
        <v>12</v>
      </c>
      <c r="M22" s="16">
        <f>GETPIVOTDATA("Sum of 01.2c%",$D$23)</f>
        <v>6.1855670103092786E-2</v>
      </c>
      <c r="N22" s="15">
        <f>GETPIVOTDATA("Sum of 01.2d Invited no outcome (excl vac, contr, decl)",$D$23)</f>
        <v>5</v>
      </c>
      <c r="O22" s="16">
        <f>GETPIVOTDATA("Sum of 01.2d%",$D$23)</f>
        <v>2.5773195876288658E-2</v>
      </c>
      <c r="P22" s="15">
        <f>GETPIVOTDATA("Sum of 01.2e No contact coded [CALL]",$D$23)</f>
        <v>4</v>
      </c>
      <c r="Q22" s="16">
        <f>GETPIVOTDATA("Sum of 01.2e%",$D$23)</f>
        <v>2.0618556701030927E-2</v>
      </c>
    </row>
    <row r="23" spans="4:17" hidden="1" x14ac:dyDescent="0.25">
      <c r="D23" s="5" t="s">
        <v>194</v>
      </c>
      <c r="E23" t="s">
        <v>239</v>
      </c>
      <c r="F23" t="s">
        <v>240</v>
      </c>
      <c r="G23" t="s">
        <v>241</v>
      </c>
      <c r="H23" t="s">
        <v>242</v>
      </c>
      <c r="I23" t="s">
        <v>243</v>
      </c>
      <c r="J23" t="s">
        <v>244</v>
      </c>
      <c r="K23" t="s">
        <v>245</v>
      </c>
      <c r="L23" t="s">
        <v>246</v>
      </c>
      <c r="M23" t="s">
        <v>247</v>
      </c>
      <c r="N23" t="s">
        <v>248</v>
      </c>
      <c r="O23" t="s">
        <v>249</v>
      </c>
      <c r="P23" t="s">
        <v>250</v>
      </c>
      <c r="Q23" t="s">
        <v>251</v>
      </c>
    </row>
    <row r="24" spans="4:17" x14ac:dyDescent="0.25">
      <c r="D24" s="6" t="s">
        <v>434</v>
      </c>
      <c r="E24" s="20">
        <v>28</v>
      </c>
      <c r="F24" s="20">
        <v>27</v>
      </c>
      <c r="G24" s="9">
        <v>0.9642857142857143</v>
      </c>
      <c r="H24" s="20">
        <v>23</v>
      </c>
      <c r="I24" s="9">
        <v>0.85185185185185186</v>
      </c>
      <c r="J24" s="20">
        <v>0</v>
      </c>
      <c r="K24" s="9">
        <v>0</v>
      </c>
      <c r="L24" s="20">
        <v>0</v>
      </c>
      <c r="M24" s="9">
        <v>0</v>
      </c>
      <c r="N24" s="20">
        <v>0</v>
      </c>
      <c r="O24" s="9">
        <v>0</v>
      </c>
      <c r="P24" s="20">
        <v>0</v>
      </c>
      <c r="Q24" s="9">
        <v>0</v>
      </c>
    </row>
    <row r="25" spans="4:17" x14ac:dyDescent="0.25">
      <c r="D25" s="7" t="s">
        <v>447</v>
      </c>
      <c r="E25" s="20">
        <v>6</v>
      </c>
      <c r="F25" s="20">
        <v>6</v>
      </c>
      <c r="G25" s="9">
        <v>1</v>
      </c>
      <c r="H25" s="20">
        <v>4</v>
      </c>
      <c r="I25" s="9">
        <v>0.66666666666666663</v>
      </c>
      <c r="J25" s="20">
        <v>0</v>
      </c>
      <c r="K25" s="9">
        <v>0</v>
      </c>
      <c r="L25" s="20">
        <v>0</v>
      </c>
      <c r="M25" s="9">
        <v>0</v>
      </c>
      <c r="N25" s="20">
        <v>0</v>
      </c>
      <c r="O25" s="9">
        <v>0</v>
      </c>
      <c r="P25" s="20">
        <v>0</v>
      </c>
      <c r="Q25" s="9">
        <v>0</v>
      </c>
    </row>
    <row r="26" spans="4:17" x14ac:dyDescent="0.25">
      <c r="D26" s="8" t="s">
        <v>515</v>
      </c>
      <c r="E26" s="20">
        <v>0</v>
      </c>
      <c r="F26" s="20">
        <v>0</v>
      </c>
      <c r="G26" s="9">
        <v>0</v>
      </c>
      <c r="H26" s="20">
        <v>0</v>
      </c>
      <c r="I26" s="9">
        <v>0</v>
      </c>
      <c r="J26" s="20">
        <v>0</v>
      </c>
      <c r="K26" s="9">
        <v>0</v>
      </c>
      <c r="L26" s="20">
        <v>0</v>
      </c>
      <c r="M26" s="9">
        <v>0</v>
      </c>
      <c r="N26" s="20">
        <v>0</v>
      </c>
      <c r="O26" s="9">
        <v>0</v>
      </c>
      <c r="P26" s="20">
        <v>0</v>
      </c>
      <c r="Q26" s="9">
        <v>0</v>
      </c>
    </row>
    <row r="27" spans="4:17" x14ac:dyDescent="0.25">
      <c r="D27" s="8" t="s">
        <v>529</v>
      </c>
      <c r="E27" s="20">
        <v>0</v>
      </c>
      <c r="F27" s="20">
        <v>0</v>
      </c>
      <c r="G27" s="9">
        <v>0</v>
      </c>
      <c r="H27" s="20">
        <v>0</v>
      </c>
      <c r="I27" s="9">
        <v>0</v>
      </c>
      <c r="J27" s="20">
        <v>0</v>
      </c>
      <c r="K27" s="9">
        <v>0</v>
      </c>
      <c r="L27" s="20">
        <v>0</v>
      </c>
      <c r="M27" s="9">
        <v>0</v>
      </c>
      <c r="N27" s="20">
        <v>0</v>
      </c>
      <c r="O27" s="9">
        <v>0</v>
      </c>
      <c r="P27" s="20">
        <v>0</v>
      </c>
      <c r="Q27" s="9">
        <v>0</v>
      </c>
    </row>
    <row r="28" spans="4:17" x14ac:dyDescent="0.25">
      <c r="D28" s="8" t="s">
        <v>448</v>
      </c>
      <c r="E28" s="20">
        <v>6</v>
      </c>
      <c r="F28" s="20">
        <v>6</v>
      </c>
      <c r="G28" s="9">
        <v>1</v>
      </c>
      <c r="H28" s="20">
        <v>4</v>
      </c>
      <c r="I28" s="9">
        <v>0.66666666666666663</v>
      </c>
      <c r="J28" s="20">
        <v>0</v>
      </c>
      <c r="K28" s="9">
        <v>0</v>
      </c>
      <c r="L28" s="20">
        <v>0</v>
      </c>
      <c r="M28" s="9">
        <v>0</v>
      </c>
      <c r="N28" s="20">
        <v>0</v>
      </c>
      <c r="O28" s="9">
        <v>0</v>
      </c>
      <c r="P28" s="20">
        <v>0</v>
      </c>
      <c r="Q28" s="9">
        <v>0</v>
      </c>
    </row>
    <row r="29" spans="4:17" x14ac:dyDescent="0.25">
      <c r="D29" s="7" t="s">
        <v>444</v>
      </c>
      <c r="E29" s="20">
        <v>7</v>
      </c>
      <c r="F29" s="20">
        <v>7</v>
      </c>
      <c r="G29" s="9">
        <v>1</v>
      </c>
      <c r="H29" s="20">
        <v>6</v>
      </c>
      <c r="I29" s="9">
        <v>0.8571428571428571</v>
      </c>
      <c r="J29" s="20">
        <v>0</v>
      </c>
      <c r="K29" s="9">
        <v>0</v>
      </c>
      <c r="L29" s="20">
        <v>0</v>
      </c>
      <c r="M29" s="9">
        <v>0</v>
      </c>
      <c r="N29" s="20">
        <v>0</v>
      </c>
      <c r="O29" s="9">
        <v>0</v>
      </c>
      <c r="P29" s="20">
        <v>0</v>
      </c>
      <c r="Q29" s="9">
        <v>0</v>
      </c>
    </row>
    <row r="30" spans="4:17" x14ac:dyDescent="0.25">
      <c r="D30" s="8" t="s">
        <v>516</v>
      </c>
      <c r="E30" s="20">
        <v>3</v>
      </c>
      <c r="F30" s="20">
        <v>3</v>
      </c>
      <c r="G30" s="9">
        <v>1</v>
      </c>
      <c r="H30" s="20">
        <v>3</v>
      </c>
      <c r="I30" s="9">
        <v>1</v>
      </c>
      <c r="J30" s="20">
        <v>0</v>
      </c>
      <c r="K30" s="9">
        <v>0</v>
      </c>
      <c r="L30" s="20">
        <v>0</v>
      </c>
      <c r="M30" s="9">
        <v>0</v>
      </c>
      <c r="N30" s="20">
        <v>0</v>
      </c>
      <c r="O30" s="9">
        <v>0</v>
      </c>
      <c r="P30" s="20">
        <v>0</v>
      </c>
      <c r="Q30" s="9">
        <v>0</v>
      </c>
    </row>
    <row r="31" spans="4:17" x14ac:dyDescent="0.25">
      <c r="D31" s="8" t="s">
        <v>517</v>
      </c>
      <c r="E31" s="20">
        <v>0</v>
      </c>
      <c r="F31" s="20">
        <v>0</v>
      </c>
      <c r="G31" s="9">
        <v>0</v>
      </c>
      <c r="H31" s="20">
        <v>0</v>
      </c>
      <c r="I31" s="9">
        <v>0</v>
      </c>
      <c r="J31" s="20">
        <v>0</v>
      </c>
      <c r="K31" s="9">
        <v>0</v>
      </c>
      <c r="L31" s="20">
        <v>0</v>
      </c>
      <c r="M31" s="9">
        <v>0</v>
      </c>
      <c r="N31" s="20">
        <v>0</v>
      </c>
      <c r="O31" s="9">
        <v>0</v>
      </c>
      <c r="P31" s="20">
        <v>0</v>
      </c>
      <c r="Q31" s="9">
        <v>0</v>
      </c>
    </row>
    <row r="32" spans="4:17" x14ac:dyDescent="0.25">
      <c r="D32" s="8" t="s">
        <v>524</v>
      </c>
      <c r="E32" s="20">
        <v>0</v>
      </c>
      <c r="F32" s="20">
        <v>0</v>
      </c>
      <c r="G32" s="9">
        <v>0</v>
      </c>
      <c r="H32" s="20">
        <v>0</v>
      </c>
      <c r="I32" s="9">
        <v>0</v>
      </c>
      <c r="J32" s="20">
        <v>0</v>
      </c>
      <c r="K32" s="9">
        <v>0</v>
      </c>
      <c r="L32" s="20">
        <v>0</v>
      </c>
      <c r="M32" s="9">
        <v>0</v>
      </c>
      <c r="N32" s="20">
        <v>0</v>
      </c>
      <c r="O32" s="9">
        <v>0</v>
      </c>
      <c r="P32" s="20">
        <v>0</v>
      </c>
      <c r="Q32" s="9">
        <v>0</v>
      </c>
    </row>
    <row r="33" spans="4:17" x14ac:dyDescent="0.25">
      <c r="D33" s="8" t="s">
        <v>445</v>
      </c>
      <c r="E33" s="20">
        <v>4</v>
      </c>
      <c r="F33" s="20">
        <v>4</v>
      </c>
      <c r="G33" s="9">
        <v>1</v>
      </c>
      <c r="H33" s="20">
        <v>3</v>
      </c>
      <c r="I33" s="9">
        <v>0.75</v>
      </c>
      <c r="J33" s="20">
        <v>0</v>
      </c>
      <c r="K33" s="9">
        <v>0</v>
      </c>
      <c r="L33" s="20">
        <v>0</v>
      </c>
      <c r="M33" s="9">
        <v>0</v>
      </c>
      <c r="N33" s="20">
        <v>0</v>
      </c>
      <c r="O33" s="9">
        <v>0</v>
      </c>
      <c r="P33" s="20">
        <v>0</v>
      </c>
      <c r="Q33" s="9">
        <v>0</v>
      </c>
    </row>
    <row r="34" spans="4:17" x14ac:dyDescent="0.25">
      <c r="D34" s="7" t="s">
        <v>437</v>
      </c>
      <c r="E34" s="20">
        <v>5</v>
      </c>
      <c r="F34" s="20">
        <v>4</v>
      </c>
      <c r="G34" s="9">
        <v>0.8</v>
      </c>
      <c r="H34" s="20">
        <v>4</v>
      </c>
      <c r="I34" s="9">
        <v>1</v>
      </c>
      <c r="J34" s="20">
        <v>0</v>
      </c>
      <c r="K34" s="9">
        <v>0</v>
      </c>
      <c r="L34" s="20">
        <v>0</v>
      </c>
      <c r="M34" s="9">
        <v>0</v>
      </c>
      <c r="N34" s="20">
        <v>0</v>
      </c>
      <c r="O34" s="9">
        <v>0</v>
      </c>
      <c r="P34" s="20">
        <v>0</v>
      </c>
      <c r="Q34" s="9">
        <v>0</v>
      </c>
    </row>
    <row r="35" spans="4:17" x14ac:dyDescent="0.25">
      <c r="D35" s="8" t="s">
        <v>438</v>
      </c>
      <c r="E35" s="20">
        <v>4</v>
      </c>
      <c r="F35" s="20">
        <v>4</v>
      </c>
      <c r="G35" s="9">
        <v>1</v>
      </c>
      <c r="H35" s="20">
        <v>4</v>
      </c>
      <c r="I35" s="9">
        <v>1</v>
      </c>
      <c r="J35" s="20">
        <v>0</v>
      </c>
      <c r="K35" s="9">
        <v>0</v>
      </c>
      <c r="L35" s="20">
        <v>0</v>
      </c>
      <c r="M35" s="9">
        <v>0</v>
      </c>
      <c r="N35" s="20">
        <v>0</v>
      </c>
      <c r="O35" s="9">
        <v>0</v>
      </c>
      <c r="P35" s="20">
        <v>0</v>
      </c>
      <c r="Q35" s="9">
        <v>0</v>
      </c>
    </row>
    <row r="36" spans="4:17" x14ac:dyDescent="0.25">
      <c r="D36" s="8" t="s">
        <v>520</v>
      </c>
      <c r="E36" s="20">
        <v>0</v>
      </c>
      <c r="F36" s="20">
        <v>0</v>
      </c>
      <c r="G36" s="9">
        <v>0</v>
      </c>
      <c r="H36" s="20">
        <v>0</v>
      </c>
      <c r="I36" s="9">
        <v>0</v>
      </c>
      <c r="J36" s="20">
        <v>0</v>
      </c>
      <c r="K36" s="9">
        <v>0</v>
      </c>
      <c r="L36" s="20">
        <v>0</v>
      </c>
      <c r="M36" s="9">
        <v>0</v>
      </c>
      <c r="N36" s="20">
        <v>0</v>
      </c>
      <c r="O36" s="9">
        <v>0</v>
      </c>
      <c r="P36" s="20">
        <v>0</v>
      </c>
      <c r="Q36" s="9">
        <v>0</v>
      </c>
    </row>
    <row r="37" spans="4:17" x14ac:dyDescent="0.25">
      <c r="D37" s="8" t="s">
        <v>525</v>
      </c>
      <c r="E37" s="20">
        <v>1</v>
      </c>
      <c r="F37" s="20">
        <v>0</v>
      </c>
      <c r="G37" s="9">
        <v>0</v>
      </c>
      <c r="H37" s="20">
        <v>0</v>
      </c>
      <c r="I37" s="9">
        <v>0</v>
      </c>
      <c r="J37" s="20">
        <v>0</v>
      </c>
      <c r="K37" s="9">
        <v>0</v>
      </c>
      <c r="L37" s="20">
        <v>0</v>
      </c>
      <c r="M37" s="9">
        <v>0</v>
      </c>
      <c r="N37" s="20">
        <v>0</v>
      </c>
      <c r="O37" s="9">
        <v>0</v>
      </c>
      <c r="P37" s="20">
        <v>0</v>
      </c>
      <c r="Q37" s="9">
        <v>0</v>
      </c>
    </row>
    <row r="38" spans="4:17" x14ac:dyDescent="0.25">
      <c r="D38" s="8" t="s">
        <v>526</v>
      </c>
      <c r="E38" s="20">
        <v>0</v>
      </c>
      <c r="F38" s="20">
        <v>0</v>
      </c>
      <c r="G38" s="9">
        <v>0</v>
      </c>
      <c r="H38" s="20">
        <v>0</v>
      </c>
      <c r="I38" s="9">
        <v>0</v>
      </c>
      <c r="J38" s="20">
        <v>0</v>
      </c>
      <c r="K38" s="9">
        <v>0</v>
      </c>
      <c r="L38" s="20">
        <v>0</v>
      </c>
      <c r="M38" s="9">
        <v>0</v>
      </c>
      <c r="N38" s="20">
        <v>0</v>
      </c>
      <c r="O38" s="9">
        <v>0</v>
      </c>
      <c r="P38" s="20">
        <v>0</v>
      </c>
      <c r="Q38" s="9">
        <v>0</v>
      </c>
    </row>
    <row r="39" spans="4:17" x14ac:dyDescent="0.25">
      <c r="D39" s="8" t="s">
        <v>530</v>
      </c>
      <c r="E39" s="20">
        <v>0</v>
      </c>
      <c r="F39" s="20">
        <v>0</v>
      </c>
      <c r="G39" s="9">
        <v>0</v>
      </c>
      <c r="H39" s="20">
        <v>0</v>
      </c>
      <c r="I39" s="9">
        <v>0</v>
      </c>
      <c r="J39" s="20">
        <v>0</v>
      </c>
      <c r="K39" s="9">
        <v>0</v>
      </c>
      <c r="L39" s="20">
        <v>0</v>
      </c>
      <c r="M39" s="9">
        <v>0</v>
      </c>
      <c r="N39" s="20">
        <v>0</v>
      </c>
      <c r="O39" s="9">
        <v>0</v>
      </c>
      <c r="P39" s="20">
        <v>0</v>
      </c>
      <c r="Q39" s="9">
        <v>0</v>
      </c>
    </row>
    <row r="40" spans="4:17" x14ac:dyDescent="0.25">
      <c r="D40" s="8" t="s">
        <v>532</v>
      </c>
      <c r="E40" s="20">
        <v>0</v>
      </c>
      <c r="F40" s="20">
        <v>0</v>
      </c>
      <c r="G40" s="9">
        <v>0</v>
      </c>
      <c r="H40" s="20">
        <v>0</v>
      </c>
      <c r="I40" s="9">
        <v>0</v>
      </c>
      <c r="J40" s="20">
        <v>0</v>
      </c>
      <c r="K40" s="9">
        <v>0</v>
      </c>
      <c r="L40" s="20">
        <v>0</v>
      </c>
      <c r="M40" s="9">
        <v>0</v>
      </c>
      <c r="N40" s="20">
        <v>0</v>
      </c>
      <c r="O40" s="9">
        <v>0</v>
      </c>
      <c r="P40" s="20">
        <v>0</v>
      </c>
      <c r="Q40" s="9">
        <v>0</v>
      </c>
    </row>
    <row r="41" spans="4:17" x14ac:dyDescent="0.25">
      <c r="D41" s="8" t="s">
        <v>534</v>
      </c>
      <c r="E41" s="20">
        <v>0</v>
      </c>
      <c r="F41" s="20">
        <v>0</v>
      </c>
      <c r="G41" s="9">
        <v>0</v>
      </c>
      <c r="H41" s="20">
        <v>0</v>
      </c>
      <c r="I41" s="9">
        <v>0</v>
      </c>
      <c r="J41" s="20">
        <v>0</v>
      </c>
      <c r="K41" s="9">
        <v>0</v>
      </c>
      <c r="L41" s="20">
        <v>0</v>
      </c>
      <c r="M41" s="9">
        <v>0</v>
      </c>
      <c r="N41" s="20">
        <v>0</v>
      </c>
      <c r="O41" s="9">
        <v>0</v>
      </c>
      <c r="P41" s="20">
        <v>0</v>
      </c>
      <c r="Q41" s="9">
        <v>0</v>
      </c>
    </row>
    <row r="42" spans="4:17" x14ac:dyDescent="0.25">
      <c r="D42" s="7" t="s">
        <v>442</v>
      </c>
      <c r="E42" s="20">
        <v>1</v>
      </c>
      <c r="F42" s="20">
        <v>1</v>
      </c>
      <c r="G42" s="9">
        <v>1</v>
      </c>
      <c r="H42" s="20">
        <v>1</v>
      </c>
      <c r="I42" s="9">
        <v>1</v>
      </c>
      <c r="J42" s="20">
        <v>0</v>
      </c>
      <c r="K42" s="9">
        <v>0</v>
      </c>
      <c r="L42" s="20">
        <v>0</v>
      </c>
      <c r="M42" s="9">
        <v>0</v>
      </c>
      <c r="N42" s="20">
        <v>0</v>
      </c>
      <c r="O42" s="9">
        <v>0</v>
      </c>
      <c r="P42" s="20">
        <v>0</v>
      </c>
      <c r="Q42" s="9">
        <v>0</v>
      </c>
    </row>
    <row r="43" spans="4:17" x14ac:dyDescent="0.25">
      <c r="D43" s="8" t="s">
        <v>519</v>
      </c>
      <c r="E43" s="20">
        <v>0</v>
      </c>
      <c r="F43" s="20">
        <v>0</v>
      </c>
      <c r="G43" s="9">
        <v>0</v>
      </c>
      <c r="H43" s="20">
        <v>0</v>
      </c>
      <c r="I43" s="9">
        <v>0</v>
      </c>
      <c r="J43" s="20">
        <v>0</v>
      </c>
      <c r="K43" s="9">
        <v>0</v>
      </c>
      <c r="L43" s="20">
        <v>0</v>
      </c>
      <c r="M43" s="9">
        <v>0</v>
      </c>
      <c r="N43" s="20">
        <v>0</v>
      </c>
      <c r="O43" s="9">
        <v>0</v>
      </c>
      <c r="P43" s="20">
        <v>0</v>
      </c>
      <c r="Q43" s="9">
        <v>0</v>
      </c>
    </row>
    <row r="44" spans="4:17" x14ac:dyDescent="0.25">
      <c r="D44" s="8" t="s">
        <v>521</v>
      </c>
      <c r="E44" s="20">
        <v>0</v>
      </c>
      <c r="F44" s="20">
        <v>0</v>
      </c>
      <c r="G44" s="9">
        <v>0</v>
      </c>
      <c r="H44" s="20">
        <v>0</v>
      </c>
      <c r="I44" s="9">
        <v>0</v>
      </c>
      <c r="J44" s="20">
        <v>0</v>
      </c>
      <c r="K44" s="9">
        <v>0</v>
      </c>
      <c r="L44" s="20">
        <v>0</v>
      </c>
      <c r="M44" s="9">
        <v>0</v>
      </c>
      <c r="N44" s="20">
        <v>0</v>
      </c>
      <c r="O44" s="9">
        <v>0</v>
      </c>
      <c r="P44" s="20">
        <v>0</v>
      </c>
      <c r="Q44" s="9">
        <v>0</v>
      </c>
    </row>
    <row r="45" spans="4:17" x14ac:dyDescent="0.25">
      <c r="D45" s="8" t="s">
        <v>522</v>
      </c>
      <c r="E45" s="20">
        <v>0</v>
      </c>
      <c r="F45" s="20">
        <v>0</v>
      </c>
      <c r="G45" s="9">
        <v>0</v>
      </c>
      <c r="H45" s="20">
        <v>0</v>
      </c>
      <c r="I45" s="9">
        <v>0</v>
      </c>
      <c r="J45" s="20">
        <v>0</v>
      </c>
      <c r="K45" s="9">
        <v>0</v>
      </c>
      <c r="L45" s="20">
        <v>0</v>
      </c>
      <c r="M45" s="9">
        <v>0</v>
      </c>
      <c r="N45" s="20">
        <v>0</v>
      </c>
      <c r="O45" s="9">
        <v>0</v>
      </c>
      <c r="P45" s="20">
        <v>0</v>
      </c>
      <c r="Q45" s="9">
        <v>0</v>
      </c>
    </row>
    <row r="46" spans="4:17" x14ac:dyDescent="0.25">
      <c r="D46" s="8" t="s">
        <v>523</v>
      </c>
      <c r="E46" s="20">
        <v>0</v>
      </c>
      <c r="F46" s="20">
        <v>0</v>
      </c>
      <c r="G46" s="9">
        <v>0</v>
      </c>
      <c r="H46" s="20">
        <v>0</v>
      </c>
      <c r="I46" s="9">
        <v>0</v>
      </c>
      <c r="J46" s="20">
        <v>0</v>
      </c>
      <c r="K46" s="9">
        <v>0</v>
      </c>
      <c r="L46" s="20">
        <v>0</v>
      </c>
      <c r="M46" s="9">
        <v>0</v>
      </c>
      <c r="N46" s="20">
        <v>0</v>
      </c>
      <c r="O46" s="9">
        <v>0</v>
      </c>
      <c r="P46" s="20">
        <v>0</v>
      </c>
      <c r="Q46" s="9">
        <v>0</v>
      </c>
    </row>
    <row r="47" spans="4:17" x14ac:dyDescent="0.25">
      <c r="D47" s="8" t="s">
        <v>527</v>
      </c>
      <c r="E47" s="20">
        <v>0</v>
      </c>
      <c r="F47" s="20">
        <v>0</v>
      </c>
      <c r="G47" s="9">
        <v>0</v>
      </c>
      <c r="H47" s="20">
        <v>0</v>
      </c>
      <c r="I47" s="9">
        <v>0</v>
      </c>
      <c r="J47" s="20">
        <v>0</v>
      </c>
      <c r="K47" s="9">
        <v>0</v>
      </c>
      <c r="L47" s="20">
        <v>0</v>
      </c>
      <c r="M47" s="9">
        <v>0</v>
      </c>
      <c r="N47" s="20">
        <v>0</v>
      </c>
      <c r="O47" s="9">
        <v>0</v>
      </c>
      <c r="P47" s="20">
        <v>0</v>
      </c>
      <c r="Q47" s="9">
        <v>0</v>
      </c>
    </row>
    <row r="48" spans="4:17" x14ac:dyDescent="0.25">
      <c r="D48" s="8" t="s">
        <v>528</v>
      </c>
      <c r="E48" s="20">
        <v>1</v>
      </c>
      <c r="F48" s="20">
        <v>1</v>
      </c>
      <c r="G48" s="9">
        <v>1</v>
      </c>
      <c r="H48" s="20">
        <v>1</v>
      </c>
      <c r="I48" s="9">
        <v>1</v>
      </c>
      <c r="J48" s="20">
        <v>0</v>
      </c>
      <c r="K48" s="9">
        <v>0</v>
      </c>
      <c r="L48" s="20">
        <v>0</v>
      </c>
      <c r="M48" s="9">
        <v>0</v>
      </c>
      <c r="N48" s="20">
        <v>0</v>
      </c>
      <c r="O48" s="9">
        <v>0</v>
      </c>
      <c r="P48" s="20">
        <v>0</v>
      </c>
      <c r="Q48" s="9">
        <v>0</v>
      </c>
    </row>
    <row r="49" spans="4:17" x14ac:dyDescent="0.25">
      <c r="D49" s="8" t="s">
        <v>443</v>
      </c>
      <c r="E49" s="20">
        <v>0</v>
      </c>
      <c r="F49" s="20">
        <v>0</v>
      </c>
      <c r="G49" s="9">
        <v>0</v>
      </c>
      <c r="H49" s="20">
        <v>0</v>
      </c>
      <c r="I49" s="9">
        <v>0</v>
      </c>
      <c r="J49" s="20">
        <v>0</v>
      </c>
      <c r="K49" s="9">
        <v>0</v>
      </c>
      <c r="L49" s="20">
        <v>0</v>
      </c>
      <c r="M49" s="9">
        <v>0</v>
      </c>
      <c r="N49" s="20">
        <v>0</v>
      </c>
      <c r="O49" s="9">
        <v>0</v>
      </c>
      <c r="P49" s="20">
        <v>0</v>
      </c>
      <c r="Q49" s="9">
        <v>0</v>
      </c>
    </row>
    <row r="50" spans="4:17" x14ac:dyDescent="0.25">
      <c r="D50" s="8" t="s">
        <v>533</v>
      </c>
      <c r="E50" s="20">
        <v>0</v>
      </c>
      <c r="F50" s="20">
        <v>0</v>
      </c>
      <c r="G50" s="9">
        <v>0</v>
      </c>
      <c r="H50" s="20">
        <v>0</v>
      </c>
      <c r="I50" s="9">
        <v>0</v>
      </c>
      <c r="J50" s="20">
        <v>0</v>
      </c>
      <c r="K50" s="9">
        <v>0</v>
      </c>
      <c r="L50" s="20">
        <v>0</v>
      </c>
      <c r="M50" s="9">
        <v>0</v>
      </c>
      <c r="N50" s="20">
        <v>0</v>
      </c>
      <c r="O50" s="9">
        <v>0</v>
      </c>
      <c r="P50" s="20">
        <v>0</v>
      </c>
      <c r="Q50" s="9">
        <v>0</v>
      </c>
    </row>
    <row r="51" spans="4:17" x14ac:dyDescent="0.25">
      <c r="D51" s="8" t="s">
        <v>536</v>
      </c>
      <c r="E51" s="20">
        <v>0</v>
      </c>
      <c r="F51" s="20">
        <v>0</v>
      </c>
      <c r="G51" s="9">
        <v>0</v>
      </c>
      <c r="H51" s="20">
        <v>0</v>
      </c>
      <c r="I51" s="9">
        <v>0</v>
      </c>
      <c r="J51" s="20">
        <v>0</v>
      </c>
      <c r="K51" s="9">
        <v>0</v>
      </c>
      <c r="L51" s="20">
        <v>0</v>
      </c>
      <c r="M51" s="9">
        <v>0</v>
      </c>
      <c r="N51" s="20">
        <v>0</v>
      </c>
      <c r="O51" s="9">
        <v>0</v>
      </c>
      <c r="P51" s="20">
        <v>0</v>
      </c>
      <c r="Q51" s="9">
        <v>0</v>
      </c>
    </row>
    <row r="52" spans="4:17" x14ac:dyDescent="0.25">
      <c r="D52" s="7" t="s">
        <v>435</v>
      </c>
      <c r="E52" s="20">
        <v>1</v>
      </c>
      <c r="F52" s="20">
        <v>1</v>
      </c>
      <c r="G52" s="9">
        <v>1</v>
      </c>
      <c r="H52" s="20">
        <v>0</v>
      </c>
      <c r="I52" s="9">
        <v>0</v>
      </c>
      <c r="J52" s="20">
        <v>0</v>
      </c>
      <c r="K52" s="9">
        <v>0</v>
      </c>
      <c r="L52" s="20">
        <v>0</v>
      </c>
      <c r="M52" s="9">
        <v>0</v>
      </c>
      <c r="N52" s="20">
        <v>0</v>
      </c>
      <c r="O52" s="9">
        <v>0</v>
      </c>
      <c r="P52" s="20">
        <v>0</v>
      </c>
      <c r="Q52" s="9">
        <v>0</v>
      </c>
    </row>
    <row r="53" spans="4:17" x14ac:dyDescent="0.25">
      <c r="D53" s="8" t="s">
        <v>436</v>
      </c>
      <c r="E53" s="20">
        <v>0</v>
      </c>
      <c r="F53" s="20">
        <v>0</v>
      </c>
      <c r="G53" s="9">
        <v>0</v>
      </c>
      <c r="H53" s="20">
        <v>0</v>
      </c>
      <c r="I53" s="9">
        <v>0</v>
      </c>
      <c r="J53" s="20">
        <v>0</v>
      </c>
      <c r="K53" s="9">
        <v>0</v>
      </c>
      <c r="L53" s="20">
        <v>0</v>
      </c>
      <c r="M53" s="9">
        <v>0</v>
      </c>
      <c r="N53" s="20">
        <v>0</v>
      </c>
      <c r="O53" s="9">
        <v>0</v>
      </c>
      <c r="P53" s="20">
        <v>0</v>
      </c>
      <c r="Q53" s="9">
        <v>0</v>
      </c>
    </row>
    <row r="54" spans="4:17" x14ac:dyDescent="0.25">
      <c r="D54" s="8" t="s">
        <v>513</v>
      </c>
      <c r="E54" s="20">
        <v>1</v>
      </c>
      <c r="F54" s="20">
        <v>1</v>
      </c>
      <c r="G54" s="9">
        <v>1</v>
      </c>
      <c r="H54" s="20">
        <v>0</v>
      </c>
      <c r="I54" s="9">
        <v>0</v>
      </c>
      <c r="J54" s="20">
        <v>0</v>
      </c>
      <c r="K54" s="9">
        <v>0</v>
      </c>
      <c r="L54" s="20">
        <v>0</v>
      </c>
      <c r="M54" s="9">
        <v>0</v>
      </c>
      <c r="N54" s="20">
        <v>0</v>
      </c>
      <c r="O54" s="9">
        <v>0</v>
      </c>
      <c r="P54" s="20">
        <v>0</v>
      </c>
      <c r="Q54" s="9">
        <v>0</v>
      </c>
    </row>
    <row r="55" spans="4:17" x14ac:dyDescent="0.25">
      <c r="D55" s="8" t="s">
        <v>531</v>
      </c>
      <c r="E55" s="20">
        <v>0</v>
      </c>
      <c r="F55" s="20">
        <v>0</v>
      </c>
      <c r="G55" s="9">
        <v>0</v>
      </c>
      <c r="H55" s="20">
        <v>0</v>
      </c>
      <c r="I55" s="9">
        <v>0</v>
      </c>
      <c r="J55" s="20">
        <v>0</v>
      </c>
      <c r="K55" s="9">
        <v>0</v>
      </c>
      <c r="L55" s="20">
        <v>0</v>
      </c>
      <c r="M55" s="9">
        <v>0</v>
      </c>
      <c r="N55" s="20">
        <v>0</v>
      </c>
      <c r="O55" s="9">
        <v>0</v>
      </c>
      <c r="P55" s="20">
        <v>0</v>
      </c>
      <c r="Q55" s="9">
        <v>0</v>
      </c>
    </row>
    <row r="56" spans="4:17" x14ac:dyDescent="0.25">
      <c r="D56" s="8" t="s">
        <v>537</v>
      </c>
      <c r="E56" s="20">
        <v>0</v>
      </c>
      <c r="F56" s="20">
        <v>0</v>
      </c>
      <c r="G56" s="9">
        <v>0</v>
      </c>
      <c r="H56" s="20">
        <v>0</v>
      </c>
      <c r="I56" s="9">
        <v>0</v>
      </c>
      <c r="J56" s="20">
        <v>0</v>
      </c>
      <c r="K56" s="9">
        <v>0</v>
      </c>
      <c r="L56" s="20">
        <v>0</v>
      </c>
      <c r="M56" s="9">
        <v>0</v>
      </c>
      <c r="N56" s="20">
        <v>0</v>
      </c>
      <c r="O56" s="9">
        <v>0</v>
      </c>
      <c r="P56" s="20">
        <v>0</v>
      </c>
      <c r="Q56" s="9">
        <v>0</v>
      </c>
    </row>
    <row r="57" spans="4:17" x14ac:dyDescent="0.25">
      <c r="D57" s="7" t="s">
        <v>439</v>
      </c>
      <c r="E57" s="20">
        <v>8</v>
      </c>
      <c r="F57" s="20">
        <v>8</v>
      </c>
      <c r="G57" s="9">
        <v>1</v>
      </c>
      <c r="H57" s="20">
        <v>8</v>
      </c>
      <c r="I57" s="9">
        <v>1</v>
      </c>
      <c r="J57" s="20">
        <v>0</v>
      </c>
      <c r="K57" s="9">
        <v>0</v>
      </c>
      <c r="L57" s="20">
        <v>0</v>
      </c>
      <c r="M57" s="9">
        <v>0</v>
      </c>
      <c r="N57" s="20">
        <v>0</v>
      </c>
      <c r="O57" s="9">
        <v>0</v>
      </c>
      <c r="P57" s="20">
        <v>0</v>
      </c>
      <c r="Q57" s="9">
        <v>0</v>
      </c>
    </row>
    <row r="58" spans="4:17" x14ac:dyDescent="0.25">
      <c r="D58" s="8" t="s">
        <v>514</v>
      </c>
      <c r="E58" s="20">
        <v>7</v>
      </c>
      <c r="F58" s="20">
        <v>7</v>
      </c>
      <c r="G58" s="9">
        <v>1</v>
      </c>
      <c r="H58" s="20">
        <v>7</v>
      </c>
      <c r="I58" s="9">
        <v>1</v>
      </c>
      <c r="J58" s="20">
        <v>0</v>
      </c>
      <c r="K58" s="9">
        <v>0</v>
      </c>
      <c r="L58" s="20">
        <v>0</v>
      </c>
      <c r="M58" s="9">
        <v>0</v>
      </c>
      <c r="N58" s="20">
        <v>0</v>
      </c>
      <c r="O58" s="9">
        <v>0</v>
      </c>
      <c r="P58" s="20">
        <v>0</v>
      </c>
      <c r="Q58" s="9">
        <v>0</v>
      </c>
    </row>
    <row r="59" spans="4:17" x14ac:dyDescent="0.25">
      <c r="D59" s="8" t="s">
        <v>518</v>
      </c>
      <c r="E59" s="20">
        <v>0</v>
      </c>
      <c r="F59" s="20">
        <v>0</v>
      </c>
      <c r="G59" s="9">
        <v>0</v>
      </c>
      <c r="H59" s="20">
        <v>0</v>
      </c>
      <c r="I59" s="9">
        <v>0</v>
      </c>
      <c r="J59" s="20">
        <v>0</v>
      </c>
      <c r="K59" s="9">
        <v>0</v>
      </c>
      <c r="L59" s="20">
        <v>0</v>
      </c>
      <c r="M59" s="9">
        <v>0</v>
      </c>
      <c r="N59" s="20">
        <v>0</v>
      </c>
      <c r="O59" s="9">
        <v>0</v>
      </c>
      <c r="P59" s="20">
        <v>0</v>
      </c>
      <c r="Q59" s="9">
        <v>0</v>
      </c>
    </row>
    <row r="60" spans="4:17" x14ac:dyDescent="0.25">
      <c r="D60" s="8" t="s">
        <v>441</v>
      </c>
      <c r="E60" s="20">
        <v>1</v>
      </c>
      <c r="F60" s="20">
        <v>1</v>
      </c>
      <c r="G60" s="9">
        <v>1</v>
      </c>
      <c r="H60" s="20">
        <v>1</v>
      </c>
      <c r="I60" s="9">
        <v>1</v>
      </c>
      <c r="J60" s="20">
        <v>0</v>
      </c>
      <c r="K60" s="9">
        <v>0</v>
      </c>
      <c r="L60" s="20">
        <v>0</v>
      </c>
      <c r="M60" s="9">
        <v>0</v>
      </c>
      <c r="N60" s="20">
        <v>0</v>
      </c>
      <c r="O60" s="9">
        <v>0</v>
      </c>
      <c r="P60" s="20">
        <v>0</v>
      </c>
      <c r="Q60" s="9">
        <v>0</v>
      </c>
    </row>
    <row r="61" spans="4:17" x14ac:dyDescent="0.25">
      <c r="D61" s="8" t="s">
        <v>446</v>
      </c>
      <c r="E61" s="20">
        <v>0</v>
      </c>
      <c r="F61" s="20">
        <v>0</v>
      </c>
      <c r="G61" s="9">
        <v>0</v>
      </c>
      <c r="H61" s="20">
        <v>0</v>
      </c>
      <c r="I61" s="9">
        <v>0</v>
      </c>
      <c r="J61" s="20">
        <v>0</v>
      </c>
      <c r="K61" s="9">
        <v>0</v>
      </c>
      <c r="L61" s="20">
        <v>0</v>
      </c>
      <c r="M61" s="9">
        <v>0</v>
      </c>
      <c r="N61" s="20">
        <v>0</v>
      </c>
      <c r="O61" s="9">
        <v>0</v>
      </c>
      <c r="P61" s="20">
        <v>0</v>
      </c>
      <c r="Q61" s="9">
        <v>0</v>
      </c>
    </row>
    <row r="62" spans="4:17" x14ac:dyDescent="0.25">
      <c r="D62" s="8" t="s">
        <v>535</v>
      </c>
      <c r="E62" s="20">
        <v>0</v>
      </c>
      <c r="F62" s="20">
        <v>0</v>
      </c>
      <c r="G62" s="9">
        <v>0</v>
      </c>
      <c r="H62" s="20">
        <v>0</v>
      </c>
      <c r="I62" s="9">
        <v>0</v>
      </c>
      <c r="J62" s="20">
        <v>0</v>
      </c>
      <c r="K62" s="9">
        <v>0</v>
      </c>
      <c r="L62" s="20">
        <v>0</v>
      </c>
      <c r="M62" s="9">
        <v>0</v>
      </c>
      <c r="N62" s="20">
        <v>0</v>
      </c>
      <c r="O62" s="9">
        <v>0</v>
      </c>
      <c r="P62" s="20">
        <v>0</v>
      </c>
      <c r="Q62" s="9">
        <v>0</v>
      </c>
    </row>
    <row r="63" spans="4:17" x14ac:dyDescent="0.25">
      <c r="D63" s="8" t="s">
        <v>440</v>
      </c>
      <c r="E63" s="20">
        <v>0</v>
      </c>
      <c r="F63" s="20">
        <v>0</v>
      </c>
      <c r="G63" s="9">
        <v>0</v>
      </c>
      <c r="H63" s="20">
        <v>0</v>
      </c>
      <c r="I63" s="9">
        <v>0</v>
      </c>
      <c r="J63" s="20">
        <v>0</v>
      </c>
      <c r="K63" s="9">
        <v>0</v>
      </c>
      <c r="L63" s="20">
        <v>0</v>
      </c>
      <c r="M63" s="9">
        <v>0</v>
      </c>
      <c r="N63" s="20">
        <v>0</v>
      </c>
      <c r="O63" s="9">
        <v>0</v>
      </c>
      <c r="P63" s="20">
        <v>0</v>
      </c>
      <c r="Q63" s="9">
        <v>0</v>
      </c>
    </row>
    <row r="64" spans="4:17" x14ac:dyDescent="0.25">
      <c r="D64" s="6" t="s">
        <v>449</v>
      </c>
      <c r="E64" s="20">
        <v>28</v>
      </c>
      <c r="F64" s="20">
        <v>26</v>
      </c>
      <c r="G64" s="9">
        <v>0.9285714285714286</v>
      </c>
      <c r="H64" s="20">
        <v>20</v>
      </c>
      <c r="I64" s="9">
        <v>0.76923076923076927</v>
      </c>
      <c r="J64" s="20">
        <v>0</v>
      </c>
      <c r="K64" s="9">
        <v>0</v>
      </c>
      <c r="L64" s="20">
        <v>0</v>
      </c>
      <c r="M64" s="9">
        <v>0</v>
      </c>
      <c r="N64" s="20">
        <v>1</v>
      </c>
      <c r="O64" s="9">
        <v>3.8461538461538464E-2</v>
      </c>
      <c r="P64" s="20">
        <v>1</v>
      </c>
      <c r="Q64" s="9">
        <v>3.8461538461538464E-2</v>
      </c>
    </row>
    <row r="65" spans="4:17" x14ac:dyDescent="0.25">
      <c r="D65" s="7" t="s">
        <v>541</v>
      </c>
      <c r="E65" s="20">
        <v>2</v>
      </c>
      <c r="F65" s="20">
        <v>2</v>
      </c>
      <c r="G65" s="9">
        <v>1</v>
      </c>
      <c r="H65" s="20">
        <v>2</v>
      </c>
      <c r="I65" s="9">
        <v>1</v>
      </c>
      <c r="J65" s="20">
        <v>0</v>
      </c>
      <c r="K65" s="9">
        <v>0</v>
      </c>
      <c r="L65" s="20">
        <v>0</v>
      </c>
      <c r="M65" s="9">
        <v>0</v>
      </c>
      <c r="N65" s="20">
        <v>0</v>
      </c>
      <c r="O65" s="9">
        <v>0</v>
      </c>
      <c r="P65" s="20">
        <v>0</v>
      </c>
      <c r="Q65" s="9">
        <v>0</v>
      </c>
    </row>
    <row r="66" spans="4:17" x14ac:dyDescent="0.25">
      <c r="D66" s="8" t="s">
        <v>542</v>
      </c>
      <c r="E66" s="20">
        <v>0</v>
      </c>
      <c r="F66" s="20">
        <v>0</v>
      </c>
      <c r="G66" s="9">
        <v>0</v>
      </c>
      <c r="H66" s="20">
        <v>0</v>
      </c>
      <c r="I66" s="9">
        <v>0</v>
      </c>
      <c r="J66" s="20">
        <v>0</v>
      </c>
      <c r="K66" s="9">
        <v>0</v>
      </c>
      <c r="L66" s="20">
        <v>0</v>
      </c>
      <c r="M66" s="9">
        <v>0</v>
      </c>
      <c r="N66" s="20">
        <v>0</v>
      </c>
      <c r="O66" s="9">
        <v>0</v>
      </c>
      <c r="P66" s="20">
        <v>0</v>
      </c>
      <c r="Q66" s="9">
        <v>0</v>
      </c>
    </row>
    <row r="67" spans="4:17" x14ac:dyDescent="0.25">
      <c r="D67" s="8" t="s">
        <v>543</v>
      </c>
      <c r="E67" s="20">
        <v>2</v>
      </c>
      <c r="F67" s="20">
        <v>2</v>
      </c>
      <c r="G67" s="9">
        <v>1</v>
      </c>
      <c r="H67" s="20">
        <v>2</v>
      </c>
      <c r="I67" s="9">
        <v>1</v>
      </c>
      <c r="J67" s="20">
        <v>0</v>
      </c>
      <c r="K67" s="9">
        <v>0</v>
      </c>
      <c r="L67" s="20">
        <v>0</v>
      </c>
      <c r="M67" s="9">
        <v>0</v>
      </c>
      <c r="N67" s="20">
        <v>0</v>
      </c>
      <c r="O67" s="9">
        <v>0</v>
      </c>
      <c r="P67" s="20">
        <v>0</v>
      </c>
      <c r="Q67" s="9">
        <v>0</v>
      </c>
    </row>
    <row r="68" spans="4:17" x14ac:dyDescent="0.25">
      <c r="D68" s="8" t="s">
        <v>546</v>
      </c>
      <c r="E68" s="20">
        <v>0</v>
      </c>
      <c r="F68" s="20">
        <v>0</v>
      </c>
      <c r="G68" s="9">
        <v>0</v>
      </c>
      <c r="H68" s="20">
        <v>0</v>
      </c>
      <c r="I68" s="9">
        <v>0</v>
      </c>
      <c r="J68" s="20">
        <v>0</v>
      </c>
      <c r="K68" s="9">
        <v>0</v>
      </c>
      <c r="L68" s="20">
        <v>0</v>
      </c>
      <c r="M68" s="9">
        <v>0</v>
      </c>
      <c r="N68" s="20">
        <v>0</v>
      </c>
      <c r="O68" s="9">
        <v>0</v>
      </c>
      <c r="P68" s="20">
        <v>0</v>
      </c>
      <c r="Q68" s="9">
        <v>0</v>
      </c>
    </row>
    <row r="69" spans="4:17" x14ac:dyDescent="0.25">
      <c r="D69" s="8" t="s">
        <v>566</v>
      </c>
      <c r="E69" s="20">
        <v>0</v>
      </c>
      <c r="F69" s="20">
        <v>0</v>
      </c>
      <c r="G69" s="9">
        <v>0</v>
      </c>
      <c r="H69" s="20">
        <v>0</v>
      </c>
      <c r="I69" s="9">
        <v>0</v>
      </c>
      <c r="J69" s="20">
        <v>0</v>
      </c>
      <c r="K69" s="9">
        <v>0</v>
      </c>
      <c r="L69" s="20">
        <v>0</v>
      </c>
      <c r="M69" s="9">
        <v>0</v>
      </c>
      <c r="N69" s="20">
        <v>0</v>
      </c>
      <c r="O69" s="9">
        <v>0</v>
      </c>
      <c r="P69" s="20">
        <v>0</v>
      </c>
      <c r="Q69" s="9">
        <v>0</v>
      </c>
    </row>
    <row r="70" spans="4:17" x14ac:dyDescent="0.25">
      <c r="D70" s="7" t="s">
        <v>547</v>
      </c>
      <c r="E70" s="20">
        <v>0</v>
      </c>
      <c r="F70" s="20">
        <v>0</v>
      </c>
      <c r="G70" s="9">
        <v>0</v>
      </c>
      <c r="H70" s="20">
        <v>0</v>
      </c>
      <c r="I70" s="9">
        <v>0</v>
      </c>
      <c r="J70" s="20">
        <v>0</v>
      </c>
      <c r="K70" s="9">
        <v>0</v>
      </c>
      <c r="L70" s="20">
        <v>0</v>
      </c>
      <c r="M70" s="9">
        <v>0</v>
      </c>
      <c r="N70" s="20">
        <v>0</v>
      </c>
      <c r="O70" s="9">
        <v>0</v>
      </c>
      <c r="P70" s="20">
        <v>0</v>
      </c>
      <c r="Q70" s="9">
        <v>0</v>
      </c>
    </row>
    <row r="71" spans="4:17" x14ac:dyDescent="0.25">
      <c r="D71" s="8" t="s">
        <v>548</v>
      </c>
      <c r="E71" s="20">
        <v>0</v>
      </c>
      <c r="F71" s="20">
        <v>0</v>
      </c>
      <c r="G71" s="9">
        <v>0</v>
      </c>
      <c r="H71" s="20">
        <v>0</v>
      </c>
      <c r="I71" s="9">
        <v>0</v>
      </c>
      <c r="J71" s="20">
        <v>0</v>
      </c>
      <c r="K71" s="9">
        <v>0</v>
      </c>
      <c r="L71" s="20">
        <v>0</v>
      </c>
      <c r="M71" s="9">
        <v>0</v>
      </c>
      <c r="N71" s="20">
        <v>0</v>
      </c>
      <c r="O71" s="9">
        <v>0</v>
      </c>
      <c r="P71" s="20">
        <v>0</v>
      </c>
      <c r="Q71" s="9">
        <v>0</v>
      </c>
    </row>
    <row r="72" spans="4:17" x14ac:dyDescent="0.25">
      <c r="D72" s="8" t="s">
        <v>554</v>
      </c>
      <c r="E72" s="20">
        <v>0</v>
      </c>
      <c r="F72" s="20">
        <v>0</v>
      </c>
      <c r="G72" s="9">
        <v>0</v>
      </c>
      <c r="H72" s="20">
        <v>0</v>
      </c>
      <c r="I72" s="9">
        <v>0</v>
      </c>
      <c r="J72" s="20">
        <v>0</v>
      </c>
      <c r="K72" s="9">
        <v>0</v>
      </c>
      <c r="L72" s="20">
        <v>0</v>
      </c>
      <c r="M72" s="9">
        <v>0</v>
      </c>
      <c r="N72" s="20">
        <v>0</v>
      </c>
      <c r="O72" s="9">
        <v>0</v>
      </c>
      <c r="P72" s="20">
        <v>0</v>
      </c>
      <c r="Q72" s="9">
        <v>0</v>
      </c>
    </row>
    <row r="73" spans="4:17" x14ac:dyDescent="0.25">
      <c r="D73" s="8" t="s">
        <v>557</v>
      </c>
      <c r="E73" s="20">
        <v>0</v>
      </c>
      <c r="F73" s="20">
        <v>0</v>
      </c>
      <c r="G73" s="9">
        <v>0</v>
      </c>
      <c r="H73" s="20">
        <v>0</v>
      </c>
      <c r="I73" s="9">
        <v>0</v>
      </c>
      <c r="J73" s="20">
        <v>0</v>
      </c>
      <c r="K73" s="9">
        <v>0</v>
      </c>
      <c r="L73" s="20">
        <v>0</v>
      </c>
      <c r="M73" s="9">
        <v>0</v>
      </c>
      <c r="N73" s="20">
        <v>0</v>
      </c>
      <c r="O73" s="9">
        <v>0</v>
      </c>
      <c r="P73" s="20">
        <v>0</v>
      </c>
      <c r="Q73" s="9">
        <v>0</v>
      </c>
    </row>
    <row r="74" spans="4:17" x14ac:dyDescent="0.25">
      <c r="D74" s="8" t="s">
        <v>564</v>
      </c>
      <c r="E74" s="20">
        <v>0</v>
      </c>
      <c r="F74" s="20">
        <v>0</v>
      </c>
      <c r="G74" s="9">
        <v>0</v>
      </c>
      <c r="H74" s="20">
        <v>0</v>
      </c>
      <c r="I74" s="9">
        <v>0</v>
      </c>
      <c r="J74" s="20">
        <v>0</v>
      </c>
      <c r="K74" s="9">
        <v>0</v>
      </c>
      <c r="L74" s="20">
        <v>0</v>
      </c>
      <c r="M74" s="9">
        <v>0</v>
      </c>
      <c r="N74" s="20">
        <v>0</v>
      </c>
      <c r="O74" s="9">
        <v>0</v>
      </c>
      <c r="P74" s="20">
        <v>0</v>
      </c>
      <c r="Q74" s="9">
        <v>0</v>
      </c>
    </row>
    <row r="75" spans="4:17" x14ac:dyDescent="0.25">
      <c r="D75" s="8" t="s">
        <v>571</v>
      </c>
      <c r="E75" s="20">
        <v>0</v>
      </c>
      <c r="F75" s="20">
        <v>0</v>
      </c>
      <c r="G75" s="9">
        <v>0</v>
      </c>
      <c r="H75" s="20">
        <v>0</v>
      </c>
      <c r="I75" s="9">
        <v>0</v>
      </c>
      <c r="J75" s="20">
        <v>0</v>
      </c>
      <c r="K75" s="9">
        <v>0</v>
      </c>
      <c r="L75" s="20">
        <v>0</v>
      </c>
      <c r="M75" s="9">
        <v>0</v>
      </c>
      <c r="N75" s="20">
        <v>0</v>
      </c>
      <c r="O75" s="9">
        <v>0</v>
      </c>
      <c r="P75" s="20">
        <v>0</v>
      </c>
      <c r="Q75" s="9">
        <v>0</v>
      </c>
    </row>
    <row r="76" spans="4:17" x14ac:dyDescent="0.25">
      <c r="D76" s="8" t="s">
        <v>578</v>
      </c>
      <c r="E76" s="20">
        <v>0</v>
      </c>
      <c r="F76" s="20">
        <v>0</v>
      </c>
      <c r="G76" s="9">
        <v>0</v>
      </c>
      <c r="H76" s="20">
        <v>0</v>
      </c>
      <c r="I76" s="9">
        <v>0</v>
      </c>
      <c r="J76" s="20">
        <v>0</v>
      </c>
      <c r="K76" s="9">
        <v>0</v>
      </c>
      <c r="L76" s="20">
        <v>0</v>
      </c>
      <c r="M76" s="9">
        <v>0</v>
      </c>
      <c r="N76" s="20">
        <v>0</v>
      </c>
      <c r="O76" s="9">
        <v>0</v>
      </c>
      <c r="P76" s="20">
        <v>0</v>
      </c>
      <c r="Q76" s="9">
        <v>0</v>
      </c>
    </row>
    <row r="77" spans="4:17" x14ac:dyDescent="0.25">
      <c r="D77" s="8" t="s">
        <v>579</v>
      </c>
      <c r="E77" s="20">
        <v>0</v>
      </c>
      <c r="F77" s="20">
        <v>0</v>
      </c>
      <c r="G77" s="9">
        <v>0</v>
      </c>
      <c r="H77" s="20">
        <v>0</v>
      </c>
      <c r="I77" s="9">
        <v>0</v>
      </c>
      <c r="J77" s="20">
        <v>0</v>
      </c>
      <c r="K77" s="9">
        <v>0</v>
      </c>
      <c r="L77" s="20">
        <v>0</v>
      </c>
      <c r="M77" s="9">
        <v>0</v>
      </c>
      <c r="N77" s="20">
        <v>0</v>
      </c>
      <c r="O77" s="9">
        <v>0</v>
      </c>
      <c r="P77" s="20">
        <v>0</v>
      </c>
      <c r="Q77" s="9">
        <v>0</v>
      </c>
    </row>
    <row r="78" spans="4:17" x14ac:dyDescent="0.25">
      <c r="D78" s="7" t="s">
        <v>539</v>
      </c>
      <c r="E78" s="20">
        <v>12</v>
      </c>
      <c r="F78" s="20">
        <v>11</v>
      </c>
      <c r="G78" s="9">
        <v>0.91666666666666663</v>
      </c>
      <c r="H78" s="20">
        <v>8</v>
      </c>
      <c r="I78" s="9">
        <v>0.72727272727272729</v>
      </c>
      <c r="J78" s="20">
        <v>0</v>
      </c>
      <c r="K78" s="9">
        <v>0</v>
      </c>
      <c r="L78" s="20">
        <v>0</v>
      </c>
      <c r="M78" s="9">
        <v>0</v>
      </c>
      <c r="N78" s="20">
        <v>0</v>
      </c>
      <c r="O78" s="9">
        <v>0</v>
      </c>
      <c r="P78" s="20">
        <v>1</v>
      </c>
      <c r="Q78" s="9">
        <v>9.0909090909090912E-2</v>
      </c>
    </row>
    <row r="79" spans="4:17" x14ac:dyDescent="0.25">
      <c r="D79" s="8" t="s">
        <v>540</v>
      </c>
      <c r="E79" s="20">
        <v>0</v>
      </c>
      <c r="F79" s="20">
        <v>0</v>
      </c>
      <c r="G79" s="9">
        <v>0</v>
      </c>
      <c r="H79" s="20">
        <v>0</v>
      </c>
      <c r="I79" s="9">
        <v>0</v>
      </c>
      <c r="J79" s="20">
        <v>0</v>
      </c>
      <c r="K79" s="9">
        <v>0</v>
      </c>
      <c r="L79" s="20">
        <v>0</v>
      </c>
      <c r="M79" s="9">
        <v>0</v>
      </c>
      <c r="N79" s="20">
        <v>0</v>
      </c>
      <c r="O79" s="9">
        <v>0</v>
      </c>
      <c r="P79" s="20">
        <v>0</v>
      </c>
      <c r="Q79" s="9">
        <v>0</v>
      </c>
    </row>
    <row r="80" spans="4:17" x14ac:dyDescent="0.25">
      <c r="D80" s="8" t="s">
        <v>558</v>
      </c>
      <c r="E80" s="20">
        <v>0</v>
      </c>
      <c r="F80" s="20">
        <v>0</v>
      </c>
      <c r="G80" s="9">
        <v>0</v>
      </c>
      <c r="H80" s="20">
        <v>0</v>
      </c>
      <c r="I80" s="9">
        <v>0</v>
      </c>
      <c r="J80" s="20">
        <v>0</v>
      </c>
      <c r="K80" s="9">
        <v>0</v>
      </c>
      <c r="L80" s="20">
        <v>0</v>
      </c>
      <c r="M80" s="9">
        <v>0</v>
      </c>
      <c r="N80" s="20">
        <v>0</v>
      </c>
      <c r="O80" s="9">
        <v>0</v>
      </c>
      <c r="P80" s="20">
        <v>0</v>
      </c>
      <c r="Q80" s="9">
        <v>0</v>
      </c>
    </row>
    <row r="81" spans="4:17" x14ac:dyDescent="0.25">
      <c r="D81" s="8" t="s">
        <v>559</v>
      </c>
      <c r="E81" s="20">
        <v>9</v>
      </c>
      <c r="F81" s="20">
        <v>8</v>
      </c>
      <c r="G81" s="9">
        <v>0.88888888888888884</v>
      </c>
      <c r="H81" s="20">
        <v>5</v>
      </c>
      <c r="I81" s="9">
        <v>0.625</v>
      </c>
      <c r="J81" s="20">
        <v>0</v>
      </c>
      <c r="K81" s="9">
        <v>0</v>
      </c>
      <c r="L81" s="20">
        <v>0</v>
      </c>
      <c r="M81" s="9">
        <v>0</v>
      </c>
      <c r="N81" s="20">
        <v>0</v>
      </c>
      <c r="O81" s="9">
        <v>0</v>
      </c>
      <c r="P81" s="20">
        <v>1</v>
      </c>
      <c r="Q81" s="9">
        <v>0.125</v>
      </c>
    </row>
    <row r="82" spans="4:17" x14ac:dyDescent="0.25">
      <c r="D82" s="8" t="s">
        <v>561</v>
      </c>
      <c r="E82" s="20">
        <v>3</v>
      </c>
      <c r="F82" s="20">
        <v>3</v>
      </c>
      <c r="G82" s="9">
        <v>1</v>
      </c>
      <c r="H82" s="20">
        <v>3</v>
      </c>
      <c r="I82" s="9">
        <v>1</v>
      </c>
      <c r="J82" s="20">
        <v>0</v>
      </c>
      <c r="K82" s="9">
        <v>0</v>
      </c>
      <c r="L82" s="20">
        <v>0</v>
      </c>
      <c r="M82" s="9">
        <v>0</v>
      </c>
      <c r="N82" s="20">
        <v>0</v>
      </c>
      <c r="O82" s="9">
        <v>0</v>
      </c>
      <c r="P82" s="20">
        <v>0</v>
      </c>
      <c r="Q82" s="9">
        <v>0</v>
      </c>
    </row>
    <row r="83" spans="4:17" x14ac:dyDescent="0.25">
      <c r="D83" s="8" t="s">
        <v>576</v>
      </c>
      <c r="E83" s="20">
        <v>0</v>
      </c>
      <c r="F83" s="20">
        <v>0</v>
      </c>
      <c r="G83" s="9">
        <v>0</v>
      </c>
      <c r="H83" s="20">
        <v>0</v>
      </c>
      <c r="I83" s="9">
        <v>0</v>
      </c>
      <c r="J83" s="20">
        <v>0</v>
      </c>
      <c r="K83" s="9">
        <v>0</v>
      </c>
      <c r="L83" s="20">
        <v>0</v>
      </c>
      <c r="M83" s="9">
        <v>0</v>
      </c>
      <c r="N83" s="20">
        <v>0</v>
      </c>
      <c r="O83" s="9">
        <v>0</v>
      </c>
      <c r="P83" s="20">
        <v>0</v>
      </c>
      <c r="Q83" s="9">
        <v>0</v>
      </c>
    </row>
    <row r="84" spans="4:17" x14ac:dyDescent="0.25">
      <c r="D84" s="7" t="s">
        <v>544</v>
      </c>
      <c r="E84" s="20">
        <v>2</v>
      </c>
      <c r="F84" s="20">
        <v>2</v>
      </c>
      <c r="G84" s="9">
        <v>1</v>
      </c>
      <c r="H84" s="20">
        <v>1</v>
      </c>
      <c r="I84" s="9">
        <v>0.5</v>
      </c>
      <c r="J84" s="20">
        <v>0</v>
      </c>
      <c r="K84" s="9">
        <v>0</v>
      </c>
      <c r="L84" s="20">
        <v>0</v>
      </c>
      <c r="M84" s="9">
        <v>0</v>
      </c>
      <c r="N84" s="20">
        <v>0</v>
      </c>
      <c r="O84" s="9">
        <v>0</v>
      </c>
      <c r="P84" s="20">
        <v>0</v>
      </c>
      <c r="Q84" s="9">
        <v>0</v>
      </c>
    </row>
    <row r="85" spans="4:17" x14ac:dyDescent="0.25">
      <c r="D85" s="8" t="s">
        <v>545</v>
      </c>
      <c r="E85" s="20">
        <v>0</v>
      </c>
      <c r="F85" s="20">
        <v>0</v>
      </c>
      <c r="G85" s="9">
        <v>0</v>
      </c>
      <c r="H85" s="20">
        <v>0</v>
      </c>
      <c r="I85" s="9">
        <v>0</v>
      </c>
      <c r="J85" s="20">
        <v>0</v>
      </c>
      <c r="K85" s="9">
        <v>0</v>
      </c>
      <c r="L85" s="20">
        <v>0</v>
      </c>
      <c r="M85" s="9">
        <v>0</v>
      </c>
      <c r="N85" s="20">
        <v>0</v>
      </c>
      <c r="O85" s="9">
        <v>0</v>
      </c>
      <c r="P85" s="20">
        <v>0</v>
      </c>
      <c r="Q85" s="9">
        <v>0</v>
      </c>
    </row>
    <row r="86" spans="4:17" x14ac:dyDescent="0.25">
      <c r="D86" s="8" t="s">
        <v>551</v>
      </c>
      <c r="E86" s="20">
        <v>0</v>
      </c>
      <c r="F86" s="20">
        <v>0</v>
      </c>
      <c r="G86" s="9">
        <v>0</v>
      </c>
      <c r="H86" s="20">
        <v>0</v>
      </c>
      <c r="I86" s="9">
        <v>0</v>
      </c>
      <c r="J86" s="20">
        <v>0</v>
      </c>
      <c r="K86" s="9">
        <v>0</v>
      </c>
      <c r="L86" s="20">
        <v>0</v>
      </c>
      <c r="M86" s="9">
        <v>0</v>
      </c>
      <c r="N86" s="20">
        <v>0</v>
      </c>
      <c r="O86" s="9">
        <v>0</v>
      </c>
      <c r="P86" s="20">
        <v>0</v>
      </c>
      <c r="Q86" s="9">
        <v>0</v>
      </c>
    </row>
    <row r="87" spans="4:17" x14ac:dyDescent="0.25">
      <c r="D87" s="8" t="s">
        <v>560</v>
      </c>
      <c r="E87" s="20">
        <v>1</v>
      </c>
      <c r="F87" s="20">
        <v>1</v>
      </c>
      <c r="G87" s="9">
        <v>1</v>
      </c>
      <c r="H87" s="20">
        <v>1</v>
      </c>
      <c r="I87" s="9">
        <v>1</v>
      </c>
      <c r="J87" s="20">
        <v>0</v>
      </c>
      <c r="K87" s="9">
        <v>0</v>
      </c>
      <c r="L87" s="20">
        <v>0</v>
      </c>
      <c r="M87" s="9">
        <v>0</v>
      </c>
      <c r="N87" s="20">
        <v>0</v>
      </c>
      <c r="O87" s="9">
        <v>0</v>
      </c>
      <c r="P87" s="20">
        <v>0</v>
      </c>
      <c r="Q87" s="9">
        <v>0</v>
      </c>
    </row>
    <row r="88" spans="4:17" x14ac:dyDescent="0.25">
      <c r="D88" s="8" t="s">
        <v>562</v>
      </c>
      <c r="E88" s="20">
        <v>1</v>
      </c>
      <c r="F88" s="20">
        <v>1</v>
      </c>
      <c r="G88" s="9">
        <v>1</v>
      </c>
      <c r="H88" s="20">
        <v>0</v>
      </c>
      <c r="I88" s="9">
        <v>0</v>
      </c>
      <c r="J88" s="20">
        <v>0</v>
      </c>
      <c r="K88" s="9">
        <v>0</v>
      </c>
      <c r="L88" s="20">
        <v>0</v>
      </c>
      <c r="M88" s="9">
        <v>0</v>
      </c>
      <c r="N88" s="20">
        <v>0</v>
      </c>
      <c r="O88" s="9">
        <v>0</v>
      </c>
      <c r="P88" s="20">
        <v>0</v>
      </c>
      <c r="Q88" s="9">
        <v>0</v>
      </c>
    </row>
    <row r="89" spans="4:17" x14ac:dyDescent="0.25">
      <c r="D89" s="8" t="s">
        <v>563</v>
      </c>
      <c r="E89" s="20">
        <v>0</v>
      </c>
      <c r="F89" s="20">
        <v>0</v>
      </c>
      <c r="G89" s="9">
        <v>0</v>
      </c>
      <c r="H89" s="20">
        <v>0</v>
      </c>
      <c r="I89" s="9">
        <v>0</v>
      </c>
      <c r="J89" s="20">
        <v>0</v>
      </c>
      <c r="K89" s="9">
        <v>0</v>
      </c>
      <c r="L89" s="20">
        <v>0</v>
      </c>
      <c r="M89" s="9">
        <v>0</v>
      </c>
      <c r="N89" s="20">
        <v>0</v>
      </c>
      <c r="O89" s="9">
        <v>0</v>
      </c>
      <c r="P89" s="20">
        <v>0</v>
      </c>
      <c r="Q89" s="9">
        <v>0</v>
      </c>
    </row>
    <row r="90" spans="4:17" x14ac:dyDescent="0.25">
      <c r="D90" s="8" t="s">
        <v>580</v>
      </c>
      <c r="E90" s="20">
        <v>0</v>
      </c>
      <c r="F90" s="20">
        <v>0</v>
      </c>
      <c r="G90" s="9">
        <v>0</v>
      </c>
      <c r="H90" s="20">
        <v>0</v>
      </c>
      <c r="I90" s="9">
        <v>0</v>
      </c>
      <c r="J90" s="20">
        <v>0</v>
      </c>
      <c r="K90" s="9">
        <v>0</v>
      </c>
      <c r="L90" s="20">
        <v>0</v>
      </c>
      <c r="M90" s="9">
        <v>0</v>
      </c>
      <c r="N90" s="20">
        <v>0</v>
      </c>
      <c r="O90" s="9">
        <v>0</v>
      </c>
      <c r="P90" s="20">
        <v>0</v>
      </c>
      <c r="Q90" s="9">
        <v>0</v>
      </c>
    </row>
    <row r="91" spans="4:17" x14ac:dyDescent="0.25">
      <c r="D91" s="7" t="s">
        <v>552</v>
      </c>
      <c r="E91" s="20">
        <v>5</v>
      </c>
      <c r="F91" s="20">
        <v>4</v>
      </c>
      <c r="G91" s="9">
        <v>0.8</v>
      </c>
      <c r="H91" s="20">
        <v>3</v>
      </c>
      <c r="I91" s="9">
        <v>0.75</v>
      </c>
      <c r="J91" s="20">
        <v>0</v>
      </c>
      <c r="K91" s="9">
        <v>0</v>
      </c>
      <c r="L91" s="20">
        <v>0</v>
      </c>
      <c r="M91" s="9">
        <v>0</v>
      </c>
      <c r="N91" s="20">
        <v>1</v>
      </c>
      <c r="O91" s="9">
        <v>0.25</v>
      </c>
      <c r="P91" s="20">
        <v>0</v>
      </c>
      <c r="Q91" s="9">
        <v>0</v>
      </c>
    </row>
    <row r="92" spans="4:17" x14ac:dyDescent="0.25">
      <c r="D92" s="8" t="s">
        <v>553</v>
      </c>
      <c r="E92" s="20">
        <v>0</v>
      </c>
      <c r="F92" s="20">
        <v>0</v>
      </c>
      <c r="G92" s="9">
        <v>0</v>
      </c>
      <c r="H92" s="20">
        <v>0</v>
      </c>
      <c r="I92" s="9">
        <v>0</v>
      </c>
      <c r="J92" s="20">
        <v>0</v>
      </c>
      <c r="K92" s="9">
        <v>0</v>
      </c>
      <c r="L92" s="20">
        <v>0</v>
      </c>
      <c r="M92" s="9">
        <v>0</v>
      </c>
      <c r="N92" s="20">
        <v>0</v>
      </c>
      <c r="O92" s="9">
        <v>0</v>
      </c>
      <c r="P92" s="20">
        <v>0</v>
      </c>
      <c r="Q92" s="9">
        <v>0</v>
      </c>
    </row>
    <row r="93" spans="4:17" x14ac:dyDescent="0.25">
      <c r="D93" s="8" t="s">
        <v>565</v>
      </c>
      <c r="E93" s="20">
        <v>0</v>
      </c>
      <c r="F93" s="20">
        <v>0</v>
      </c>
      <c r="G93" s="9">
        <v>0</v>
      </c>
      <c r="H93" s="20">
        <v>0</v>
      </c>
      <c r="I93" s="9">
        <v>0</v>
      </c>
      <c r="J93" s="20">
        <v>0</v>
      </c>
      <c r="K93" s="9">
        <v>0</v>
      </c>
      <c r="L93" s="20">
        <v>0</v>
      </c>
      <c r="M93" s="9">
        <v>0</v>
      </c>
      <c r="N93" s="20">
        <v>0</v>
      </c>
      <c r="O93" s="9">
        <v>0</v>
      </c>
      <c r="P93" s="20">
        <v>0</v>
      </c>
      <c r="Q93" s="9">
        <v>0</v>
      </c>
    </row>
    <row r="94" spans="4:17" x14ac:dyDescent="0.25">
      <c r="D94" s="8" t="s">
        <v>567</v>
      </c>
      <c r="E94" s="20">
        <v>0</v>
      </c>
      <c r="F94" s="20">
        <v>0</v>
      </c>
      <c r="G94" s="9">
        <v>0</v>
      </c>
      <c r="H94" s="20">
        <v>0</v>
      </c>
      <c r="I94" s="9">
        <v>0</v>
      </c>
      <c r="J94" s="20">
        <v>0</v>
      </c>
      <c r="K94" s="9">
        <v>0</v>
      </c>
      <c r="L94" s="20">
        <v>0</v>
      </c>
      <c r="M94" s="9">
        <v>0</v>
      </c>
      <c r="N94" s="20">
        <v>0</v>
      </c>
      <c r="O94" s="9">
        <v>0</v>
      </c>
      <c r="P94" s="20">
        <v>0</v>
      </c>
      <c r="Q94" s="9">
        <v>0</v>
      </c>
    </row>
    <row r="95" spans="4:17" x14ac:dyDescent="0.25">
      <c r="D95" s="8" t="s">
        <v>574</v>
      </c>
      <c r="E95" s="20">
        <v>0</v>
      </c>
      <c r="F95" s="20">
        <v>0</v>
      </c>
      <c r="G95" s="9">
        <v>0</v>
      </c>
      <c r="H95" s="20">
        <v>0</v>
      </c>
      <c r="I95" s="9">
        <v>0</v>
      </c>
      <c r="J95" s="20">
        <v>0</v>
      </c>
      <c r="K95" s="9">
        <v>0</v>
      </c>
      <c r="L95" s="20">
        <v>0</v>
      </c>
      <c r="M95" s="9">
        <v>0</v>
      </c>
      <c r="N95" s="20">
        <v>0</v>
      </c>
      <c r="O95" s="9">
        <v>0</v>
      </c>
      <c r="P95" s="20">
        <v>0</v>
      </c>
      <c r="Q95" s="9">
        <v>0</v>
      </c>
    </row>
    <row r="96" spans="4:17" x14ac:dyDescent="0.25">
      <c r="D96" s="8" t="s">
        <v>575</v>
      </c>
      <c r="E96" s="20">
        <v>5</v>
      </c>
      <c r="F96" s="20">
        <v>4</v>
      </c>
      <c r="G96" s="9">
        <v>0.8</v>
      </c>
      <c r="H96" s="20">
        <v>3</v>
      </c>
      <c r="I96" s="9">
        <v>0.75</v>
      </c>
      <c r="J96" s="20">
        <v>0</v>
      </c>
      <c r="K96" s="9">
        <v>0</v>
      </c>
      <c r="L96" s="20">
        <v>0</v>
      </c>
      <c r="M96" s="9">
        <v>0</v>
      </c>
      <c r="N96" s="20">
        <v>1</v>
      </c>
      <c r="O96" s="9">
        <v>0.25</v>
      </c>
      <c r="P96" s="20">
        <v>0</v>
      </c>
      <c r="Q96" s="9">
        <v>0</v>
      </c>
    </row>
    <row r="97" spans="4:17" x14ac:dyDescent="0.25">
      <c r="D97" s="8" t="s">
        <v>577</v>
      </c>
      <c r="E97" s="20">
        <v>0</v>
      </c>
      <c r="F97" s="20">
        <v>0</v>
      </c>
      <c r="G97" s="9">
        <v>0</v>
      </c>
      <c r="H97" s="20">
        <v>0</v>
      </c>
      <c r="I97" s="9">
        <v>0</v>
      </c>
      <c r="J97" s="20">
        <v>0</v>
      </c>
      <c r="K97" s="9">
        <v>0</v>
      </c>
      <c r="L97" s="20">
        <v>0</v>
      </c>
      <c r="M97" s="9">
        <v>0</v>
      </c>
      <c r="N97" s="20">
        <v>0</v>
      </c>
      <c r="O97" s="9">
        <v>0</v>
      </c>
      <c r="P97" s="20">
        <v>0</v>
      </c>
      <c r="Q97" s="9">
        <v>0</v>
      </c>
    </row>
    <row r="98" spans="4:17" x14ac:dyDescent="0.25">
      <c r="D98" s="7" t="s">
        <v>549</v>
      </c>
      <c r="E98" s="20">
        <v>1</v>
      </c>
      <c r="F98" s="20">
        <v>1</v>
      </c>
      <c r="G98" s="9">
        <v>1</v>
      </c>
      <c r="H98" s="20">
        <v>1</v>
      </c>
      <c r="I98" s="9">
        <v>1</v>
      </c>
      <c r="J98" s="20">
        <v>0</v>
      </c>
      <c r="K98" s="9">
        <v>0</v>
      </c>
      <c r="L98" s="20">
        <v>0</v>
      </c>
      <c r="M98" s="9">
        <v>0</v>
      </c>
      <c r="N98" s="20">
        <v>0</v>
      </c>
      <c r="O98" s="9">
        <v>0</v>
      </c>
      <c r="P98" s="20">
        <v>0</v>
      </c>
      <c r="Q98" s="9">
        <v>0</v>
      </c>
    </row>
    <row r="99" spans="4:17" x14ac:dyDescent="0.25">
      <c r="D99" s="8" t="s">
        <v>550</v>
      </c>
      <c r="E99" s="20">
        <v>0</v>
      </c>
      <c r="F99" s="20">
        <v>0</v>
      </c>
      <c r="G99" s="9">
        <v>0</v>
      </c>
      <c r="H99" s="20">
        <v>0</v>
      </c>
      <c r="I99" s="9">
        <v>0</v>
      </c>
      <c r="J99" s="20">
        <v>0</v>
      </c>
      <c r="K99" s="9">
        <v>0</v>
      </c>
      <c r="L99" s="20">
        <v>0</v>
      </c>
      <c r="M99" s="9">
        <v>0</v>
      </c>
      <c r="N99" s="20">
        <v>0</v>
      </c>
      <c r="O99" s="9">
        <v>0</v>
      </c>
      <c r="P99" s="20">
        <v>0</v>
      </c>
      <c r="Q99" s="9">
        <v>0</v>
      </c>
    </row>
    <row r="100" spans="4:17" x14ac:dyDescent="0.25">
      <c r="D100" s="8" t="s">
        <v>568</v>
      </c>
      <c r="E100" s="20">
        <v>0</v>
      </c>
      <c r="F100" s="20">
        <v>0</v>
      </c>
      <c r="G100" s="9">
        <v>0</v>
      </c>
      <c r="H100" s="20">
        <v>0</v>
      </c>
      <c r="I100" s="9">
        <v>0</v>
      </c>
      <c r="J100" s="20">
        <v>0</v>
      </c>
      <c r="K100" s="9">
        <v>0</v>
      </c>
      <c r="L100" s="20">
        <v>0</v>
      </c>
      <c r="M100" s="9">
        <v>0</v>
      </c>
      <c r="N100" s="20">
        <v>0</v>
      </c>
      <c r="O100" s="9">
        <v>0</v>
      </c>
      <c r="P100" s="20">
        <v>0</v>
      </c>
      <c r="Q100" s="9">
        <v>0</v>
      </c>
    </row>
    <row r="101" spans="4:17" x14ac:dyDescent="0.25">
      <c r="D101" s="8" t="s">
        <v>569</v>
      </c>
      <c r="E101" s="20">
        <v>1</v>
      </c>
      <c r="F101" s="20">
        <v>1</v>
      </c>
      <c r="G101" s="9">
        <v>1</v>
      </c>
      <c r="H101" s="20">
        <v>1</v>
      </c>
      <c r="I101" s="9">
        <v>1</v>
      </c>
      <c r="J101" s="20">
        <v>0</v>
      </c>
      <c r="K101" s="9">
        <v>0</v>
      </c>
      <c r="L101" s="20">
        <v>0</v>
      </c>
      <c r="M101" s="9">
        <v>0</v>
      </c>
      <c r="N101" s="20">
        <v>0</v>
      </c>
      <c r="O101" s="9">
        <v>0</v>
      </c>
      <c r="P101" s="20">
        <v>0</v>
      </c>
      <c r="Q101" s="9">
        <v>0</v>
      </c>
    </row>
    <row r="102" spans="4:17" x14ac:dyDescent="0.25">
      <c r="D102" s="7" t="s">
        <v>555</v>
      </c>
      <c r="E102" s="20">
        <v>3</v>
      </c>
      <c r="F102" s="20">
        <v>3</v>
      </c>
      <c r="G102" s="9">
        <v>1</v>
      </c>
      <c r="H102" s="20">
        <v>2</v>
      </c>
      <c r="I102" s="9">
        <v>0.66666666666666663</v>
      </c>
      <c r="J102" s="20">
        <v>0</v>
      </c>
      <c r="K102" s="9">
        <v>0</v>
      </c>
      <c r="L102" s="20">
        <v>0</v>
      </c>
      <c r="M102" s="9">
        <v>0</v>
      </c>
      <c r="N102" s="20">
        <v>0</v>
      </c>
      <c r="O102" s="9">
        <v>0</v>
      </c>
      <c r="P102" s="20">
        <v>0</v>
      </c>
      <c r="Q102" s="9">
        <v>0</v>
      </c>
    </row>
    <row r="103" spans="4:17" x14ac:dyDescent="0.25">
      <c r="D103" s="8" t="s">
        <v>556</v>
      </c>
      <c r="E103" s="20">
        <v>1</v>
      </c>
      <c r="F103" s="20">
        <v>1</v>
      </c>
      <c r="G103" s="9">
        <v>1</v>
      </c>
      <c r="H103" s="20">
        <v>1</v>
      </c>
      <c r="I103" s="9">
        <v>1</v>
      </c>
      <c r="J103" s="20">
        <v>0</v>
      </c>
      <c r="K103" s="9">
        <v>0</v>
      </c>
      <c r="L103" s="20">
        <v>0</v>
      </c>
      <c r="M103" s="9">
        <v>0</v>
      </c>
      <c r="N103" s="20">
        <v>0</v>
      </c>
      <c r="O103" s="9">
        <v>0</v>
      </c>
      <c r="P103" s="20">
        <v>0</v>
      </c>
      <c r="Q103" s="9">
        <v>0</v>
      </c>
    </row>
    <row r="104" spans="4:17" x14ac:dyDescent="0.25">
      <c r="D104" s="8" t="s">
        <v>572</v>
      </c>
      <c r="E104" s="20">
        <v>0</v>
      </c>
      <c r="F104" s="20">
        <v>0</v>
      </c>
      <c r="G104" s="9">
        <v>0</v>
      </c>
      <c r="H104" s="20">
        <v>0</v>
      </c>
      <c r="I104" s="9">
        <v>0</v>
      </c>
      <c r="J104" s="20">
        <v>0</v>
      </c>
      <c r="K104" s="9">
        <v>0</v>
      </c>
      <c r="L104" s="20">
        <v>0</v>
      </c>
      <c r="M104" s="9">
        <v>0</v>
      </c>
      <c r="N104" s="20">
        <v>0</v>
      </c>
      <c r="O104" s="9">
        <v>0</v>
      </c>
      <c r="P104" s="20">
        <v>0</v>
      </c>
      <c r="Q104" s="9">
        <v>0</v>
      </c>
    </row>
    <row r="105" spans="4:17" x14ac:dyDescent="0.25">
      <c r="D105" s="8" t="s">
        <v>581</v>
      </c>
      <c r="E105" s="20">
        <v>0</v>
      </c>
      <c r="F105" s="20">
        <v>0</v>
      </c>
      <c r="G105" s="9">
        <v>0</v>
      </c>
      <c r="H105" s="20">
        <v>0</v>
      </c>
      <c r="I105" s="9">
        <v>0</v>
      </c>
      <c r="J105" s="20">
        <v>0</v>
      </c>
      <c r="K105" s="9">
        <v>0</v>
      </c>
      <c r="L105" s="20">
        <v>0</v>
      </c>
      <c r="M105" s="9">
        <v>0</v>
      </c>
      <c r="N105" s="20">
        <v>0</v>
      </c>
      <c r="O105" s="9">
        <v>0</v>
      </c>
      <c r="P105" s="20">
        <v>0</v>
      </c>
      <c r="Q105" s="9">
        <v>0</v>
      </c>
    </row>
    <row r="106" spans="4:17" x14ac:dyDescent="0.25">
      <c r="D106" s="8" t="s">
        <v>582</v>
      </c>
      <c r="E106" s="20">
        <v>0</v>
      </c>
      <c r="F106" s="20">
        <v>0</v>
      </c>
      <c r="G106" s="9">
        <v>0</v>
      </c>
      <c r="H106" s="20">
        <v>0</v>
      </c>
      <c r="I106" s="9">
        <v>0</v>
      </c>
      <c r="J106" s="20">
        <v>0</v>
      </c>
      <c r="K106" s="9">
        <v>0</v>
      </c>
      <c r="L106" s="20">
        <v>0</v>
      </c>
      <c r="M106" s="9">
        <v>0</v>
      </c>
      <c r="N106" s="20">
        <v>0</v>
      </c>
      <c r="O106" s="9">
        <v>0</v>
      </c>
      <c r="P106" s="20">
        <v>0</v>
      </c>
      <c r="Q106" s="9">
        <v>0</v>
      </c>
    </row>
    <row r="107" spans="4:17" x14ac:dyDescent="0.25">
      <c r="D107" s="8" t="s">
        <v>583</v>
      </c>
      <c r="E107" s="20">
        <v>2</v>
      </c>
      <c r="F107" s="20">
        <v>2</v>
      </c>
      <c r="G107" s="9">
        <v>1</v>
      </c>
      <c r="H107" s="20">
        <v>1</v>
      </c>
      <c r="I107" s="9">
        <v>0.5</v>
      </c>
      <c r="J107" s="20">
        <v>0</v>
      </c>
      <c r="K107" s="9">
        <v>0</v>
      </c>
      <c r="L107" s="20">
        <v>0</v>
      </c>
      <c r="M107" s="9">
        <v>0</v>
      </c>
      <c r="N107" s="20">
        <v>0</v>
      </c>
      <c r="O107" s="9">
        <v>0</v>
      </c>
      <c r="P107" s="20">
        <v>0</v>
      </c>
      <c r="Q107" s="9">
        <v>0</v>
      </c>
    </row>
    <row r="108" spans="4:17" x14ac:dyDescent="0.25">
      <c r="D108" s="7" t="s">
        <v>450</v>
      </c>
      <c r="E108" s="20">
        <v>3</v>
      </c>
      <c r="F108" s="20">
        <v>3</v>
      </c>
      <c r="G108" s="9">
        <v>1</v>
      </c>
      <c r="H108" s="20">
        <v>3</v>
      </c>
      <c r="I108" s="9">
        <v>1</v>
      </c>
      <c r="J108" s="20">
        <v>0</v>
      </c>
      <c r="K108" s="9">
        <v>0</v>
      </c>
      <c r="L108" s="20">
        <v>0</v>
      </c>
      <c r="M108" s="9">
        <v>0</v>
      </c>
      <c r="N108" s="20">
        <v>0</v>
      </c>
      <c r="O108" s="9">
        <v>0</v>
      </c>
      <c r="P108" s="20">
        <v>0</v>
      </c>
      <c r="Q108" s="9">
        <v>0</v>
      </c>
    </row>
    <row r="109" spans="4:17" x14ac:dyDescent="0.25">
      <c r="D109" s="8" t="s">
        <v>538</v>
      </c>
      <c r="E109" s="20">
        <v>1</v>
      </c>
      <c r="F109" s="20">
        <v>1</v>
      </c>
      <c r="G109" s="9">
        <v>1</v>
      </c>
      <c r="H109" s="20">
        <v>1</v>
      </c>
      <c r="I109" s="9">
        <v>1</v>
      </c>
      <c r="J109" s="20">
        <v>0</v>
      </c>
      <c r="K109" s="9">
        <v>0</v>
      </c>
      <c r="L109" s="20">
        <v>0</v>
      </c>
      <c r="M109" s="9">
        <v>0</v>
      </c>
      <c r="N109" s="20">
        <v>0</v>
      </c>
      <c r="O109" s="9">
        <v>0</v>
      </c>
      <c r="P109" s="20">
        <v>0</v>
      </c>
      <c r="Q109" s="9">
        <v>0</v>
      </c>
    </row>
    <row r="110" spans="4:17" x14ac:dyDescent="0.25">
      <c r="D110" s="8" t="s">
        <v>451</v>
      </c>
      <c r="E110" s="20">
        <v>0</v>
      </c>
      <c r="F110" s="20">
        <v>0</v>
      </c>
      <c r="G110" s="9">
        <v>0</v>
      </c>
      <c r="H110" s="20">
        <v>0</v>
      </c>
      <c r="I110" s="9">
        <v>0</v>
      </c>
      <c r="J110" s="20">
        <v>0</v>
      </c>
      <c r="K110" s="9">
        <v>0</v>
      </c>
      <c r="L110" s="20">
        <v>0</v>
      </c>
      <c r="M110" s="9">
        <v>0</v>
      </c>
      <c r="N110" s="20">
        <v>0</v>
      </c>
      <c r="O110" s="9">
        <v>0</v>
      </c>
      <c r="P110" s="20">
        <v>0</v>
      </c>
      <c r="Q110" s="9">
        <v>0</v>
      </c>
    </row>
    <row r="111" spans="4:17" x14ac:dyDescent="0.25">
      <c r="D111" s="8" t="s">
        <v>570</v>
      </c>
      <c r="E111" s="20">
        <v>0</v>
      </c>
      <c r="F111" s="20">
        <v>0</v>
      </c>
      <c r="G111" s="9">
        <v>0</v>
      </c>
      <c r="H111" s="20">
        <v>0</v>
      </c>
      <c r="I111" s="9">
        <v>0</v>
      </c>
      <c r="J111" s="20">
        <v>0</v>
      </c>
      <c r="K111" s="9">
        <v>0</v>
      </c>
      <c r="L111" s="20">
        <v>0</v>
      </c>
      <c r="M111" s="9">
        <v>0</v>
      </c>
      <c r="N111" s="20">
        <v>0</v>
      </c>
      <c r="O111" s="9">
        <v>0</v>
      </c>
      <c r="P111" s="20">
        <v>0</v>
      </c>
      <c r="Q111" s="9">
        <v>0</v>
      </c>
    </row>
    <row r="112" spans="4:17" x14ac:dyDescent="0.25">
      <c r="D112" s="8" t="s">
        <v>573</v>
      </c>
      <c r="E112" s="20">
        <v>2</v>
      </c>
      <c r="F112" s="20">
        <v>2</v>
      </c>
      <c r="G112" s="9">
        <v>1</v>
      </c>
      <c r="H112" s="20">
        <v>2</v>
      </c>
      <c r="I112" s="9">
        <v>1</v>
      </c>
      <c r="J112" s="20">
        <v>0</v>
      </c>
      <c r="K112" s="9">
        <v>0</v>
      </c>
      <c r="L112" s="20">
        <v>0</v>
      </c>
      <c r="M112" s="9">
        <v>0</v>
      </c>
      <c r="N112" s="20">
        <v>0</v>
      </c>
      <c r="O112" s="9">
        <v>0</v>
      </c>
      <c r="P112" s="20">
        <v>0</v>
      </c>
      <c r="Q112" s="9">
        <v>0</v>
      </c>
    </row>
    <row r="113" spans="4:17" x14ac:dyDescent="0.25">
      <c r="D113" s="6" t="s">
        <v>452</v>
      </c>
      <c r="E113" s="20">
        <v>33</v>
      </c>
      <c r="F113" s="20">
        <v>28</v>
      </c>
      <c r="G113" s="9">
        <v>0.84848484848484851</v>
      </c>
      <c r="H113" s="20">
        <v>27</v>
      </c>
      <c r="I113" s="9">
        <v>0.9642857142857143</v>
      </c>
      <c r="J113" s="20">
        <v>0</v>
      </c>
      <c r="K113" s="9">
        <v>0</v>
      </c>
      <c r="L113" s="20">
        <v>3</v>
      </c>
      <c r="M113" s="9">
        <v>0.10714285714285714</v>
      </c>
      <c r="N113" s="20">
        <v>0</v>
      </c>
      <c r="O113" s="9">
        <v>0</v>
      </c>
      <c r="P113" s="20">
        <v>0</v>
      </c>
      <c r="Q113" s="9">
        <v>0</v>
      </c>
    </row>
    <row r="114" spans="4:17" x14ac:dyDescent="0.25">
      <c r="D114" s="7" t="s">
        <v>587</v>
      </c>
      <c r="E114" s="20">
        <v>1</v>
      </c>
      <c r="F114" s="20">
        <v>1</v>
      </c>
      <c r="G114" s="9">
        <v>1</v>
      </c>
      <c r="H114" s="20">
        <v>1</v>
      </c>
      <c r="I114" s="9">
        <v>1</v>
      </c>
      <c r="J114" s="20">
        <v>0</v>
      </c>
      <c r="K114" s="9">
        <v>0</v>
      </c>
      <c r="L114" s="20">
        <v>0</v>
      </c>
      <c r="M114" s="9">
        <v>0</v>
      </c>
      <c r="N114" s="20">
        <v>0</v>
      </c>
      <c r="O114" s="9">
        <v>0</v>
      </c>
      <c r="P114" s="20">
        <v>0</v>
      </c>
      <c r="Q114" s="9">
        <v>0</v>
      </c>
    </row>
    <row r="115" spans="4:17" x14ac:dyDescent="0.25">
      <c r="D115" s="8" t="s">
        <v>588</v>
      </c>
      <c r="E115" s="20">
        <v>0</v>
      </c>
      <c r="F115" s="20">
        <v>0</v>
      </c>
      <c r="G115" s="9">
        <v>0</v>
      </c>
      <c r="H115" s="20">
        <v>0</v>
      </c>
      <c r="I115" s="9">
        <v>0</v>
      </c>
      <c r="J115" s="20">
        <v>0</v>
      </c>
      <c r="K115" s="9">
        <v>0</v>
      </c>
      <c r="L115" s="20">
        <v>0</v>
      </c>
      <c r="M115" s="9">
        <v>0</v>
      </c>
      <c r="N115" s="20">
        <v>0</v>
      </c>
      <c r="O115" s="9">
        <v>0</v>
      </c>
      <c r="P115" s="20">
        <v>0</v>
      </c>
      <c r="Q115" s="9">
        <v>0</v>
      </c>
    </row>
    <row r="116" spans="4:17" x14ac:dyDescent="0.25">
      <c r="D116" s="8" t="s">
        <v>589</v>
      </c>
      <c r="E116" s="20">
        <v>0</v>
      </c>
      <c r="F116" s="20">
        <v>0</v>
      </c>
      <c r="G116" s="9">
        <v>0</v>
      </c>
      <c r="H116" s="20">
        <v>0</v>
      </c>
      <c r="I116" s="9">
        <v>0</v>
      </c>
      <c r="J116" s="20">
        <v>0</v>
      </c>
      <c r="K116" s="9">
        <v>0</v>
      </c>
      <c r="L116" s="20">
        <v>0</v>
      </c>
      <c r="M116" s="9">
        <v>0</v>
      </c>
      <c r="N116" s="20">
        <v>0</v>
      </c>
      <c r="O116" s="9">
        <v>0</v>
      </c>
      <c r="P116" s="20">
        <v>0</v>
      </c>
      <c r="Q116" s="9">
        <v>0</v>
      </c>
    </row>
    <row r="117" spans="4:17" x14ac:dyDescent="0.25">
      <c r="D117" s="8" t="s">
        <v>591</v>
      </c>
      <c r="E117" s="20">
        <v>0</v>
      </c>
      <c r="F117" s="20">
        <v>0</v>
      </c>
      <c r="G117" s="9">
        <v>0</v>
      </c>
      <c r="H117" s="20">
        <v>0</v>
      </c>
      <c r="I117" s="9">
        <v>0</v>
      </c>
      <c r="J117" s="20">
        <v>0</v>
      </c>
      <c r="K117" s="9">
        <v>0</v>
      </c>
      <c r="L117" s="20">
        <v>0</v>
      </c>
      <c r="M117" s="9">
        <v>0</v>
      </c>
      <c r="N117" s="20">
        <v>0</v>
      </c>
      <c r="O117" s="9">
        <v>0</v>
      </c>
      <c r="P117" s="20">
        <v>0</v>
      </c>
      <c r="Q117" s="9">
        <v>0</v>
      </c>
    </row>
    <row r="118" spans="4:17" x14ac:dyDescent="0.25">
      <c r="D118" s="8" t="s">
        <v>598</v>
      </c>
      <c r="E118" s="20">
        <v>0</v>
      </c>
      <c r="F118" s="20">
        <v>0</v>
      </c>
      <c r="G118" s="9">
        <v>0</v>
      </c>
      <c r="H118" s="20">
        <v>0</v>
      </c>
      <c r="I118" s="9">
        <v>0</v>
      </c>
      <c r="J118" s="20">
        <v>0</v>
      </c>
      <c r="K118" s="9">
        <v>0</v>
      </c>
      <c r="L118" s="20">
        <v>0</v>
      </c>
      <c r="M118" s="9">
        <v>0</v>
      </c>
      <c r="N118" s="20">
        <v>0</v>
      </c>
      <c r="O118" s="9">
        <v>0</v>
      </c>
      <c r="P118" s="20">
        <v>0</v>
      </c>
      <c r="Q118" s="9">
        <v>0</v>
      </c>
    </row>
    <row r="119" spans="4:17" x14ac:dyDescent="0.25">
      <c r="D119" s="8" t="s">
        <v>607</v>
      </c>
      <c r="E119" s="20">
        <v>0</v>
      </c>
      <c r="F119" s="20">
        <v>0</v>
      </c>
      <c r="G119" s="9">
        <v>0</v>
      </c>
      <c r="H119" s="20">
        <v>0</v>
      </c>
      <c r="I119" s="9">
        <v>0</v>
      </c>
      <c r="J119" s="20">
        <v>0</v>
      </c>
      <c r="K119" s="9">
        <v>0</v>
      </c>
      <c r="L119" s="20">
        <v>0</v>
      </c>
      <c r="M119" s="9">
        <v>0</v>
      </c>
      <c r="N119" s="20">
        <v>0</v>
      </c>
      <c r="O119" s="9">
        <v>0</v>
      </c>
      <c r="P119" s="20">
        <v>0</v>
      </c>
      <c r="Q119" s="9">
        <v>0</v>
      </c>
    </row>
    <row r="120" spans="4:17" x14ac:dyDescent="0.25">
      <c r="D120" s="8" t="s">
        <v>608</v>
      </c>
      <c r="E120" s="20">
        <v>0</v>
      </c>
      <c r="F120" s="20">
        <v>0</v>
      </c>
      <c r="G120" s="9">
        <v>0</v>
      </c>
      <c r="H120" s="20">
        <v>0</v>
      </c>
      <c r="I120" s="9">
        <v>0</v>
      </c>
      <c r="J120" s="20">
        <v>0</v>
      </c>
      <c r="K120" s="9">
        <v>0</v>
      </c>
      <c r="L120" s="20">
        <v>0</v>
      </c>
      <c r="M120" s="9">
        <v>0</v>
      </c>
      <c r="N120" s="20">
        <v>0</v>
      </c>
      <c r="O120" s="9">
        <v>0</v>
      </c>
      <c r="P120" s="20">
        <v>0</v>
      </c>
      <c r="Q120" s="9">
        <v>0</v>
      </c>
    </row>
    <row r="121" spans="4:17" x14ac:dyDescent="0.25">
      <c r="D121" s="8" t="s">
        <v>610</v>
      </c>
      <c r="E121" s="20">
        <v>0</v>
      </c>
      <c r="F121" s="20">
        <v>0</v>
      </c>
      <c r="G121" s="9">
        <v>0</v>
      </c>
      <c r="H121" s="20">
        <v>0</v>
      </c>
      <c r="I121" s="9">
        <v>0</v>
      </c>
      <c r="J121" s="20">
        <v>0</v>
      </c>
      <c r="K121" s="9">
        <v>0</v>
      </c>
      <c r="L121" s="20">
        <v>0</v>
      </c>
      <c r="M121" s="9">
        <v>0</v>
      </c>
      <c r="N121" s="20">
        <v>0</v>
      </c>
      <c r="O121" s="9">
        <v>0</v>
      </c>
      <c r="P121" s="20">
        <v>0</v>
      </c>
      <c r="Q121" s="9">
        <v>0</v>
      </c>
    </row>
    <row r="122" spans="4:17" x14ac:dyDescent="0.25">
      <c r="D122" s="8" t="s">
        <v>613</v>
      </c>
      <c r="E122" s="20">
        <v>1</v>
      </c>
      <c r="F122" s="20">
        <v>1</v>
      </c>
      <c r="G122" s="9">
        <v>1</v>
      </c>
      <c r="H122" s="20">
        <v>1</v>
      </c>
      <c r="I122" s="9">
        <v>1</v>
      </c>
      <c r="J122" s="20">
        <v>0</v>
      </c>
      <c r="K122" s="9">
        <v>0</v>
      </c>
      <c r="L122" s="20">
        <v>0</v>
      </c>
      <c r="M122" s="9">
        <v>0</v>
      </c>
      <c r="N122" s="20">
        <v>0</v>
      </c>
      <c r="O122" s="9">
        <v>0</v>
      </c>
      <c r="P122" s="20">
        <v>0</v>
      </c>
      <c r="Q122" s="9">
        <v>0</v>
      </c>
    </row>
    <row r="123" spans="4:17" x14ac:dyDescent="0.25">
      <c r="D123" s="7" t="s">
        <v>602</v>
      </c>
      <c r="E123" s="20">
        <v>4</v>
      </c>
      <c r="F123" s="20">
        <v>4</v>
      </c>
      <c r="G123" s="9">
        <v>1</v>
      </c>
      <c r="H123" s="20">
        <v>4</v>
      </c>
      <c r="I123" s="9">
        <v>1</v>
      </c>
      <c r="J123" s="20">
        <v>0</v>
      </c>
      <c r="K123" s="9">
        <v>0</v>
      </c>
      <c r="L123" s="20">
        <v>0</v>
      </c>
      <c r="M123" s="9">
        <v>0</v>
      </c>
      <c r="N123" s="20">
        <v>0</v>
      </c>
      <c r="O123" s="9">
        <v>0</v>
      </c>
      <c r="P123" s="20">
        <v>0</v>
      </c>
      <c r="Q123" s="9">
        <v>0</v>
      </c>
    </row>
    <row r="124" spans="4:17" x14ac:dyDescent="0.25">
      <c r="D124" s="8" t="s">
        <v>603</v>
      </c>
      <c r="E124" s="20">
        <v>1</v>
      </c>
      <c r="F124" s="20">
        <v>1</v>
      </c>
      <c r="G124" s="9">
        <v>1</v>
      </c>
      <c r="H124" s="20">
        <v>1</v>
      </c>
      <c r="I124" s="9">
        <v>1</v>
      </c>
      <c r="J124" s="20">
        <v>0</v>
      </c>
      <c r="K124" s="9">
        <v>0</v>
      </c>
      <c r="L124" s="20">
        <v>0</v>
      </c>
      <c r="M124" s="9">
        <v>0</v>
      </c>
      <c r="N124" s="20">
        <v>0</v>
      </c>
      <c r="O124" s="9">
        <v>0</v>
      </c>
      <c r="P124" s="20">
        <v>0</v>
      </c>
      <c r="Q124" s="9">
        <v>0</v>
      </c>
    </row>
    <row r="125" spans="4:17" x14ac:dyDescent="0.25">
      <c r="D125" s="8" t="s">
        <v>614</v>
      </c>
      <c r="E125" s="20">
        <v>0</v>
      </c>
      <c r="F125" s="20">
        <v>0</v>
      </c>
      <c r="G125" s="9">
        <v>0</v>
      </c>
      <c r="H125" s="20">
        <v>0</v>
      </c>
      <c r="I125" s="9">
        <v>0</v>
      </c>
      <c r="J125" s="20">
        <v>0</v>
      </c>
      <c r="K125" s="9">
        <v>0</v>
      </c>
      <c r="L125" s="20">
        <v>0</v>
      </c>
      <c r="M125" s="9">
        <v>0</v>
      </c>
      <c r="N125" s="20">
        <v>0</v>
      </c>
      <c r="O125" s="9">
        <v>0</v>
      </c>
      <c r="P125" s="20">
        <v>0</v>
      </c>
      <c r="Q125" s="9">
        <v>0</v>
      </c>
    </row>
    <row r="126" spans="4:17" x14ac:dyDescent="0.25">
      <c r="D126" s="8" t="s">
        <v>620</v>
      </c>
      <c r="E126" s="20">
        <v>3</v>
      </c>
      <c r="F126" s="20">
        <v>3</v>
      </c>
      <c r="G126" s="9">
        <v>1</v>
      </c>
      <c r="H126" s="20">
        <v>3</v>
      </c>
      <c r="I126" s="9">
        <v>1</v>
      </c>
      <c r="J126" s="20">
        <v>0</v>
      </c>
      <c r="K126" s="9">
        <v>0</v>
      </c>
      <c r="L126" s="20">
        <v>0</v>
      </c>
      <c r="M126" s="9">
        <v>0</v>
      </c>
      <c r="N126" s="20">
        <v>0</v>
      </c>
      <c r="O126" s="9">
        <v>0</v>
      </c>
      <c r="P126" s="20">
        <v>0</v>
      </c>
      <c r="Q126" s="9">
        <v>0</v>
      </c>
    </row>
    <row r="127" spans="4:17" x14ac:dyDescent="0.25">
      <c r="D127" s="7" t="s">
        <v>453</v>
      </c>
      <c r="E127" s="20">
        <v>15</v>
      </c>
      <c r="F127" s="20">
        <v>11</v>
      </c>
      <c r="G127" s="9">
        <v>0.73333333333333328</v>
      </c>
      <c r="H127" s="20">
        <v>10</v>
      </c>
      <c r="I127" s="9">
        <v>0.90909090909090906</v>
      </c>
      <c r="J127" s="20">
        <v>0</v>
      </c>
      <c r="K127" s="9">
        <v>0</v>
      </c>
      <c r="L127" s="20">
        <v>2</v>
      </c>
      <c r="M127" s="9">
        <v>0.18181818181818182</v>
      </c>
      <c r="N127" s="20">
        <v>0</v>
      </c>
      <c r="O127" s="9">
        <v>0</v>
      </c>
      <c r="P127" s="20">
        <v>0</v>
      </c>
      <c r="Q127" s="9">
        <v>0</v>
      </c>
    </row>
    <row r="128" spans="4:17" x14ac:dyDescent="0.25">
      <c r="D128" s="8" t="s">
        <v>584</v>
      </c>
      <c r="E128" s="20">
        <v>1</v>
      </c>
      <c r="F128" s="20">
        <v>0</v>
      </c>
      <c r="G128" s="9">
        <v>0</v>
      </c>
      <c r="H128" s="20">
        <v>0</v>
      </c>
      <c r="I128" s="9">
        <v>0</v>
      </c>
      <c r="J128" s="20">
        <v>0</v>
      </c>
      <c r="K128" s="9">
        <v>0</v>
      </c>
      <c r="L128" s="20">
        <v>1</v>
      </c>
      <c r="M128" s="9">
        <v>0</v>
      </c>
      <c r="N128" s="20">
        <v>0</v>
      </c>
      <c r="O128" s="9">
        <v>0</v>
      </c>
      <c r="P128" s="20">
        <v>0</v>
      </c>
      <c r="Q128" s="9">
        <v>0</v>
      </c>
    </row>
    <row r="129" spans="4:17" x14ac:dyDescent="0.25">
      <c r="D129" s="8" t="s">
        <v>590</v>
      </c>
      <c r="E129" s="20">
        <v>0</v>
      </c>
      <c r="F129" s="20">
        <v>0</v>
      </c>
      <c r="G129" s="9">
        <v>0</v>
      </c>
      <c r="H129" s="20">
        <v>0</v>
      </c>
      <c r="I129" s="9">
        <v>0</v>
      </c>
      <c r="J129" s="20">
        <v>0</v>
      </c>
      <c r="K129" s="9">
        <v>0</v>
      </c>
      <c r="L129" s="20">
        <v>0</v>
      </c>
      <c r="M129" s="9">
        <v>0</v>
      </c>
      <c r="N129" s="20">
        <v>0</v>
      </c>
      <c r="O129" s="9">
        <v>0</v>
      </c>
      <c r="P129" s="20">
        <v>0</v>
      </c>
      <c r="Q129" s="9">
        <v>0</v>
      </c>
    </row>
    <row r="130" spans="4:17" x14ac:dyDescent="0.25">
      <c r="D130" s="8" t="s">
        <v>592</v>
      </c>
      <c r="E130" s="20">
        <v>0</v>
      </c>
      <c r="F130" s="20">
        <v>0</v>
      </c>
      <c r="G130" s="9">
        <v>0</v>
      </c>
      <c r="H130" s="20">
        <v>0</v>
      </c>
      <c r="I130" s="9">
        <v>0</v>
      </c>
      <c r="J130" s="20">
        <v>0</v>
      </c>
      <c r="K130" s="9">
        <v>0</v>
      </c>
      <c r="L130" s="20">
        <v>0</v>
      </c>
      <c r="M130" s="9">
        <v>0</v>
      </c>
      <c r="N130" s="20">
        <v>0</v>
      </c>
      <c r="O130" s="9">
        <v>0</v>
      </c>
      <c r="P130" s="20">
        <v>0</v>
      </c>
      <c r="Q130" s="9">
        <v>0</v>
      </c>
    </row>
    <row r="131" spans="4:17" x14ac:dyDescent="0.25">
      <c r="D131" s="8" t="s">
        <v>454</v>
      </c>
      <c r="E131" s="20">
        <v>2</v>
      </c>
      <c r="F131" s="20">
        <v>1</v>
      </c>
      <c r="G131" s="9">
        <v>0.5</v>
      </c>
      <c r="H131" s="20">
        <v>1</v>
      </c>
      <c r="I131" s="9">
        <v>1</v>
      </c>
      <c r="J131" s="20">
        <v>0</v>
      </c>
      <c r="K131" s="9">
        <v>0</v>
      </c>
      <c r="L131" s="20">
        <v>1</v>
      </c>
      <c r="M131" s="9">
        <v>1</v>
      </c>
      <c r="N131" s="20">
        <v>0</v>
      </c>
      <c r="O131" s="9">
        <v>0</v>
      </c>
      <c r="P131" s="20">
        <v>0</v>
      </c>
      <c r="Q131" s="9">
        <v>0</v>
      </c>
    </row>
    <row r="132" spans="4:17" x14ac:dyDescent="0.25">
      <c r="D132" s="8" t="s">
        <v>594</v>
      </c>
      <c r="E132" s="20">
        <v>0</v>
      </c>
      <c r="F132" s="20">
        <v>0</v>
      </c>
      <c r="G132" s="9">
        <v>0</v>
      </c>
      <c r="H132" s="20">
        <v>0</v>
      </c>
      <c r="I132" s="9">
        <v>0</v>
      </c>
      <c r="J132" s="20">
        <v>0</v>
      </c>
      <c r="K132" s="9">
        <v>0</v>
      </c>
      <c r="L132" s="20">
        <v>0</v>
      </c>
      <c r="M132" s="9">
        <v>0</v>
      </c>
      <c r="N132" s="20">
        <v>0</v>
      </c>
      <c r="O132" s="9">
        <v>0</v>
      </c>
      <c r="P132" s="20">
        <v>0</v>
      </c>
      <c r="Q132" s="9">
        <v>0</v>
      </c>
    </row>
    <row r="133" spans="4:17" x14ac:dyDescent="0.25">
      <c r="D133" s="8" t="s">
        <v>597</v>
      </c>
      <c r="E133" s="20">
        <v>1</v>
      </c>
      <c r="F133" s="20">
        <v>1</v>
      </c>
      <c r="G133" s="9">
        <v>1</v>
      </c>
      <c r="H133" s="20">
        <v>1</v>
      </c>
      <c r="I133" s="9">
        <v>1</v>
      </c>
      <c r="J133" s="20">
        <v>0</v>
      </c>
      <c r="K133" s="9">
        <v>0</v>
      </c>
      <c r="L133" s="20">
        <v>0</v>
      </c>
      <c r="M133" s="9">
        <v>0</v>
      </c>
      <c r="N133" s="20">
        <v>0</v>
      </c>
      <c r="O133" s="9">
        <v>0</v>
      </c>
      <c r="P133" s="20">
        <v>0</v>
      </c>
      <c r="Q133" s="9">
        <v>0</v>
      </c>
    </row>
    <row r="134" spans="4:17" x14ac:dyDescent="0.25">
      <c r="D134" s="8" t="s">
        <v>599</v>
      </c>
      <c r="E134" s="20">
        <v>0</v>
      </c>
      <c r="F134" s="20">
        <v>0</v>
      </c>
      <c r="G134" s="9">
        <v>0</v>
      </c>
      <c r="H134" s="20">
        <v>0</v>
      </c>
      <c r="I134" s="9">
        <v>0</v>
      </c>
      <c r="J134" s="20">
        <v>0</v>
      </c>
      <c r="K134" s="9">
        <v>0</v>
      </c>
      <c r="L134" s="20">
        <v>0</v>
      </c>
      <c r="M134" s="9">
        <v>0</v>
      </c>
      <c r="N134" s="20">
        <v>0</v>
      </c>
      <c r="O134" s="9">
        <v>0</v>
      </c>
      <c r="P134" s="20">
        <v>0</v>
      </c>
      <c r="Q134" s="9">
        <v>0</v>
      </c>
    </row>
    <row r="135" spans="4:17" x14ac:dyDescent="0.25">
      <c r="D135" s="8" t="s">
        <v>457</v>
      </c>
      <c r="E135" s="20">
        <v>1</v>
      </c>
      <c r="F135" s="20">
        <v>0</v>
      </c>
      <c r="G135" s="9">
        <v>0</v>
      </c>
      <c r="H135" s="20">
        <v>0</v>
      </c>
      <c r="I135" s="9">
        <v>0</v>
      </c>
      <c r="J135" s="20">
        <v>0</v>
      </c>
      <c r="K135" s="9">
        <v>0</v>
      </c>
      <c r="L135" s="20">
        <v>0</v>
      </c>
      <c r="M135" s="9">
        <v>0</v>
      </c>
      <c r="N135" s="20">
        <v>0</v>
      </c>
      <c r="O135" s="9">
        <v>0</v>
      </c>
      <c r="P135" s="20">
        <v>0</v>
      </c>
      <c r="Q135" s="9">
        <v>0</v>
      </c>
    </row>
    <row r="136" spans="4:17" x14ac:dyDescent="0.25">
      <c r="D136" s="8" t="s">
        <v>600</v>
      </c>
      <c r="E136" s="20">
        <v>5</v>
      </c>
      <c r="F136" s="20">
        <v>5</v>
      </c>
      <c r="G136" s="9">
        <v>1</v>
      </c>
      <c r="H136" s="20">
        <v>4</v>
      </c>
      <c r="I136" s="9">
        <v>0.8</v>
      </c>
      <c r="J136" s="20">
        <v>0</v>
      </c>
      <c r="K136" s="9">
        <v>0</v>
      </c>
      <c r="L136" s="20">
        <v>0</v>
      </c>
      <c r="M136" s="9">
        <v>0</v>
      </c>
      <c r="N136" s="20">
        <v>0</v>
      </c>
      <c r="O136" s="9">
        <v>0</v>
      </c>
      <c r="P136" s="20">
        <v>0</v>
      </c>
      <c r="Q136" s="9">
        <v>0</v>
      </c>
    </row>
    <row r="137" spans="4:17" x14ac:dyDescent="0.25">
      <c r="D137" s="8" t="s">
        <v>604</v>
      </c>
      <c r="E137" s="20">
        <v>0</v>
      </c>
      <c r="F137" s="20">
        <v>0</v>
      </c>
      <c r="G137" s="9">
        <v>0</v>
      </c>
      <c r="H137" s="20">
        <v>0</v>
      </c>
      <c r="I137" s="9">
        <v>0</v>
      </c>
      <c r="J137" s="20">
        <v>0</v>
      </c>
      <c r="K137" s="9">
        <v>0</v>
      </c>
      <c r="L137" s="20">
        <v>0</v>
      </c>
      <c r="M137" s="9">
        <v>0</v>
      </c>
      <c r="N137" s="20">
        <v>0</v>
      </c>
      <c r="O137" s="9">
        <v>0</v>
      </c>
      <c r="P137" s="20">
        <v>0</v>
      </c>
      <c r="Q137" s="9">
        <v>0</v>
      </c>
    </row>
    <row r="138" spans="4:17" x14ac:dyDescent="0.25">
      <c r="D138" s="8" t="s">
        <v>605</v>
      </c>
      <c r="E138" s="20">
        <v>1</v>
      </c>
      <c r="F138" s="20">
        <v>1</v>
      </c>
      <c r="G138" s="9">
        <v>1</v>
      </c>
      <c r="H138" s="20">
        <v>1</v>
      </c>
      <c r="I138" s="9">
        <v>1</v>
      </c>
      <c r="J138" s="20">
        <v>0</v>
      </c>
      <c r="K138" s="9">
        <v>0</v>
      </c>
      <c r="L138" s="20">
        <v>0</v>
      </c>
      <c r="M138" s="9">
        <v>0</v>
      </c>
      <c r="N138" s="20">
        <v>0</v>
      </c>
      <c r="O138" s="9">
        <v>0</v>
      </c>
      <c r="P138" s="20">
        <v>0</v>
      </c>
      <c r="Q138" s="9">
        <v>0</v>
      </c>
    </row>
    <row r="139" spans="4:17" x14ac:dyDescent="0.25">
      <c r="D139" s="8" t="s">
        <v>458</v>
      </c>
      <c r="E139" s="20">
        <v>3</v>
      </c>
      <c r="F139" s="20">
        <v>2</v>
      </c>
      <c r="G139" s="9">
        <v>0.66666666666666663</v>
      </c>
      <c r="H139" s="20">
        <v>2</v>
      </c>
      <c r="I139" s="9">
        <v>1</v>
      </c>
      <c r="J139" s="20">
        <v>0</v>
      </c>
      <c r="K139" s="9">
        <v>0</v>
      </c>
      <c r="L139" s="20">
        <v>0</v>
      </c>
      <c r="M139" s="9">
        <v>0</v>
      </c>
      <c r="N139" s="20">
        <v>0</v>
      </c>
      <c r="O139" s="9">
        <v>0</v>
      </c>
      <c r="P139" s="20">
        <v>0</v>
      </c>
      <c r="Q139" s="9">
        <v>0</v>
      </c>
    </row>
    <row r="140" spans="4:17" x14ac:dyDescent="0.25">
      <c r="D140" s="8" t="s">
        <v>612</v>
      </c>
      <c r="E140" s="20">
        <v>1</v>
      </c>
      <c r="F140" s="20">
        <v>1</v>
      </c>
      <c r="G140" s="9">
        <v>1</v>
      </c>
      <c r="H140" s="20">
        <v>1</v>
      </c>
      <c r="I140" s="9">
        <v>1</v>
      </c>
      <c r="J140" s="20">
        <v>0</v>
      </c>
      <c r="K140" s="9">
        <v>0</v>
      </c>
      <c r="L140" s="20">
        <v>0</v>
      </c>
      <c r="M140" s="9">
        <v>0</v>
      </c>
      <c r="N140" s="20">
        <v>0</v>
      </c>
      <c r="O140" s="9">
        <v>0</v>
      </c>
      <c r="P140" s="20">
        <v>0</v>
      </c>
      <c r="Q140" s="9">
        <v>0</v>
      </c>
    </row>
    <row r="141" spans="4:17" x14ac:dyDescent="0.25">
      <c r="D141" s="8" t="s">
        <v>615</v>
      </c>
      <c r="E141" s="20">
        <v>0</v>
      </c>
      <c r="F141" s="20">
        <v>0</v>
      </c>
      <c r="G141" s="9">
        <v>0</v>
      </c>
      <c r="H141" s="20">
        <v>0</v>
      </c>
      <c r="I141" s="9">
        <v>0</v>
      </c>
      <c r="J141" s="20">
        <v>0</v>
      </c>
      <c r="K141" s="9">
        <v>0</v>
      </c>
      <c r="L141" s="20">
        <v>0</v>
      </c>
      <c r="M141" s="9">
        <v>0</v>
      </c>
      <c r="N141" s="20">
        <v>0</v>
      </c>
      <c r="O141" s="9">
        <v>0</v>
      </c>
      <c r="P141" s="20">
        <v>0</v>
      </c>
      <c r="Q141" s="9">
        <v>0</v>
      </c>
    </row>
    <row r="142" spans="4:17" x14ac:dyDescent="0.25">
      <c r="D142" s="7" t="s">
        <v>455</v>
      </c>
      <c r="E142" s="20">
        <v>13</v>
      </c>
      <c r="F142" s="20">
        <v>12</v>
      </c>
      <c r="G142" s="9">
        <v>0.92307692307692313</v>
      </c>
      <c r="H142" s="20">
        <v>12</v>
      </c>
      <c r="I142" s="9">
        <v>1</v>
      </c>
      <c r="J142" s="20">
        <v>0</v>
      </c>
      <c r="K142" s="9">
        <v>0</v>
      </c>
      <c r="L142" s="20">
        <v>1</v>
      </c>
      <c r="M142" s="9">
        <v>8.3333333333333329E-2</v>
      </c>
      <c r="N142" s="20">
        <v>0</v>
      </c>
      <c r="O142" s="9">
        <v>0</v>
      </c>
      <c r="P142" s="20">
        <v>0</v>
      </c>
      <c r="Q142" s="9">
        <v>0</v>
      </c>
    </row>
    <row r="143" spans="4:17" x14ac:dyDescent="0.25">
      <c r="D143" s="8" t="s">
        <v>585</v>
      </c>
      <c r="E143" s="20">
        <v>2</v>
      </c>
      <c r="F143" s="20">
        <v>1</v>
      </c>
      <c r="G143" s="9">
        <v>0.5</v>
      </c>
      <c r="H143" s="20">
        <v>1</v>
      </c>
      <c r="I143" s="9">
        <v>1</v>
      </c>
      <c r="J143" s="20">
        <v>0</v>
      </c>
      <c r="K143" s="9">
        <v>0</v>
      </c>
      <c r="L143" s="20">
        <v>1</v>
      </c>
      <c r="M143" s="9">
        <v>1</v>
      </c>
      <c r="N143" s="20">
        <v>0</v>
      </c>
      <c r="O143" s="9">
        <v>0</v>
      </c>
      <c r="P143" s="20">
        <v>0</v>
      </c>
      <c r="Q143" s="9">
        <v>0</v>
      </c>
    </row>
    <row r="144" spans="4:17" x14ac:dyDescent="0.25">
      <c r="D144" s="8" t="s">
        <v>586</v>
      </c>
      <c r="E144" s="20">
        <v>0</v>
      </c>
      <c r="F144" s="20">
        <v>0</v>
      </c>
      <c r="G144" s="9">
        <v>0</v>
      </c>
      <c r="H144" s="20">
        <v>0</v>
      </c>
      <c r="I144" s="9">
        <v>0</v>
      </c>
      <c r="J144" s="20">
        <v>0</v>
      </c>
      <c r="K144" s="9">
        <v>0</v>
      </c>
      <c r="L144" s="20">
        <v>0</v>
      </c>
      <c r="M144" s="9">
        <v>0</v>
      </c>
      <c r="N144" s="20">
        <v>0</v>
      </c>
      <c r="O144" s="9">
        <v>0</v>
      </c>
      <c r="P144" s="20">
        <v>0</v>
      </c>
      <c r="Q144" s="9">
        <v>0</v>
      </c>
    </row>
    <row r="145" spans="4:17" x14ac:dyDescent="0.25">
      <c r="D145" s="8" t="s">
        <v>593</v>
      </c>
      <c r="E145" s="20">
        <v>7</v>
      </c>
      <c r="F145" s="20">
        <v>7</v>
      </c>
      <c r="G145" s="9">
        <v>1</v>
      </c>
      <c r="H145" s="20">
        <v>7</v>
      </c>
      <c r="I145" s="9">
        <v>1</v>
      </c>
      <c r="J145" s="20">
        <v>0</v>
      </c>
      <c r="K145" s="9">
        <v>0</v>
      </c>
      <c r="L145" s="20">
        <v>0</v>
      </c>
      <c r="M145" s="9">
        <v>0</v>
      </c>
      <c r="N145" s="20">
        <v>0</v>
      </c>
      <c r="O145" s="9">
        <v>0</v>
      </c>
      <c r="P145" s="20">
        <v>0</v>
      </c>
      <c r="Q145" s="9">
        <v>0</v>
      </c>
    </row>
    <row r="146" spans="4:17" x14ac:dyDescent="0.25">
      <c r="D146" s="8" t="s">
        <v>595</v>
      </c>
      <c r="E146" s="20">
        <v>0</v>
      </c>
      <c r="F146" s="20">
        <v>0</v>
      </c>
      <c r="G146" s="9">
        <v>0</v>
      </c>
      <c r="H146" s="20">
        <v>0</v>
      </c>
      <c r="I146" s="9">
        <v>0</v>
      </c>
      <c r="J146" s="20">
        <v>0</v>
      </c>
      <c r="K146" s="9">
        <v>0</v>
      </c>
      <c r="L146" s="20">
        <v>0</v>
      </c>
      <c r="M146" s="9">
        <v>0</v>
      </c>
      <c r="N146" s="20">
        <v>0</v>
      </c>
      <c r="O146" s="9">
        <v>0</v>
      </c>
      <c r="P146" s="20">
        <v>0</v>
      </c>
      <c r="Q146" s="9">
        <v>0</v>
      </c>
    </row>
    <row r="147" spans="4:17" x14ac:dyDescent="0.25">
      <c r="D147" s="8" t="s">
        <v>596</v>
      </c>
      <c r="E147" s="20">
        <v>2</v>
      </c>
      <c r="F147" s="20">
        <v>2</v>
      </c>
      <c r="G147" s="9">
        <v>1</v>
      </c>
      <c r="H147" s="20">
        <v>2</v>
      </c>
      <c r="I147" s="9">
        <v>1</v>
      </c>
      <c r="J147" s="20">
        <v>0</v>
      </c>
      <c r="K147" s="9">
        <v>0</v>
      </c>
      <c r="L147" s="20">
        <v>0</v>
      </c>
      <c r="M147" s="9">
        <v>0</v>
      </c>
      <c r="N147" s="20">
        <v>0</v>
      </c>
      <c r="O147" s="9">
        <v>0</v>
      </c>
      <c r="P147" s="20">
        <v>0</v>
      </c>
      <c r="Q147" s="9">
        <v>0</v>
      </c>
    </row>
    <row r="148" spans="4:17" x14ac:dyDescent="0.25">
      <c r="D148" s="8" t="s">
        <v>456</v>
      </c>
      <c r="E148" s="20">
        <v>0</v>
      </c>
      <c r="F148" s="20">
        <v>0</v>
      </c>
      <c r="G148" s="9">
        <v>0</v>
      </c>
      <c r="H148" s="20">
        <v>0</v>
      </c>
      <c r="I148" s="9">
        <v>0</v>
      </c>
      <c r="J148" s="20">
        <v>0</v>
      </c>
      <c r="K148" s="9">
        <v>0</v>
      </c>
      <c r="L148" s="20">
        <v>0</v>
      </c>
      <c r="M148" s="9">
        <v>0</v>
      </c>
      <c r="N148" s="20">
        <v>0</v>
      </c>
      <c r="O148" s="9">
        <v>0</v>
      </c>
      <c r="P148" s="20">
        <v>0</v>
      </c>
      <c r="Q148" s="9">
        <v>0</v>
      </c>
    </row>
    <row r="149" spans="4:17" x14ac:dyDescent="0.25">
      <c r="D149" s="8" t="s">
        <v>601</v>
      </c>
      <c r="E149" s="20">
        <v>2</v>
      </c>
      <c r="F149" s="20">
        <v>2</v>
      </c>
      <c r="G149" s="9">
        <v>1</v>
      </c>
      <c r="H149" s="20">
        <v>2</v>
      </c>
      <c r="I149" s="9">
        <v>1</v>
      </c>
      <c r="J149" s="20">
        <v>0</v>
      </c>
      <c r="K149" s="9">
        <v>0</v>
      </c>
      <c r="L149" s="20">
        <v>0</v>
      </c>
      <c r="M149" s="9">
        <v>0</v>
      </c>
      <c r="N149" s="20">
        <v>0</v>
      </c>
      <c r="O149" s="9">
        <v>0</v>
      </c>
      <c r="P149" s="20">
        <v>0</v>
      </c>
      <c r="Q149" s="9">
        <v>0</v>
      </c>
    </row>
    <row r="150" spans="4:17" x14ac:dyDescent="0.25">
      <c r="D150" s="8" t="s">
        <v>606</v>
      </c>
      <c r="E150" s="20">
        <v>0</v>
      </c>
      <c r="F150" s="20">
        <v>0</v>
      </c>
      <c r="G150" s="9">
        <v>0</v>
      </c>
      <c r="H150" s="20">
        <v>0</v>
      </c>
      <c r="I150" s="9">
        <v>0</v>
      </c>
      <c r="J150" s="20">
        <v>0</v>
      </c>
      <c r="K150" s="9">
        <v>0</v>
      </c>
      <c r="L150" s="20">
        <v>0</v>
      </c>
      <c r="M150" s="9">
        <v>0</v>
      </c>
      <c r="N150" s="20">
        <v>0</v>
      </c>
      <c r="O150" s="9">
        <v>0</v>
      </c>
      <c r="P150" s="20">
        <v>0</v>
      </c>
      <c r="Q150" s="9">
        <v>0</v>
      </c>
    </row>
    <row r="151" spans="4:17" x14ac:dyDescent="0.25">
      <c r="D151" s="8" t="s">
        <v>609</v>
      </c>
      <c r="E151" s="20">
        <v>0</v>
      </c>
      <c r="F151" s="20">
        <v>0</v>
      </c>
      <c r="G151" s="9">
        <v>0</v>
      </c>
      <c r="H151" s="20">
        <v>0</v>
      </c>
      <c r="I151" s="9">
        <v>0</v>
      </c>
      <c r="J151" s="20">
        <v>0</v>
      </c>
      <c r="K151" s="9">
        <v>0</v>
      </c>
      <c r="L151" s="20">
        <v>0</v>
      </c>
      <c r="M151" s="9">
        <v>0</v>
      </c>
      <c r="N151" s="20">
        <v>0</v>
      </c>
      <c r="O151" s="9">
        <v>0</v>
      </c>
      <c r="P151" s="20">
        <v>0</v>
      </c>
      <c r="Q151" s="9">
        <v>0</v>
      </c>
    </row>
    <row r="152" spans="4:17" x14ac:dyDescent="0.25">
      <c r="D152" s="8" t="s">
        <v>611</v>
      </c>
      <c r="E152" s="20">
        <v>0</v>
      </c>
      <c r="F152" s="20">
        <v>0</v>
      </c>
      <c r="G152" s="9">
        <v>0</v>
      </c>
      <c r="H152" s="20">
        <v>0</v>
      </c>
      <c r="I152" s="9">
        <v>0</v>
      </c>
      <c r="J152" s="20">
        <v>0</v>
      </c>
      <c r="K152" s="9">
        <v>0</v>
      </c>
      <c r="L152" s="20">
        <v>0</v>
      </c>
      <c r="M152" s="9">
        <v>0</v>
      </c>
      <c r="N152" s="20">
        <v>0</v>
      </c>
      <c r="O152" s="9">
        <v>0</v>
      </c>
      <c r="P152" s="20">
        <v>0</v>
      </c>
      <c r="Q152" s="9">
        <v>0</v>
      </c>
    </row>
    <row r="153" spans="4:17" x14ac:dyDescent="0.25">
      <c r="D153" s="8" t="s">
        <v>616</v>
      </c>
      <c r="E153" s="20">
        <v>0</v>
      </c>
      <c r="F153" s="20">
        <v>0</v>
      </c>
      <c r="G153" s="9">
        <v>0</v>
      </c>
      <c r="H153" s="20">
        <v>0</v>
      </c>
      <c r="I153" s="9">
        <v>0</v>
      </c>
      <c r="J153" s="20">
        <v>0</v>
      </c>
      <c r="K153" s="9">
        <v>0</v>
      </c>
      <c r="L153" s="20">
        <v>0</v>
      </c>
      <c r="M153" s="9">
        <v>0</v>
      </c>
      <c r="N153" s="20">
        <v>0</v>
      </c>
      <c r="O153" s="9">
        <v>0</v>
      </c>
      <c r="P153" s="20">
        <v>0</v>
      </c>
      <c r="Q153" s="9">
        <v>0</v>
      </c>
    </row>
    <row r="154" spans="4:17" x14ac:dyDescent="0.25">
      <c r="D154" s="8" t="s">
        <v>617</v>
      </c>
      <c r="E154" s="20">
        <v>0</v>
      </c>
      <c r="F154" s="20">
        <v>0</v>
      </c>
      <c r="G154" s="9">
        <v>0</v>
      </c>
      <c r="H154" s="20">
        <v>0</v>
      </c>
      <c r="I154" s="9">
        <v>0</v>
      </c>
      <c r="J154" s="20">
        <v>0</v>
      </c>
      <c r="K154" s="9">
        <v>0</v>
      </c>
      <c r="L154" s="20">
        <v>0</v>
      </c>
      <c r="M154" s="9">
        <v>0</v>
      </c>
      <c r="N154" s="20">
        <v>0</v>
      </c>
      <c r="O154" s="9">
        <v>0</v>
      </c>
      <c r="P154" s="20">
        <v>0</v>
      </c>
      <c r="Q154" s="9">
        <v>0</v>
      </c>
    </row>
    <row r="155" spans="4:17" x14ac:dyDescent="0.25">
      <c r="D155" s="8" t="s">
        <v>618</v>
      </c>
      <c r="E155" s="20">
        <v>0</v>
      </c>
      <c r="F155" s="20">
        <v>0</v>
      </c>
      <c r="G155" s="9">
        <v>0</v>
      </c>
      <c r="H155" s="20">
        <v>0</v>
      </c>
      <c r="I155" s="9">
        <v>0</v>
      </c>
      <c r="J155" s="20">
        <v>0</v>
      </c>
      <c r="K155" s="9">
        <v>0</v>
      </c>
      <c r="L155" s="20">
        <v>0</v>
      </c>
      <c r="M155" s="9">
        <v>0</v>
      </c>
      <c r="N155" s="20">
        <v>0</v>
      </c>
      <c r="O155" s="9">
        <v>0</v>
      </c>
      <c r="P155" s="20">
        <v>0</v>
      </c>
      <c r="Q155" s="9">
        <v>0</v>
      </c>
    </row>
    <row r="156" spans="4:17" x14ac:dyDescent="0.25">
      <c r="D156" s="8" t="s">
        <v>619</v>
      </c>
      <c r="E156" s="20">
        <v>0</v>
      </c>
      <c r="F156" s="20">
        <v>0</v>
      </c>
      <c r="G156" s="9">
        <v>0</v>
      </c>
      <c r="H156" s="20">
        <v>0</v>
      </c>
      <c r="I156" s="9">
        <v>0</v>
      </c>
      <c r="J156" s="20">
        <v>0</v>
      </c>
      <c r="K156" s="9">
        <v>0</v>
      </c>
      <c r="L156" s="20">
        <v>0</v>
      </c>
      <c r="M156" s="9">
        <v>0</v>
      </c>
      <c r="N156" s="20">
        <v>0</v>
      </c>
      <c r="O156" s="9">
        <v>0</v>
      </c>
      <c r="P156" s="20">
        <v>0</v>
      </c>
      <c r="Q156" s="9">
        <v>0</v>
      </c>
    </row>
    <row r="157" spans="4:17" x14ac:dyDescent="0.25">
      <c r="D157" s="8" t="s">
        <v>621</v>
      </c>
      <c r="E157" s="20">
        <v>0</v>
      </c>
      <c r="F157" s="20">
        <v>0</v>
      </c>
      <c r="G157" s="9">
        <v>0</v>
      </c>
      <c r="H157" s="20">
        <v>0</v>
      </c>
      <c r="I157" s="9">
        <v>0</v>
      </c>
      <c r="J157" s="20">
        <v>0</v>
      </c>
      <c r="K157" s="9">
        <v>0</v>
      </c>
      <c r="L157" s="20">
        <v>0</v>
      </c>
      <c r="M157" s="9">
        <v>0</v>
      </c>
      <c r="N157" s="20">
        <v>0</v>
      </c>
      <c r="O157" s="9">
        <v>0</v>
      </c>
      <c r="P157" s="20">
        <v>0</v>
      </c>
      <c r="Q157" s="9">
        <v>0</v>
      </c>
    </row>
    <row r="158" spans="4:17" x14ac:dyDescent="0.25">
      <c r="D158" s="6" t="s">
        <v>405</v>
      </c>
      <c r="E158" s="20">
        <v>23</v>
      </c>
      <c r="F158" s="20">
        <v>21</v>
      </c>
      <c r="G158" s="9">
        <v>0.91304347826086951</v>
      </c>
      <c r="H158" s="20">
        <v>18</v>
      </c>
      <c r="I158" s="9">
        <v>0.8571428571428571</v>
      </c>
      <c r="J158" s="20">
        <v>0</v>
      </c>
      <c r="K158" s="9">
        <v>0</v>
      </c>
      <c r="L158" s="20">
        <v>2</v>
      </c>
      <c r="M158" s="9">
        <v>9.5238095238095233E-2</v>
      </c>
      <c r="N158" s="20">
        <v>0</v>
      </c>
      <c r="O158" s="9">
        <v>0</v>
      </c>
      <c r="P158" s="20">
        <v>0</v>
      </c>
      <c r="Q158" s="9">
        <v>0</v>
      </c>
    </row>
    <row r="159" spans="4:17" x14ac:dyDescent="0.25">
      <c r="D159" s="7" t="s">
        <v>406</v>
      </c>
      <c r="E159" s="20">
        <v>5</v>
      </c>
      <c r="F159" s="20">
        <v>4</v>
      </c>
      <c r="G159" s="9">
        <v>0.8</v>
      </c>
      <c r="H159" s="20">
        <v>3</v>
      </c>
      <c r="I159" s="9">
        <v>0.75</v>
      </c>
      <c r="J159" s="20">
        <v>0</v>
      </c>
      <c r="K159" s="9">
        <v>0</v>
      </c>
      <c r="L159" s="20">
        <v>1</v>
      </c>
      <c r="M159" s="9">
        <v>0.25</v>
      </c>
      <c r="N159" s="20">
        <v>0</v>
      </c>
      <c r="O159" s="9">
        <v>0</v>
      </c>
      <c r="P159" s="20">
        <v>0</v>
      </c>
      <c r="Q159" s="9">
        <v>0</v>
      </c>
    </row>
    <row r="160" spans="4:17" x14ac:dyDescent="0.25">
      <c r="D160" s="8" t="s">
        <v>407</v>
      </c>
      <c r="E160" s="20">
        <v>0</v>
      </c>
      <c r="F160" s="20">
        <v>0</v>
      </c>
      <c r="G160" s="9">
        <v>0</v>
      </c>
      <c r="H160" s="20">
        <v>0</v>
      </c>
      <c r="I160" s="9">
        <v>0</v>
      </c>
      <c r="J160" s="20">
        <v>0</v>
      </c>
      <c r="K160" s="9">
        <v>0</v>
      </c>
      <c r="L160" s="20">
        <v>0</v>
      </c>
      <c r="M160" s="9">
        <v>0</v>
      </c>
      <c r="N160" s="20">
        <v>0</v>
      </c>
      <c r="O160" s="9">
        <v>0</v>
      </c>
      <c r="P160" s="20">
        <v>0</v>
      </c>
      <c r="Q160" s="9">
        <v>0</v>
      </c>
    </row>
    <row r="161" spans="4:17" x14ac:dyDescent="0.25">
      <c r="D161" s="8" t="s">
        <v>408</v>
      </c>
      <c r="E161" s="20">
        <v>0</v>
      </c>
      <c r="F161" s="20">
        <v>0</v>
      </c>
      <c r="G161" s="9">
        <v>0</v>
      </c>
      <c r="H161" s="20">
        <v>0</v>
      </c>
      <c r="I161" s="9">
        <v>0</v>
      </c>
      <c r="J161" s="20">
        <v>0</v>
      </c>
      <c r="K161" s="9">
        <v>0</v>
      </c>
      <c r="L161" s="20">
        <v>0</v>
      </c>
      <c r="M161" s="9">
        <v>0</v>
      </c>
      <c r="N161" s="20">
        <v>0</v>
      </c>
      <c r="O161" s="9">
        <v>0</v>
      </c>
      <c r="P161" s="20">
        <v>0</v>
      </c>
      <c r="Q161" s="9">
        <v>0</v>
      </c>
    </row>
    <row r="162" spans="4:17" x14ac:dyDescent="0.25">
      <c r="D162" s="8" t="s">
        <v>409</v>
      </c>
      <c r="E162" s="20">
        <v>4</v>
      </c>
      <c r="F162" s="20">
        <v>4</v>
      </c>
      <c r="G162" s="9">
        <v>1</v>
      </c>
      <c r="H162" s="20">
        <v>3</v>
      </c>
      <c r="I162" s="9">
        <v>0.75</v>
      </c>
      <c r="J162" s="20">
        <v>0</v>
      </c>
      <c r="K162" s="9">
        <v>0</v>
      </c>
      <c r="L162" s="20">
        <v>0</v>
      </c>
      <c r="M162" s="9">
        <v>0</v>
      </c>
      <c r="N162" s="20">
        <v>0</v>
      </c>
      <c r="O162" s="9">
        <v>0</v>
      </c>
      <c r="P162" s="20">
        <v>0</v>
      </c>
      <c r="Q162" s="9">
        <v>0</v>
      </c>
    </row>
    <row r="163" spans="4:17" x14ac:dyDescent="0.25">
      <c r="D163" s="8" t="s">
        <v>410</v>
      </c>
      <c r="E163" s="20">
        <v>0</v>
      </c>
      <c r="F163" s="20">
        <v>0</v>
      </c>
      <c r="G163" s="9">
        <v>0</v>
      </c>
      <c r="H163" s="20">
        <v>0</v>
      </c>
      <c r="I163" s="9">
        <v>0</v>
      </c>
      <c r="J163" s="20">
        <v>0</v>
      </c>
      <c r="K163" s="9">
        <v>0</v>
      </c>
      <c r="L163" s="20">
        <v>0</v>
      </c>
      <c r="M163" s="9">
        <v>0</v>
      </c>
      <c r="N163" s="20">
        <v>0</v>
      </c>
      <c r="O163" s="9">
        <v>0</v>
      </c>
      <c r="P163" s="20">
        <v>0</v>
      </c>
      <c r="Q163" s="9">
        <v>0</v>
      </c>
    </row>
    <row r="164" spans="4:17" x14ac:dyDescent="0.25">
      <c r="D164" s="8" t="s">
        <v>411</v>
      </c>
      <c r="E164" s="20">
        <v>0</v>
      </c>
      <c r="F164" s="20">
        <v>0</v>
      </c>
      <c r="G164" s="9">
        <v>0</v>
      </c>
      <c r="H164" s="20">
        <v>0</v>
      </c>
      <c r="I164" s="9">
        <v>0</v>
      </c>
      <c r="J164" s="20">
        <v>0</v>
      </c>
      <c r="K164" s="9">
        <v>0</v>
      </c>
      <c r="L164" s="20">
        <v>0</v>
      </c>
      <c r="M164" s="9">
        <v>0</v>
      </c>
      <c r="N164" s="20">
        <v>0</v>
      </c>
      <c r="O164" s="9">
        <v>0</v>
      </c>
      <c r="P164" s="20">
        <v>0</v>
      </c>
      <c r="Q164" s="9">
        <v>0</v>
      </c>
    </row>
    <row r="165" spans="4:17" x14ac:dyDescent="0.25">
      <c r="D165" s="8" t="s">
        <v>412</v>
      </c>
      <c r="E165" s="20">
        <v>0</v>
      </c>
      <c r="F165" s="20">
        <v>0</v>
      </c>
      <c r="G165" s="9">
        <v>0</v>
      </c>
      <c r="H165" s="20">
        <v>0</v>
      </c>
      <c r="I165" s="9">
        <v>0</v>
      </c>
      <c r="J165" s="20">
        <v>0</v>
      </c>
      <c r="K165" s="9">
        <v>0</v>
      </c>
      <c r="L165" s="20">
        <v>0</v>
      </c>
      <c r="M165" s="9">
        <v>0</v>
      </c>
      <c r="N165" s="20">
        <v>0</v>
      </c>
      <c r="O165" s="9">
        <v>0</v>
      </c>
      <c r="P165" s="20">
        <v>0</v>
      </c>
      <c r="Q165" s="9">
        <v>0</v>
      </c>
    </row>
    <row r="166" spans="4:17" x14ac:dyDescent="0.25">
      <c r="D166" s="8" t="s">
        <v>648</v>
      </c>
      <c r="E166" s="20">
        <v>1</v>
      </c>
      <c r="F166" s="20">
        <v>0</v>
      </c>
      <c r="G166" s="9">
        <v>0</v>
      </c>
      <c r="H166" s="20">
        <v>0</v>
      </c>
      <c r="I166" s="9">
        <v>0</v>
      </c>
      <c r="J166" s="20">
        <v>0</v>
      </c>
      <c r="K166" s="9">
        <v>0</v>
      </c>
      <c r="L166" s="20">
        <v>1</v>
      </c>
      <c r="M166" s="9">
        <v>0</v>
      </c>
      <c r="N166" s="20">
        <v>0</v>
      </c>
      <c r="O166" s="9">
        <v>0</v>
      </c>
      <c r="P166" s="20">
        <v>0</v>
      </c>
      <c r="Q166" s="9">
        <v>0</v>
      </c>
    </row>
    <row r="167" spans="4:17" x14ac:dyDescent="0.25">
      <c r="D167" s="7" t="s">
        <v>463</v>
      </c>
      <c r="E167" s="20">
        <v>0</v>
      </c>
      <c r="F167" s="20">
        <v>0</v>
      </c>
      <c r="G167" s="9">
        <v>0</v>
      </c>
      <c r="H167" s="20">
        <v>0</v>
      </c>
      <c r="I167" s="9">
        <v>0</v>
      </c>
      <c r="J167" s="20">
        <v>0</v>
      </c>
      <c r="K167" s="9">
        <v>0</v>
      </c>
      <c r="L167" s="20">
        <v>0</v>
      </c>
      <c r="M167" s="9">
        <v>0</v>
      </c>
      <c r="N167" s="20">
        <v>0</v>
      </c>
      <c r="O167" s="9">
        <v>0</v>
      </c>
      <c r="P167" s="20">
        <v>0</v>
      </c>
      <c r="Q167" s="9">
        <v>0</v>
      </c>
    </row>
    <row r="168" spans="4:17" x14ac:dyDescent="0.25">
      <c r="D168" s="8" t="s">
        <v>642</v>
      </c>
      <c r="E168" s="20">
        <v>0</v>
      </c>
      <c r="F168" s="20">
        <v>0</v>
      </c>
      <c r="G168" s="9">
        <v>0</v>
      </c>
      <c r="H168" s="20">
        <v>0</v>
      </c>
      <c r="I168" s="9">
        <v>0</v>
      </c>
      <c r="J168" s="20">
        <v>0</v>
      </c>
      <c r="K168" s="9">
        <v>0</v>
      </c>
      <c r="L168" s="20">
        <v>0</v>
      </c>
      <c r="M168" s="9">
        <v>0</v>
      </c>
      <c r="N168" s="20">
        <v>0</v>
      </c>
      <c r="O168" s="9">
        <v>0</v>
      </c>
      <c r="P168" s="20">
        <v>0</v>
      </c>
      <c r="Q168" s="9">
        <v>0</v>
      </c>
    </row>
    <row r="169" spans="4:17" x14ac:dyDescent="0.25">
      <c r="D169" s="8" t="s">
        <v>473</v>
      </c>
      <c r="E169" s="20">
        <v>0</v>
      </c>
      <c r="F169" s="20">
        <v>0</v>
      </c>
      <c r="G169" s="9">
        <v>0</v>
      </c>
      <c r="H169" s="20">
        <v>0</v>
      </c>
      <c r="I169" s="9">
        <v>0</v>
      </c>
      <c r="J169" s="20">
        <v>0</v>
      </c>
      <c r="K169" s="9">
        <v>0</v>
      </c>
      <c r="L169" s="20">
        <v>0</v>
      </c>
      <c r="M169" s="9">
        <v>0</v>
      </c>
      <c r="N169" s="20">
        <v>0</v>
      </c>
      <c r="O169" s="9">
        <v>0</v>
      </c>
      <c r="P169" s="20">
        <v>0</v>
      </c>
      <c r="Q169" s="9">
        <v>0</v>
      </c>
    </row>
    <row r="170" spans="4:17" x14ac:dyDescent="0.25">
      <c r="D170" s="8" t="s">
        <v>464</v>
      </c>
      <c r="E170" s="20">
        <v>0</v>
      </c>
      <c r="F170" s="20">
        <v>0</v>
      </c>
      <c r="G170" s="9">
        <v>0</v>
      </c>
      <c r="H170" s="20">
        <v>0</v>
      </c>
      <c r="I170" s="9">
        <v>0</v>
      </c>
      <c r="J170" s="20">
        <v>0</v>
      </c>
      <c r="K170" s="9">
        <v>0</v>
      </c>
      <c r="L170" s="20">
        <v>0</v>
      </c>
      <c r="M170" s="9">
        <v>0</v>
      </c>
      <c r="N170" s="20">
        <v>0</v>
      </c>
      <c r="O170" s="9">
        <v>0</v>
      </c>
      <c r="P170" s="20">
        <v>0</v>
      </c>
      <c r="Q170" s="9">
        <v>0</v>
      </c>
    </row>
    <row r="171" spans="4:17" x14ac:dyDescent="0.25">
      <c r="D171" s="7" t="s">
        <v>467</v>
      </c>
      <c r="E171" s="20">
        <v>2</v>
      </c>
      <c r="F171" s="20">
        <v>2</v>
      </c>
      <c r="G171" s="9">
        <v>1</v>
      </c>
      <c r="H171" s="20">
        <v>1</v>
      </c>
      <c r="I171" s="9">
        <v>0.5</v>
      </c>
      <c r="J171" s="20">
        <v>0</v>
      </c>
      <c r="K171" s="9">
        <v>0</v>
      </c>
      <c r="L171" s="20">
        <v>0</v>
      </c>
      <c r="M171" s="9">
        <v>0</v>
      </c>
      <c r="N171" s="20">
        <v>0</v>
      </c>
      <c r="O171" s="9">
        <v>0</v>
      </c>
      <c r="P171" s="20">
        <v>0</v>
      </c>
      <c r="Q171" s="9">
        <v>0</v>
      </c>
    </row>
    <row r="172" spans="4:17" x14ac:dyDescent="0.25">
      <c r="D172" s="8" t="s">
        <v>623</v>
      </c>
      <c r="E172" s="20">
        <v>0</v>
      </c>
      <c r="F172" s="20">
        <v>0</v>
      </c>
      <c r="G172" s="9">
        <v>0</v>
      </c>
      <c r="H172" s="20">
        <v>0</v>
      </c>
      <c r="I172" s="9">
        <v>0</v>
      </c>
      <c r="J172" s="20">
        <v>0</v>
      </c>
      <c r="K172" s="9">
        <v>0</v>
      </c>
      <c r="L172" s="20">
        <v>0</v>
      </c>
      <c r="M172" s="9">
        <v>0</v>
      </c>
      <c r="N172" s="20">
        <v>0</v>
      </c>
      <c r="O172" s="9">
        <v>0</v>
      </c>
      <c r="P172" s="20">
        <v>0</v>
      </c>
      <c r="Q172" s="9">
        <v>0</v>
      </c>
    </row>
    <row r="173" spans="4:17" x14ac:dyDescent="0.25">
      <c r="D173" s="8" t="s">
        <v>625</v>
      </c>
      <c r="E173" s="20">
        <v>2</v>
      </c>
      <c r="F173" s="20">
        <v>2</v>
      </c>
      <c r="G173" s="9">
        <v>1</v>
      </c>
      <c r="H173" s="20">
        <v>1</v>
      </c>
      <c r="I173" s="9">
        <v>0.5</v>
      </c>
      <c r="J173" s="20">
        <v>0</v>
      </c>
      <c r="K173" s="9">
        <v>0</v>
      </c>
      <c r="L173" s="20">
        <v>0</v>
      </c>
      <c r="M173" s="9">
        <v>0</v>
      </c>
      <c r="N173" s="20">
        <v>0</v>
      </c>
      <c r="O173" s="9">
        <v>0</v>
      </c>
      <c r="P173" s="20">
        <v>0</v>
      </c>
      <c r="Q173" s="9">
        <v>0</v>
      </c>
    </row>
    <row r="174" spans="4:17" x14ac:dyDescent="0.25">
      <c r="D174" s="8" t="s">
        <v>636</v>
      </c>
      <c r="E174" s="20">
        <v>0</v>
      </c>
      <c r="F174" s="20">
        <v>0</v>
      </c>
      <c r="G174" s="9">
        <v>0</v>
      </c>
      <c r="H174" s="20">
        <v>0</v>
      </c>
      <c r="I174" s="9">
        <v>0</v>
      </c>
      <c r="J174" s="20">
        <v>0</v>
      </c>
      <c r="K174" s="9">
        <v>0</v>
      </c>
      <c r="L174" s="20">
        <v>0</v>
      </c>
      <c r="M174" s="9">
        <v>0</v>
      </c>
      <c r="N174" s="20">
        <v>0</v>
      </c>
      <c r="O174" s="9">
        <v>0</v>
      </c>
      <c r="P174" s="20">
        <v>0</v>
      </c>
      <c r="Q174" s="9">
        <v>0</v>
      </c>
    </row>
    <row r="175" spans="4:17" x14ac:dyDescent="0.25">
      <c r="D175" s="8" t="s">
        <v>468</v>
      </c>
      <c r="E175" s="20">
        <v>0</v>
      </c>
      <c r="F175" s="20">
        <v>0</v>
      </c>
      <c r="G175" s="9">
        <v>0</v>
      </c>
      <c r="H175" s="20">
        <v>0</v>
      </c>
      <c r="I175" s="9">
        <v>0</v>
      </c>
      <c r="J175" s="20">
        <v>0</v>
      </c>
      <c r="K175" s="9">
        <v>0</v>
      </c>
      <c r="L175" s="20">
        <v>0</v>
      </c>
      <c r="M175" s="9">
        <v>0</v>
      </c>
      <c r="N175" s="20">
        <v>0</v>
      </c>
      <c r="O175" s="9">
        <v>0</v>
      </c>
      <c r="P175" s="20">
        <v>0</v>
      </c>
      <c r="Q175" s="9">
        <v>0</v>
      </c>
    </row>
    <row r="176" spans="4:17" x14ac:dyDescent="0.25">
      <c r="D176" s="7" t="s">
        <v>470</v>
      </c>
      <c r="E176" s="20">
        <v>5</v>
      </c>
      <c r="F176" s="20">
        <v>4</v>
      </c>
      <c r="G176" s="9">
        <v>0.8</v>
      </c>
      <c r="H176" s="20">
        <v>4</v>
      </c>
      <c r="I176" s="9">
        <v>1</v>
      </c>
      <c r="J176" s="20">
        <v>0</v>
      </c>
      <c r="K176" s="9">
        <v>0</v>
      </c>
      <c r="L176" s="20">
        <v>1</v>
      </c>
      <c r="M176" s="9">
        <v>0.25</v>
      </c>
      <c r="N176" s="20">
        <v>0</v>
      </c>
      <c r="O176" s="9">
        <v>0</v>
      </c>
      <c r="P176" s="20">
        <v>0</v>
      </c>
      <c r="Q176" s="9">
        <v>0</v>
      </c>
    </row>
    <row r="177" spans="4:17" x14ac:dyDescent="0.25">
      <c r="D177" s="8" t="s">
        <v>624</v>
      </c>
      <c r="E177" s="20">
        <v>0</v>
      </c>
      <c r="F177" s="20">
        <v>0</v>
      </c>
      <c r="G177" s="9">
        <v>0</v>
      </c>
      <c r="H177" s="20">
        <v>0</v>
      </c>
      <c r="I177" s="9">
        <v>0</v>
      </c>
      <c r="J177" s="20">
        <v>0</v>
      </c>
      <c r="K177" s="9">
        <v>0</v>
      </c>
      <c r="L177" s="20">
        <v>0</v>
      </c>
      <c r="M177" s="9">
        <v>0</v>
      </c>
      <c r="N177" s="20">
        <v>0</v>
      </c>
      <c r="O177" s="9">
        <v>0</v>
      </c>
      <c r="P177" s="20">
        <v>0</v>
      </c>
      <c r="Q177" s="9">
        <v>0</v>
      </c>
    </row>
    <row r="178" spans="4:17" x14ac:dyDescent="0.25">
      <c r="D178" s="8" t="s">
        <v>629</v>
      </c>
      <c r="E178" s="20">
        <v>0</v>
      </c>
      <c r="F178" s="20">
        <v>0</v>
      </c>
      <c r="G178" s="9">
        <v>0</v>
      </c>
      <c r="H178" s="20">
        <v>0</v>
      </c>
      <c r="I178" s="9">
        <v>0</v>
      </c>
      <c r="J178" s="20">
        <v>0</v>
      </c>
      <c r="K178" s="9">
        <v>0</v>
      </c>
      <c r="L178" s="20">
        <v>0</v>
      </c>
      <c r="M178" s="9">
        <v>0</v>
      </c>
      <c r="N178" s="20">
        <v>0</v>
      </c>
      <c r="O178" s="9">
        <v>0</v>
      </c>
      <c r="P178" s="20">
        <v>0</v>
      </c>
      <c r="Q178" s="9">
        <v>0</v>
      </c>
    </row>
    <row r="179" spans="4:17" x14ac:dyDescent="0.25">
      <c r="D179" s="8" t="s">
        <v>641</v>
      </c>
      <c r="E179" s="20">
        <v>4</v>
      </c>
      <c r="F179" s="20">
        <v>3</v>
      </c>
      <c r="G179" s="9">
        <v>0.75</v>
      </c>
      <c r="H179" s="20">
        <v>3</v>
      </c>
      <c r="I179" s="9">
        <v>1</v>
      </c>
      <c r="J179" s="20">
        <v>0</v>
      </c>
      <c r="K179" s="9">
        <v>0</v>
      </c>
      <c r="L179" s="20">
        <v>1</v>
      </c>
      <c r="M179" s="9">
        <v>0.33333333333333331</v>
      </c>
      <c r="N179" s="20">
        <v>0</v>
      </c>
      <c r="O179" s="9">
        <v>0</v>
      </c>
      <c r="P179" s="20">
        <v>0</v>
      </c>
      <c r="Q179" s="9">
        <v>0</v>
      </c>
    </row>
    <row r="180" spans="4:17" x14ac:dyDescent="0.25">
      <c r="D180" s="8" t="s">
        <v>643</v>
      </c>
      <c r="E180" s="20">
        <v>0</v>
      </c>
      <c r="F180" s="20">
        <v>0</v>
      </c>
      <c r="G180" s="9">
        <v>0</v>
      </c>
      <c r="H180" s="20">
        <v>0</v>
      </c>
      <c r="I180" s="9">
        <v>0</v>
      </c>
      <c r="J180" s="20">
        <v>0</v>
      </c>
      <c r="K180" s="9">
        <v>0</v>
      </c>
      <c r="L180" s="20">
        <v>0</v>
      </c>
      <c r="M180" s="9">
        <v>0</v>
      </c>
      <c r="N180" s="20">
        <v>0</v>
      </c>
      <c r="O180" s="9">
        <v>0</v>
      </c>
      <c r="P180" s="20">
        <v>0</v>
      </c>
      <c r="Q180" s="9">
        <v>0</v>
      </c>
    </row>
    <row r="181" spans="4:17" x14ac:dyDescent="0.25">
      <c r="D181" s="8" t="s">
        <v>471</v>
      </c>
      <c r="E181" s="20">
        <v>1</v>
      </c>
      <c r="F181" s="20">
        <v>1</v>
      </c>
      <c r="G181" s="9">
        <v>1</v>
      </c>
      <c r="H181" s="20">
        <v>1</v>
      </c>
      <c r="I181" s="9">
        <v>1</v>
      </c>
      <c r="J181" s="20">
        <v>0</v>
      </c>
      <c r="K181" s="9">
        <v>0</v>
      </c>
      <c r="L181" s="20">
        <v>0</v>
      </c>
      <c r="M181" s="9">
        <v>0</v>
      </c>
      <c r="N181" s="20">
        <v>0</v>
      </c>
      <c r="O181" s="9">
        <v>0</v>
      </c>
      <c r="P181" s="20">
        <v>0</v>
      </c>
      <c r="Q181" s="9">
        <v>0</v>
      </c>
    </row>
    <row r="182" spans="4:17" x14ac:dyDescent="0.25">
      <c r="D182" s="8" t="s">
        <v>474</v>
      </c>
      <c r="E182" s="20">
        <v>0</v>
      </c>
      <c r="F182" s="20">
        <v>0</v>
      </c>
      <c r="G182" s="9">
        <v>0</v>
      </c>
      <c r="H182" s="20">
        <v>0</v>
      </c>
      <c r="I182" s="9">
        <v>0</v>
      </c>
      <c r="J182" s="20">
        <v>0</v>
      </c>
      <c r="K182" s="9">
        <v>0</v>
      </c>
      <c r="L182" s="20">
        <v>0</v>
      </c>
      <c r="M182" s="9">
        <v>0</v>
      </c>
      <c r="N182" s="20">
        <v>0</v>
      </c>
      <c r="O182" s="9">
        <v>0</v>
      </c>
      <c r="P182" s="20">
        <v>0</v>
      </c>
      <c r="Q182" s="9">
        <v>0</v>
      </c>
    </row>
    <row r="183" spans="4:17" x14ac:dyDescent="0.25">
      <c r="D183" s="7" t="s">
        <v>461</v>
      </c>
      <c r="E183" s="20">
        <v>1</v>
      </c>
      <c r="F183" s="20">
        <v>1</v>
      </c>
      <c r="G183" s="9">
        <v>1</v>
      </c>
      <c r="H183" s="20">
        <v>1</v>
      </c>
      <c r="I183" s="9">
        <v>1</v>
      </c>
      <c r="J183" s="20">
        <v>0</v>
      </c>
      <c r="K183" s="9">
        <v>0</v>
      </c>
      <c r="L183" s="20">
        <v>0</v>
      </c>
      <c r="M183" s="9">
        <v>0</v>
      </c>
      <c r="N183" s="20">
        <v>0</v>
      </c>
      <c r="O183" s="9">
        <v>0</v>
      </c>
      <c r="P183" s="20">
        <v>0</v>
      </c>
      <c r="Q183" s="9">
        <v>0</v>
      </c>
    </row>
    <row r="184" spans="4:17" x14ac:dyDescent="0.25">
      <c r="D184" s="8" t="s">
        <v>462</v>
      </c>
      <c r="E184" s="20">
        <v>0</v>
      </c>
      <c r="F184" s="20">
        <v>0</v>
      </c>
      <c r="G184" s="9">
        <v>0</v>
      </c>
      <c r="H184" s="20">
        <v>0</v>
      </c>
      <c r="I184" s="9">
        <v>0</v>
      </c>
      <c r="J184" s="20">
        <v>0</v>
      </c>
      <c r="K184" s="9">
        <v>0</v>
      </c>
      <c r="L184" s="20">
        <v>0</v>
      </c>
      <c r="M184" s="9">
        <v>0</v>
      </c>
      <c r="N184" s="20">
        <v>0</v>
      </c>
      <c r="O184" s="9">
        <v>0</v>
      </c>
      <c r="P184" s="20">
        <v>0</v>
      </c>
      <c r="Q184" s="9">
        <v>0</v>
      </c>
    </row>
    <row r="185" spans="4:17" x14ac:dyDescent="0.25">
      <c r="D185" s="8" t="s">
        <v>633</v>
      </c>
      <c r="E185" s="20">
        <v>0</v>
      </c>
      <c r="F185" s="20">
        <v>0</v>
      </c>
      <c r="G185" s="9">
        <v>0</v>
      </c>
      <c r="H185" s="20">
        <v>0</v>
      </c>
      <c r="I185" s="9">
        <v>0</v>
      </c>
      <c r="J185" s="20">
        <v>0</v>
      </c>
      <c r="K185" s="9">
        <v>0</v>
      </c>
      <c r="L185" s="20">
        <v>0</v>
      </c>
      <c r="M185" s="9">
        <v>0</v>
      </c>
      <c r="N185" s="20">
        <v>0</v>
      </c>
      <c r="O185" s="9">
        <v>0</v>
      </c>
      <c r="P185" s="20">
        <v>0</v>
      </c>
      <c r="Q185" s="9">
        <v>0</v>
      </c>
    </row>
    <row r="186" spans="4:17" x14ac:dyDescent="0.25">
      <c r="D186" s="8" t="s">
        <v>638</v>
      </c>
      <c r="E186" s="20">
        <v>0</v>
      </c>
      <c r="F186" s="20">
        <v>0</v>
      </c>
      <c r="G186" s="9">
        <v>0</v>
      </c>
      <c r="H186" s="20">
        <v>0</v>
      </c>
      <c r="I186" s="9">
        <v>0</v>
      </c>
      <c r="J186" s="20">
        <v>0</v>
      </c>
      <c r="K186" s="9">
        <v>0</v>
      </c>
      <c r="L186" s="20">
        <v>0</v>
      </c>
      <c r="M186" s="9">
        <v>0</v>
      </c>
      <c r="N186" s="20">
        <v>0</v>
      </c>
      <c r="O186" s="9">
        <v>0</v>
      </c>
      <c r="P186" s="20">
        <v>0</v>
      </c>
      <c r="Q186" s="9">
        <v>0</v>
      </c>
    </row>
    <row r="187" spans="4:17" x14ac:dyDescent="0.25">
      <c r="D187" s="8" t="s">
        <v>644</v>
      </c>
      <c r="E187" s="20">
        <v>0</v>
      </c>
      <c r="F187" s="20">
        <v>0</v>
      </c>
      <c r="G187" s="9">
        <v>0</v>
      </c>
      <c r="H187" s="20">
        <v>0</v>
      </c>
      <c r="I187" s="9">
        <v>0</v>
      </c>
      <c r="J187" s="20">
        <v>0</v>
      </c>
      <c r="K187" s="9">
        <v>0</v>
      </c>
      <c r="L187" s="20">
        <v>0</v>
      </c>
      <c r="M187" s="9">
        <v>0</v>
      </c>
      <c r="N187" s="20">
        <v>0</v>
      </c>
      <c r="O187" s="9">
        <v>0</v>
      </c>
      <c r="P187" s="20">
        <v>0</v>
      </c>
      <c r="Q187" s="9">
        <v>0</v>
      </c>
    </row>
    <row r="188" spans="4:17" x14ac:dyDescent="0.25">
      <c r="D188" s="8" t="s">
        <v>649</v>
      </c>
      <c r="E188" s="20">
        <v>0</v>
      </c>
      <c r="F188" s="20">
        <v>0</v>
      </c>
      <c r="G188" s="9">
        <v>0</v>
      </c>
      <c r="H188" s="20">
        <v>0</v>
      </c>
      <c r="I188" s="9">
        <v>0</v>
      </c>
      <c r="J188" s="20">
        <v>0</v>
      </c>
      <c r="K188" s="9">
        <v>0</v>
      </c>
      <c r="L188" s="20">
        <v>0</v>
      </c>
      <c r="M188" s="9">
        <v>0</v>
      </c>
      <c r="N188" s="20">
        <v>0</v>
      </c>
      <c r="O188" s="9">
        <v>0</v>
      </c>
      <c r="P188" s="20">
        <v>0</v>
      </c>
      <c r="Q188" s="9">
        <v>0</v>
      </c>
    </row>
    <row r="189" spans="4:17" x14ac:dyDescent="0.25">
      <c r="D189" s="8" t="s">
        <v>652</v>
      </c>
      <c r="E189" s="20">
        <v>1</v>
      </c>
      <c r="F189" s="20">
        <v>1</v>
      </c>
      <c r="G189" s="9">
        <v>1</v>
      </c>
      <c r="H189" s="20">
        <v>1</v>
      </c>
      <c r="I189" s="9">
        <v>1</v>
      </c>
      <c r="J189" s="20">
        <v>0</v>
      </c>
      <c r="K189" s="9">
        <v>0</v>
      </c>
      <c r="L189" s="20">
        <v>0</v>
      </c>
      <c r="M189" s="9">
        <v>0</v>
      </c>
      <c r="N189" s="20">
        <v>0</v>
      </c>
      <c r="O189" s="9">
        <v>0</v>
      </c>
      <c r="P189" s="20">
        <v>0</v>
      </c>
      <c r="Q189" s="9">
        <v>0</v>
      </c>
    </row>
    <row r="190" spans="4:17" x14ac:dyDescent="0.25">
      <c r="D190" s="7" t="s">
        <v>459</v>
      </c>
      <c r="E190" s="20">
        <v>0</v>
      </c>
      <c r="F190" s="20">
        <v>0</v>
      </c>
      <c r="G190" s="9">
        <v>0</v>
      </c>
      <c r="H190" s="20">
        <v>0</v>
      </c>
      <c r="I190" s="9">
        <v>0</v>
      </c>
      <c r="J190" s="20">
        <v>0</v>
      </c>
      <c r="K190" s="9">
        <v>0</v>
      </c>
      <c r="L190" s="20">
        <v>0</v>
      </c>
      <c r="M190" s="9">
        <v>0</v>
      </c>
      <c r="N190" s="20">
        <v>0</v>
      </c>
      <c r="O190" s="9">
        <v>0</v>
      </c>
      <c r="P190" s="20">
        <v>0</v>
      </c>
      <c r="Q190" s="9">
        <v>0</v>
      </c>
    </row>
    <row r="191" spans="4:17" x14ac:dyDescent="0.25">
      <c r="D191" s="8" t="s">
        <v>460</v>
      </c>
      <c r="E191" s="20">
        <v>0</v>
      </c>
      <c r="F191" s="20">
        <v>0</v>
      </c>
      <c r="G191" s="9">
        <v>0</v>
      </c>
      <c r="H191" s="20">
        <v>0</v>
      </c>
      <c r="I191" s="9">
        <v>0</v>
      </c>
      <c r="J191" s="20">
        <v>0</v>
      </c>
      <c r="K191" s="9">
        <v>0</v>
      </c>
      <c r="L191" s="20">
        <v>0</v>
      </c>
      <c r="M191" s="9">
        <v>0</v>
      </c>
      <c r="N191" s="20">
        <v>0</v>
      </c>
      <c r="O191" s="9">
        <v>0</v>
      </c>
      <c r="P191" s="20">
        <v>0</v>
      </c>
      <c r="Q191" s="9">
        <v>0</v>
      </c>
    </row>
    <row r="192" spans="4:17" x14ac:dyDescent="0.25">
      <c r="D192" s="8" t="s">
        <v>634</v>
      </c>
      <c r="E192" s="20">
        <v>0</v>
      </c>
      <c r="F192" s="20">
        <v>0</v>
      </c>
      <c r="G192" s="9">
        <v>0</v>
      </c>
      <c r="H192" s="20">
        <v>0</v>
      </c>
      <c r="I192" s="9">
        <v>0</v>
      </c>
      <c r="J192" s="20">
        <v>0</v>
      </c>
      <c r="K192" s="9">
        <v>0</v>
      </c>
      <c r="L192" s="20">
        <v>0</v>
      </c>
      <c r="M192" s="9">
        <v>0</v>
      </c>
      <c r="N192" s="20">
        <v>0</v>
      </c>
      <c r="O192" s="9">
        <v>0</v>
      </c>
      <c r="P192" s="20">
        <v>0</v>
      </c>
      <c r="Q192" s="9">
        <v>0</v>
      </c>
    </row>
    <row r="193" spans="4:17" x14ac:dyDescent="0.25">
      <c r="D193" s="8" t="s">
        <v>651</v>
      </c>
      <c r="E193" s="20">
        <v>0</v>
      </c>
      <c r="F193" s="20">
        <v>0</v>
      </c>
      <c r="G193" s="9">
        <v>0</v>
      </c>
      <c r="H193" s="20">
        <v>0</v>
      </c>
      <c r="I193" s="9">
        <v>0</v>
      </c>
      <c r="J193" s="20">
        <v>0</v>
      </c>
      <c r="K193" s="9">
        <v>0</v>
      </c>
      <c r="L193" s="20">
        <v>0</v>
      </c>
      <c r="M193" s="9">
        <v>0</v>
      </c>
      <c r="N193" s="20">
        <v>0</v>
      </c>
      <c r="O193" s="9">
        <v>0</v>
      </c>
      <c r="P193" s="20">
        <v>0</v>
      </c>
      <c r="Q193" s="9">
        <v>0</v>
      </c>
    </row>
    <row r="194" spans="4:17" x14ac:dyDescent="0.25">
      <c r="D194" s="7" t="s">
        <v>631</v>
      </c>
      <c r="E194" s="20">
        <v>3</v>
      </c>
      <c r="F194" s="20">
        <v>3</v>
      </c>
      <c r="G194" s="9">
        <v>1</v>
      </c>
      <c r="H194" s="20">
        <v>3</v>
      </c>
      <c r="I194" s="9">
        <v>1</v>
      </c>
      <c r="J194" s="20">
        <v>0</v>
      </c>
      <c r="K194" s="9">
        <v>0</v>
      </c>
      <c r="L194" s="20">
        <v>0</v>
      </c>
      <c r="M194" s="9">
        <v>0</v>
      </c>
      <c r="N194" s="20">
        <v>0</v>
      </c>
      <c r="O194" s="9">
        <v>0</v>
      </c>
      <c r="P194" s="20">
        <v>0</v>
      </c>
      <c r="Q194" s="9">
        <v>0</v>
      </c>
    </row>
    <row r="195" spans="4:17" x14ac:dyDescent="0.25">
      <c r="D195" s="8" t="s">
        <v>632</v>
      </c>
      <c r="E195" s="20">
        <v>1</v>
      </c>
      <c r="F195" s="20">
        <v>1</v>
      </c>
      <c r="G195" s="9">
        <v>1</v>
      </c>
      <c r="H195" s="20">
        <v>1</v>
      </c>
      <c r="I195" s="9">
        <v>1</v>
      </c>
      <c r="J195" s="20">
        <v>0</v>
      </c>
      <c r="K195" s="9">
        <v>0</v>
      </c>
      <c r="L195" s="20">
        <v>0</v>
      </c>
      <c r="M195" s="9">
        <v>0</v>
      </c>
      <c r="N195" s="20">
        <v>0</v>
      </c>
      <c r="O195" s="9">
        <v>0</v>
      </c>
      <c r="P195" s="20">
        <v>0</v>
      </c>
      <c r="Q195" s="9">
        <v>0</v>
      </c>
    </row>
    <row r="196" spans="4:17" x14ac:dyDescent="0.25">
      <c r="D196" s="8" t="s">
        <v>635</v>
      </c>
      <c r="E196" s="20">
        <v>1</v>
      </c>
      <c r="F196" s="20">
        <v>1</v>
      </c>
      <c r="G196" s="9">
        <v>1</v>
      </c>
      <c r="H196" s="20">
        <v>1</v>
      </c>
      <c r="I196" s="9">
        <v>1</v>
      </c>
      <c r="J196" s="20">
        <v>0</v>
      </c>
      <c r="K196" s="9">
        <v>0</v>
      </c>
      <c r="L196" s="20">
        <v>0</v>
      </c>
      <c r="M196" s="9">
        <v>0</v>
      </c>
      <c r="N196" s="20">
        <v>0</v>
      </c>
      <c r="O196" s="9">
        <v>0</v>
      </c>
      <c r="P196" s="20">
        <v>0</v>
      </c>
      <c r="Q196" s="9">
        <v>0</v>
      </c>
    </row>
    <row r="197" spans="4:17" x14ac:dyDescent="0.25">
      <c r="D197" s="8" t="s">
        <v>646</v>
      </c>
      <c r="E197" s="20">
        <v>0</v>
      </c>
      <c r="F197" s="20">
        <v>0</v>
      </c>
      <c r="G197" s="9">
        <v>0</v>
      </c>
      <c r="H197" s="20">
        <v>0</v>
      </c>
      <c r="I197" s="9">
        <v>0</v>
      </c>
      <c r="J197" s="20">
        <v>0</v>
      </c>
      <c r="K197" s="9">
        <v>0</v>
      </c>
      <c r="L197" s="20">
        <v>0</v>
      </c>
      <c r="M197" s="9">
        <v>0</v>
      </c>
      <c r="N197" s="20">
        <v>0</v>
      </c>
      <c r="O197" s="9">
        <v>0</v>
      </c>
      <c r="P197" s="20">
        <v>0</v>
      </c>
      <c r="Q197" s="9">
        <v>0</v>
      </c>
    </row>
    <row r="198" spans="4:17" x14ac:dyDescent="0.25">
      <c r="D198" s="8" t="s">
        <v>647</v>
      </c>
      <c r="E198" s="20">
        <v>0</v>
      </c>
      <c r="F198" s="20">
        <v>0</v>
      </c>
      <c r="G198" s="9">
        <v>0</v>
      </c>
      <c r="H198" s="20">
        <v>0</v>
      </c>
      <c r="I198" s="9">
        <v>0</v>
      </c>
      <c r="J198" s="20">
        <v>0</v>
      </c>
      <c r="K198" s="9">
        <v>0</v>
      </c>
      <c r="L198" s="20">
        <v>0</v>
      </c>
      <c r="M198" s="9">
        <v>0</v>
      </c>
      <c r="N198" s="20">
        <v>0</v>
      </c>
      <c r="O198" s="9">
        <v>0</v>
      </c>
      <c r="P198" s="20">
        <v>0</v>
      </c>
      <c r="Q198" s="9">
        <v>0</v>
      </c>
    </row>
    <row r="199" spans="4:17" x14ac:dyDescent="0.25">
      <c r="D199" s="8" t="s">
        <v>650</v>
      </c>
      <c r="E199" s="20">
        <v>1</v>
      </c>
      <c r="F199" s="20">
        <v>1</v>
      </c>
      <c r="G199" s="9">
        <v>1</v>
      </c>
      <c r="H199" s="20">
        <v>1</v>
      </c>
      <c r="I199" s="9">
        <v>1</v>
      </c>
      <c r="J199" s="20">
        <v>0</v>
      </c>
      <c r="K199" s="9">
        <v>0</v>
      </c>
      <c r="L199" s="20">
        <v>0</v>
      </c>
      <c r="M199" s="9">
        <v>0</v>
      </c>
      <c r="N199" s="20">
        <v>0</v>
      </c>
      <c r="O199" s="9">
        <v>0</v>
      </c>
      <c r="P199" s="20">
        <v>0</v>
      </c>
      <c r="Q199" s="9">
        <v>0</v>
      </c>
    </row>
    <row r="200" spans="4:17" x14ac:dyDescent="0.25">
      <c r="D200" s="7" t="s">
        <v>626</v>
      </c>
      <c r="E200" s="20">
        <v>0</v>
      </c>
      <c r="F200" s="20">
        <v>0</v>
      </c>
      <c r="G200" s="9">
        <v>0</v>
      </c>
      <c r="H200" s="20">
        <v>0</v>
      </c>
      <c r="I200" s="9">
        <v>0</v>
      </c>
      <c r="J200" s="20">
        <v>0</v>
      </c>
      <c r="K200" s="9">
        <v>0</v>
      </c>
      <c r="L200" s="20">
        <v>0</v>
      </c>
      <c r="M200" s="9">
        <v>0</v>
      </c>
      <c r="N200" s="20">
        <v>0</v>
      </c>
      <c r="O200" s="9">
        <v>0</v>
      </c>
      <c r="P200" s="20">
        <v>0</v>
      </c>
      <c r="Q200" s="9">
        <v>0</v>
      </c>
    </row>
    <row r="201" spans="4:17" x14ac:dyDescent="0.25">
      <c r="D201" s="8" t="s">
        <v>627</v>
      </c>
      <c r="E201" s="20">
        <v>0</v>
      </c>
      <c r="F201" s="20">
        <v>0</v>
      </c>
      <c r="G201" s="9">
        <v>0</v>
      </c>
      <c r="H201" s="20">
        <v>0</v>
      </c>
      <c r="I201" s="9">
        <v>0</v>
      </c>
      <c r="J201" s="20">
        <v>0</v>
      </c>
      <c r="K201" s="9">
        <v>0</v>
      </c>
      <c r="L201" s="20">
        <v>0</v>
      </c>
      <c r="M201" s="9">
        <v>0</v>
      </c>
      <c r="N201" s="20">
        <v>0</v>
      </c>
      <c r="O201" s="9">
        <v>0</v>
      </c>
      <c r="P201" s="20">
        <v>0</v>
      </c>
      <c r="Q201" s="9">
        <v>0</v>
      </c>
    </row>
    <row r="202" spans="4:17" x14ac:dyDescent="0.25">
      <c r="D202" s="8" t="s">
        <v>628</v>
      </c>
      <c r="E202" s="20">
        <v>0</v>
      </c>
      <c r="F202" s="20">
        <v>0</v>
      </c>
      <c r="G202" s="9">
        <v>0</v>
      </c>
      <c r="H202" s="20">
        <v>0</v>
      </c>
      <c r="I202" s="9">
        <v>0</v>
      </c>
      <c r="J202" s="20">
        <v>0</v>
      </c>
      <c r="K202" s="9">
        <v>0</v>
      </c>
      <c r="L202" s="20">
        <v>0</v>
      </c>
      <c r="M202" s="9">
        <v>0</v>
      </c>
      <c r="N202" s="20">
        <v>0</v>
      </c>
      <c r="O202" s="9">
        <v>0</v>
      </c>
      <c r="P202" s="20">
        <v>0</v>
      </c>
      <c r="Q202" s="9">
        <v>0</v>
      </c>
    </row>
    <row r="203" spans="4:17" x14ac:dyDescent="0.25">
      <c r="D203" s="8" t="s">
        <v>630</v>
      </c>
      <c r="E203" s="20">
        <v>0</v>
      </c>
      <c r="F203" s="20">
        <v>0</v>
      </c>
      <c r="G203" s="9">
        <v>0</v>
      </c>
      <c r="H203" s="20">
        <v>0</v>
      </c>
      <c r="I203" s="9">
        <v>0</v>
      </c>
      <c r="J203" s="20">
        <v>0</v>
      </c>
      <c r="K203" s="9">
        <v>0</v>
      </c>
      <c r="L203" s="20">
        <v>0</v>
      </c>
      <c r="M203" s="9">
        <v>0</v>
      </c>
      <c r="N203" s="20">
        <v>0</v>
      </c>
      <c r="O203" s="9">
        <v>0</v>
      </c>
      <c r="P203" s="20">
        <v>0</v>
      </c>
      <c r="Q203" s="9">
        <v>0</v>
      </c>
    </row>
    <row r="204" spans="4:17" x14ac:dyDescent="0.25">
      <c r="D204" s="8" t="s">
        <v>637</v>
      </c>
      <c r="E204" s="20">
        <v>0</v>
      </c>
      <c r="F204" s="20">
        <v>0</v>
      </c>
      <c r="G204" s="9">
        <v>0</v>
      </c>
      <c r="H204" s="20">
        <v>0</v>
      </c>
      <c r="I204" s="9">
        <v>0</v>
      </c>
      <c r="J204" s="20">
        <v>0</v>
      </c>
      <c r="K204" s="9">
        <v>0</v>
      </c>
      <c r="L204" s="20">
        <v>0</v>
      </c>
      <c r="M204" s="9">
        <v>0</v>
      </c>
      <c r="N204" s="20">
        <v>0</v>
      </c>
      <c r="O204" s="9">
        <v>0</v>
      </c>
      <c r="P204" s="20">
        <v>0</v>
      </c>
      <c r="Q204" s="9">
        <v>0</v>
      </c>
    </row>
    <row r="205" spans="4:17" x14ac:dyDescent="0.25">
      <c r="D205" s="8" t="s">
        <v>645</v>
      </c>
      <c r="E205" s="20">
        <v>0</v>
      </c>
      <c r="F205" s="20">
        <v>0</v>
      </c>
      <c r="G205" s="9">
        <v>0</v>
      </c>
      <c r="H205" s="20">
        <v>0</v>
      </c>
      <c r="I205" s="9">
        <v>0</v>
      </c>
      <c r="J205" s="20">
        <v>0</v>
      </c>
      <c r="K205" s="9">
        <v>0</v>
      </c>
      <c r="L205" s="20">
        <v>0</v>
      </c>
      <c r="M205" s="9">
        <v>0</v>
      </c>
      <c r="N205" s="20">
        <v>0</v>
      </c>
      <c r="O205" s="9">
        <v>0</v>
      </c>
      <c r="P205" s="20">
        <v>0</v>
      </c>
      <c r="Q205" s="9">
        <v>0</v>
      </c>
    </row>
    <row r="206" spans="4:17" x14ac:dyDescent="0.25">
      <c r="D206" s="7" t="s">
        <v>465</v>
      </c>
      <c r="E206" s="20">
        <v>7</v>
      </c>
      <c r="F206" s="20">
        <v>7</v>
      </c>
      <c r="G206" s="9">
        <v>1</v>
      </c>
      <c r="H206" s="20">
        <v>6</v>
      </c>
      <c r="I206" s="9">
        <v>0.8571428571428571</v>
      </c>
      <c r="J206" s="20">
        <v>0</v>
      </c>
      <c r="K206" s="9">
        <v>0</v>
      </c>
      <c r="L206" s="20">
        <v>0</v>
      </c>
      <c r="M206" s="9">
        <v>0</v>
      </c>
      <c r="N206" s="20">
        <v>0</v>
      </c>
      <c r="O206" s="9">
        <v>0</v>
      </c>
      <c r="P206" s="20">
        <v>0</v>
      </c>
      <c r="Q206" s="9">
        <v>0</v>
      </c>
    </row>
    <row r="207" spans="4:17" x14ac:dyDescent="0.25">
      <c r="D207" s="8" t="s">
        <v>622</v>
      </c>
      <c r="E207" s="20">
        <v>0</v>
      </c>
      <c r="F207" s="20">
        <v>0</v>
      </c>
      <c r="G207" s="9">
        <v>0</v>
      </c>
      <c r="H207" s="20">
        <v>0</v>
      </c>
      <c r="I207" s="9">
        <v>0</v>
      </c>
      <c r="J207" s="20">
        <v>0</v>
      </c>
      <c r="K207" s="9">
        <v>0</v>
      </c>
      <c r="L207" s="20">
        <v>0</v>
      </c>
      <c r="M207" s="9">
        <v>0</v>
      </c>
      <c r="N207" s="20">
        <v>0</v>
      </c>
      <c r="O207" s="9">
        <v>0</v>
      </c>
      <c r="P207" s="20">
        <v>0</v>
      </c>
      <c r="Q207" s="9">
        <v>0</v>
      </c>
    </row>
    <row r="208" spans="4:17" x14ac:dyDescent="0.25">
      <c r="D208" s="8" t="s">
        <v>466</v>
      </c>
      <c r="E208" s="20">
        <v>1</v>
      </c>
      <c r="F208" s="20">
        <v>1</v>
      </c>
      <c r="G208" s="9">
        <v>1</v>
      </c>
      <c r="H208" s="20">
        <v>1</v>
      </c>
      <c r="I208" s="9">
        <v>1</v>
      </c>
      <c r="J208" s="20">
        <v>0</v>
      </c>
      <c r="K208" s="9">
        <v>0</v>
      </c>
      <c r="L208" s="20">
        <v>0</v>
      </c>
      <c r="M208" s="9">
        <v>0</v>
      </c>
      <c r="N208" s="20">
        <v>0</v>
      </c>
      <c r="O208" s="9">
        <v>0</v>
      </c>
      <c r="P208" s="20">
        <v>0</v>
      </c>
      <c r="Q208" s="9">
        <v>0</v>
      </c>
    </row>
    <row r="209" spans="4:17" x14ac:dyDescent="0.25">
      <c r="D209" s="8" t="s">
        <v>639</v>
      </c>
      <c r="E209" s="20">
        <v>0</v>
      </c>
      <c r="F209" s="20">
        <v>0</v>
      </c>
      <c r="G209" s="9">
        <v>0</v>
      </c>
      <c r="H209" s="20">
        <v>0</v>
      </c>
      <c r="I209" s="9">
        <v>0</v>
      </c>
      <c r="J209" s="20">
        <v>0</v>
      </c>
      <c r="K209" s="9">
        <v>0</v>
      </c>
      <c r="L209" s="20">
        <v>0</v>
      </c>
      <c r="M209" s="9">
        <v>0</v>
      </c>
      <c r="N209" s="20">
        <v>0</v>
      </c>
      <c r="O209" s="9">
        <v>0</v>
      </c>
      <c r="P209" s="20">
        <v>0</v>
      </c>
      <c r="Q209" s="9">
        <v>0</v>
      </c>
    </row>
    <row r="210" spans="4:17" x14ac:dyDescent="0.25">
      <c r="D210" s="8" t="s">
        <v>640</v>
      </c>
      <c r="E210" s="20">
        <v>0</v>
      </c>
      <c r="F210" s="20">
        <v>0</v>
      </c>
      <c r="G210" s="9">
        <v>0</v>
      </c>
      <c r="H210" s="20">
        <v>0</v>
      </c>
      <c r="I210" s="9">
        <v>0</v>
      </c>
      <c r="J210" s="20">
        <v>0</v>
      </c>
      <c r="K210" s="9">
        <v>0</v>
      </c>
      <c r="L210" s="20">
        <v>0</v>
      </c>
      <c r="M210" s="9">
        <v>0</v>
      </c>
      <c r="N210" s="20">
        <v>0</v>
      </c>
      <c r="O210" s="9">
        <v>0</v>
      </c>
      <c r="P210" s="20">
        <v>0</v>
      </c>
      <c r="Q210" s="9">
        <v>0</v>
      </c>
    </row>
    <row r="211" spans="4:17" x14ac:dyDescent="0.25">
      <c r="D211" s="8" t="s">
        <v>469</v>
      </c>
      <c r="E211" s="20">
        <v>0</v>
      </c>
      <c r="F211" s="20">
        <v>0</v>
      </c>
      <c r="G211" s="9">
        <v>0</v>
      </c>
      <c r="H211" s="20">
        <v>0</v>
      </c>
      <c r="I211" s="9">
        <v>0</v>
      </c>
      <c r="J211" s="20">
        <v>0</v>
      </c>
      <c r="K211" s="9">
        <v>0</v>
      </c>
      <c r="L211" s="20">
        <v>0</v>
      </c>
      <c r="M211" s="9">
        <v>0</v>
      </c>
      <c r="N211" s="20">
        <v>0</v>
      </c>
      <c r="O211" s="9">
        <v>0</v>
      </c>
      <c r="P211" s="20">
        <v>0</v>
      </c>
      <c r="Q211" s="9">
        <v>0</v>
      </c>
    </row>
    <row r="212" spans="4:17" x14ac:dyDescent="0.25">
      <c r="D212" s="8" t="s">
        <v>472</v>
      </c>
      <c r="E212" s="20">
        <v>6</v>
      </c>
      <c r="F212" s="20">
        <v>6</v>
      </c>
      <c r="G212" s="9">
        <v>1</v>
      </c>
      <c r="H212" s="20">
        <v>5</v>
      </c>
      <c r="I212" s="9">
        <v>0.83333333333333337</v>
      </c>
      <c r="J212" s="20">
        <v>0</v>
      </c>
      <c r="K212" s="9">
        <v>0</v>
      </c>
      <c r="L212" s="20">
        <v>0</v>
      </c>
      <c r="M212" s="9">
        <v>0</v>
      </c>
      <c r="N212" s="20">
        <v>0</v>
      </c>
      <c r="O212" s="9">
        <v>0</v>
      </c>
      <c r="P212" s="20">
        <v>0</v>
      </c>
      <c r="Q212" s="9">
        <v>0</v>
      </c>
    </row>
    <row r="213" spans="4:17" x14ac:dyDescent="0.25">
      <c r="D213" s="6" t="s">
        <v>475</v>
      </c>
      <c r="E213" s="20">
        <v>42</v>
      </c>
      <c r="F213" s="20">
        <v>38</v>
      </c>
      <c r="G213" s="9">
        <v>0.90476190476190477</v>
      </c>
      <c r="H213" s="20">
        <v>24</v>
      </c>
      <c r="I213" s="9">
        <v>0.63157894736842102</v>
      </c>
      <c r="J213" s="20">
        <v>0</v>
      </c>
      <c r="K213" s="9">
        <v>0</v>
      </c>
      <c r="L213" s="20">
        <v>2</v>
      </c>
      <c r="M213" s="9">
        <v>5.2631578947368418E-2</v>
      </c>
      <c r="N213" s="20">
        <v>0</v>
      </c>
      <c r="O213" s="9">
        <v>0</v>
      </c>
      <c r="P213" s="20">
        <v>2</v>
      </c>
      <c r="Q213" s="9">
        <v>5.2631578947368418E-2</v>
      </c>
    </row>
    <row r="214" spans="4:17" x14ac:dyDescent="0.25">
      <c r="D214" s="7" t="s">
        <v>481</v>
      </c>
      <c r="E214" s="20">
        <v>9</v>
      </c>
      <c r="F214" s="20">
        <v>9</v>
      </c>
      <c r="G214" s="9">
        <v>1</v>
      </c>
      <c r="H214" s="20">
        <v>6</v>
      </c>
      <c r="I214" s="9">
        <v>0.66666666666666663</v>
      </c>
      <c r="J214" s="20">
        <v>0</v>
      </c>
      <c r="K214" s="9">
        <v>0</v>
      </c>
      <c r="L214" s="20">
        <v>0</v>
      </c>
      <c r="M214" s="9">
        <v>0</v>
      </c>
      <c r="N214" s="20">
        <v>0</v>
      </c>
      <c r="O214" s="9">
        <v>0</v>
      </c>
      <c r="P214" s="20">
        <v>0</v>
      </c>
      <c r="Q214" s="9">
        <v>0</v>
      </c>
    </row>
    <row r="215" spans="4:17" x14ac:dyDescent="0.25">
      <c r="D215" s="8" t="s">
        <v>654</v>
      </c>
      <c r="E215" s="20">
        <v>0</v>
      </c>
      <c r="F215" s="20">
        <v>0</v>
      </c>
      <c r="G215" s="9">
        <v>0</v>
      </c>
      <c r="H215" s="20">
        <v>0</v>
      </c>
      <c r="I215" s="9">
        <v>0</v>
      </c>
      <c r="J215" s="20">
        <v>0</v>
      </c>
      <c r="K215" s="9">
        <v>0</v>
      </c>
      <c r="L215" s="20">
        <v>0</v>
      </c>
      <c r="M215" s="9">
        <v>0</v>
      </c>
      <c r="N215" s="20">
        <v>0</v>
      </c>
      <c r="O215" s="9">
        <v>0</v>
      </c>
      <c r="P215" s="20">
        <v>0</v>
      </c>
      <c r="Q215" s="9">
        <v>0</v>
      </c>
    </row>
    <row r="216" spans="4:17" x14ac:dyDescent="0.25">
      <c r="D216" s="8" t="s">
        <v>657</v>
      </c>
      <c r="E216" s="20">
        <v>0</v>
      </c>
      <c r="F216" s="20">
        <v>0</v>
      </c>
      <c r="G216" s="9">
        <v>0</v>
      </c>
      <c r="H216" s="20">
        <v>0</v>
      </c>
      <c r="I216" s="9">
        <v>0</v>
      </c>
      <c r="J216" s="20">
        <v>0</v>
      </c>
      <c r="K216" s="9">
        <v>0</v>
      </c>
      <c r="L216" s="20">
        <v>0</v>
      </c>
      <c r="M216" s="9">
        <v>0</v>
      </c>
      <c r="N216" s="20">
        <v>0</v>
      </c>
      <c r="O216" s="9">
        <v>0</v>
      </c>
      <c r="P216" s="20">
        <v>0</v>
      </c>
      <c r="Q216" s="9">
        <v>0</v>
      </c>
    </row>
    <row r="217" spans="4:17" x14ac:dyDescent="0.25">
      <c r="D217" s="8" t="s">
        <v>482</v>
      </c>
      <c r="E217" s="20">
        <v>1</v>
      </c>
      <c r="F217" s="20">
        <v>1</v>
      </c>
      <c r="G217" s="9">
        <v>1</v>
      </c>
      <c r="H217" s="20">
        <v>1</v>
      </c>
      <c r="I217" s="9">
        <v>1</v>
      </c>
      <c r="J217" s="20">
        <v>0</v>
      </c>
      <c r="K217" s="9">
        <v>0</v>
      </c>
      <c r="L217" s="20">
        <v>0</v>
      </c>
      <c r="M217" s="9">
        <v>0</v>
      </c>
      <c r="N217" s="20">
        <v>0</v>
      </c>
      <c r="O217" s="9">
        <v>0</v>
      </c>
      <c r="P217" s="20">
        <v>0</v>
      </c>
      <c r="Q217" s="9">
        <v>0</v>
      </c>
    </row>
    <row r="218" spans="4:17" x14ac:dyDescent="0.25">
      <c r="D218" s="8" t="s">
        <v>663</v>
      </c>
      <c r="E218" s="20">
        <v>2</v>
      </c>
      <c r="F218" s="20">
        <v>2</v>
      </c>
      <c r="G218" s="9">
        <v>1</v>
      </c>
      <c r="H218" s="20">
        <v>2</v>
      </c>
      <c r="I218" s="9">
        <v>1</v>
      </c>
      <c r="J218" s="20">
        <v>0</v>
      </c>
      <c r="K218" s="9">
        <v>0</v>
      </c>
      <c r="L218" s="20">
        <v>0</v>
      </c>
      <c r="M218" s="9">
        <v>0</v>
      </c>
      <c r="N218" s="20">
        <v>0</v>
      </c>
      <c r="O218" s="9">
        <v>0</v>
      </c>
      <c r="P218" s="20">
        <v>0</v>
      </c>
      <c r="Q218" s="9">
        <v>0</v>
      </c>
    </row>
    <row r="219" spans="4:17" x14ac:dyDescent="0.25">
      <c r="D219" s="8" t="s">
        <v>486</v>
      </c>
      <c r="E219" s="20">
        <v>0</v>
      </c>
      <c r="F219" s="20">
        <v>0</v>
      </c>
      <c r="G219" s="9">
        <v>0</v>
      </c>
      <c r="H219" s="20">
        <v>0</v>
      </c>
      <c r="I219" s="9">
        <v>0</v>
      </c>
      <c r="J219" s="20">
        <v>0</v>
      </c>
      <c r="K219" s="9">
        <v>0</v>
      </c>
      <c r="L219" s="20">
        <v>0</v>
      </c>
      <c r="M219" s="9">
        <v>0</v>
      </c>
      <c r="N219" s="20">
        <v>0</v>
      </c>
      <c r="O219" s="9">
        <v>0</v>
      </c>
      <c r="P219" s="20">
        <v>0</v>
      </c>
      <c r="Q219" s="9">
        <v>0</v>
      </c>
    </row>
    <row r="220" spans="4:17" x14ac:dyDescent="0.25">
      <c r="D220" s="8" t="s">
        <v>669</v>
      </c>
      <c r="E220" s="20">
        <v>0</v>
      </c>
      <c r="F220" s="20">
        <v>0</v>
      </c>
      <c r="G220" s="9">
        <v>0</v>
      </c>
      <c r="H220" s="20">
        <v>0</v>
      </c>
      <c r="I220" s="9">
        <v>0</v>
      </c>
      <c r="J220" s="20">
        <v>0</v>
      </c>
      <c r="K220" s="9">
        <v>0</v>
      </c>
      <c r="L220" s="20">
        <v>0</v>
      </c>
      <c r="M220" s="9">
        <v>0</v>
      </c>
      <c r="N220" s="20">
        <v>0</v>
      </c>
      <c r="O220" s="9">
        <v>0</v>
      </c>
      <c r="P220" s="20">
        <v>0</v>
      </c>
      <c r="Q220" s="9">
        <v>0</v>
      </c>
    </row>
    <row r="221" spans="4:17" x14ac:dyDescent="0.25">
      <c r="D221" s="8" t="s">
        <v>498</v>
      </c>
      <c r="E221" s="20">
        <v>5</v>
      </c>
      <c r="F221" s="20">
        <v>5</v>
      </c>
      <c r="G221" s="9">
        <v>1</v>
      </c>
      <c r="H221" s="20">
        <v>3</v>
      </c>
      <c r="I221" s="9">
        <v>0.6</v>
      </c>
      <c r="J221" s="20">
        <v>0</v>
      </c>
      <c r="K221" s="9">
        <v>0</v>
      </c>
      <c r="L221" s="20">
        <v>0</v>
      </c>
      <c r="M221" s="9">
        <v>0</v>
      </c>
      <c r="N221" s="20">
        <v>0</v>
      </c>
      <c r="O221" s="9">
        <v>0</v>
      </c>
      <c r="P221" s="20">
        <v>0</v>
      </c>
      <c r="Q221" s="9">
        <v>0</v>
      </c>
    </row>
    <row r="222" spans="4:17" x14ac:dyDescent="0.25">
      <c r="D222" s="8" t="s">
        <v>500</v>
      </c>
      <c r="E222" s="20">
        <v>1</v>
      </c>
      <c r="F222" s="20">
        <v>1</v>
      </c>
      <c r="G222" s="9">
        <v>1</v>
      </c>
      <c r="H222" s="20"/>
      <c r="I222" s="9">
        <v>0</v>
      </c>
      <c r="J222" s="20"/>
      <c r="K222" s="9">
        <v>0</v>
      </c>
      <c r="L222" s="20"/>
      <c r="M222" s="9">
        <v>0</v>
      </c>
      <c r="N222" s="20"/>
      <c r="O222" s="9">
        <v>0</v>
      </c>
      <c r="P222" s="20"/>
      <c r="Q222" s="9">
        <v>0</v>
      </c>
    </row>
    <row r="223" spans="4:17" x14ac:dyDescent="0.25">
      <c r="D223" s="7" t="s">
        <v>489</v>
      </c>
      <c r="E223" s="20">
        <v>3</v>
      </c>
      <c r="F223" s="20">
        <v>2</v>
      </c>
      <c r="G223" s="9">
        <v>0.66666666666666663</v>
      </c>
      <c r="H223" s="20">
        <v>2</v>
      </c>
      <c r="I223" s="9">
        <v>1</v>
      </c>
      <c r="J223" s="20">
        <v>0</v>
      </c>
      <c r="K223" s="9">
        <v>0</v>
      </c>
      <c r="L223" s="20">
        <v>1</v>
      </c>
      <c r="M223" s="9">
        <v>0.5</v>
      </c>
      <c r="N223" s="20">
        <v>0</v>
      </c>
      <c r="O223" s="9">
        <v>0</v>
      </c>
      <c r="P223" s="20">
        <v>0</v>
      </c>
      <c r="Q223" s="9">
        <v>0</v>
      </c>
    </row>
    <row r="224" spans="4:17" x14ac:dyDescent="0.25">
      <c r="D224" s="8" t="s">
        <v>658</v>
      </c>
      <c r="E224" s="20">
        <v>0</v>
      </c>
      <c r="F224" s="20">
        <v>0</v>
      </c>
      <c r="G224" s="9">
        <v>0</v>
      </c>
      <c r="H224" s="20">
        <v>0</v>
      </c>
      <c r="I224" s="9">
        <v>0</v>
      </c>
      <c r="J224" s="20">
        <v>0</v>
      </c>
      <c r="K224" s="9">
        <v>0</v>
      </c>
      <c r="L224" s="20">
        <v>0</v>
      </c>
      <c r="M224" s="9">
        <v>0</v>
      </c>
      <c r="N224" s="20">
        <v>0</v>
      </c>
      <c r="O224" s="9">
        <v>0</v>
      </c>
      <c r="P224" s="20">
        <v>0</v>
      </c>
      <c r="Q224" s="9">
        <v>0</v>
      </c>
    </row>
    <row r="225" spans="4:17" x14ac:dyDescent="0.25">
      <c r="D225" s="8" t="s">
        <v>660</v>
      </c>
      <c r="E225" s="20">
        <v>0</v>
      </c>
      <c r="F225" s="20">
        <v>0</v>
      </c>
      <c r="G225" s="9">
        <v>0</v>
      </c>
      <c r="H225" s="20">
        <v>0</v>
      </c>
      <c r="I225" s="9">
        <v>0</v>
      </c>
      <c r="J225" s="20">
        <v>0</v>
      </c>
      <c r="K225" s="9">
        <v>0</v>
      </c>
      <c r="L225" s="20">
        <v>0</v>
      </c>
      <c r="M225" s="9">
        <v>0</v>
      </c>
      <c r="N225" s="20">
        <v>0</v>
      </c>
      <c r="O225" s="9">
        <v>0</v>
      </c>
      <c r="P225" s="20">
        <v>0</v>
      </c>
      <c r="Q225" s="9">
        <v>0</v>
      </c>
    </row>
    <row r="226" spans="4:17" x14ac:dyDescent="0.25">
      <c r="D226" s="8" t="s">
        <v>661</v>
      </c>
      <c r="E226" s="20">
        <v>2</v>
      </c>
      <c r="F226" s="20">
        <v>2</v>
      </c>
      <c r="G226" s="9">
        <v>1</v>
      </c>
      <c r="H226" s="20">
        <v>2</v>
      </c>
      <c r="I226" s="9">
        <v>1</v>
      </c>
      <c r="J226" s="20">
        <v>0</v>
      </c>
      <c r="K226" s="9">
        <v>0</v>
      </c>
      <c r="L226" s="20">
        <v>0</v>
      </c>
      <c r="M226" s="9">
        <v>0</v>
      </c>
      <c r="N226" s="20">
        <v>0</v>
      </c>
      <c r="O226" s="9">
        <v>0</v>
      </c>
      <c r="P226" s="20">
        <v>0</v>
      </c>
      <c r="Q226" s="9">
        <v>0</v>
      </c>
    </row>
    <row r="227" spans="4:17" x14ac:dyDescent="0.25">
      <c r="D227" s="8" t="s">
        <v>662</v>
      </c>
      <c r="E227" s="20">
        <v>1</v>
      </c>
      <c r="F227" s="20">
        <v>0</v>
      </c>
      <c r="G227" s="9">
        <v>0</v>
      </c>
      <c r="H227" s="20">
        <v>0</v>
      </c>
      <c r="I227" s="9">
        <v>0</v>
      </c>
      <c r="J227" s="20">
        <v>0</v>
      </c>
      <c r="K227" s="9">
        <v>0</v>
      </c>
      <c r="L227" s="20">
        <v>1</v>
      </c>
      <c r="M227" s="9">
        <v>0</v>
      </c>
      <c r="N227" s="20">
        <v>0</v>
      </c>
      <c r="O227" s="9">
        <v>0</v>
      </c>
      <c r="P227" s="20">
        <v>0</v>
      </c>
      <c r="Q227" s="9">
        <v>0</v>
      </c>
    </row>
    <row r="228" spans="4:17" x14ac:dyDescent="0.25">
      <c r="D228" s="8" t="s">
        <v>490</v>
      </c>
      <c r="E228" s="20">
        <v>0</v>
      </c>
      <c r="F228" s="20">
        <v>0</v>
      </c>
      <c r="G228" s="9">
        <v>0</v>
      </c>
      <c r="H228" s="20">
        <v>0</v>
      </c>
      <c r="I228" s="9">
        <v>0</v>
      </c>
      <c r="J228" s="20">
        <v>0</v>
      </c>
      <c r="K228" s="9">
        <v>0</v>
      </c>
      <c r="L228" s="20">
        <v>0</v>
      </c>
      <c r="M228" s="9">
        <v>0</v>
      </c>
      <c r="N228" s="20">
        <v>0</v>
      </c>
      <c r="O228" s="9">
        <v>0</v>
      </c>
      <c r="P228" s="20">
        <v>0</v>
      </c>
      <c r="Q228" s="9">
        <v>0</v>
      </c>
    </row>
    <row r="229" spans="4:17" x14ac:dyDescent="0.25">
      <c r="D229" s="8" t="s">
        <v>666</v>
      </c>
      <c r="E229" s="20">
        <v>0</v>
      </c>
      <c r="F229" s="20">
        <v>0</v>
      </c>
      <c r="G229" s="9">
        <v>0</v>
      </c>
      <c r="H229" s="20">
        <v>0</v>
      </c>
      <c r="I229" s="9">
        <v>0</v>
      </c>
      <c r="J229" s="20">
        <v>0</v>
      </c>
      <c r="K229" s="9">
        <v>0</v>
      </c>
      <c r="L229" s="20">
        <v>0</v>
      </c>
      <c r="M229" s="9">
        <v>0</v>
      </c>
      <c r="N229" s="20">
        <v>0</v>
      </c>
      <c r="O229" s="9">
        <v>0</v>
      </c>
      <c r="P229" s="20">
        <v>0</v>
      </c>
      <c r="Q229" s="9">
        <v>0</v>
      </c>
    </row>
    <row r="230" spans="4:17" x14ac:dyDescent="0.25">
      <c r="D230" s="8" t="s">
        <v>674</v>
      </c>
      <c r="E230" s="20">
        <v>0</v>
      </c>
      <c r="F230" s="20">
        <v>0</v>
      </c>
      <c r="G230" s="9">
        <v>0</v>
      </c>
      <c r="H230" s="20">
        <v>0</v>
      </c>
      <c r="I230" s="9">
        <v>0</v>
      </c>
      <c r="J230" s="20">
        <v>0</v>
      </c>
      <c r="K230" s="9">
        <v>0</v>
      </c>
      <c r="L230" s="20">
        <v>0</v>
      </c>
      <c r="M230" s="9">
        <v>0</v>
      </c>
      <c r="N230" s="20">
        <v>0</v>
      </c>
      <c r="O230" s="9">
        <v>0</v>
      </c>
      <c r="P230" s="20">
        <v>0</v>
      </c>
      <c r="Q230" s="9">
        <v>0</v>
      </c>
    </row>
    <row r="231" spans="4:17" x14ac:dyDescent="0.25">
      <c r="D231" s="7" t="s">
        <v>491</v>
      </c>
      <c r="E231" s="20">
        <v>7</v>
      </c>
      <c r="F231" s="20">
        <v>6</v>
      </c>
      <c r="G231" s="9">
        <v>0.8571428571428571</v>
      </c>
      <c r="H231" s="20">
        <v>3</v>
      </c>
      <c r="I231" s="9">
        <v>0.5</v>
      </c>
      <c r="J231" s="20">
        <v>0</v>
      </c>
      <c r="K231" s="9">
        <v>0</v>
      </c>
      <c r="L231" s="20">
        <v>0</v>
      </c>
      <c r="M231" s="9">
        <v>0</v>
      </c>
      <c r="N231" s="20">
        <v>0</v>
      </c>
      <c r="O231" s="9">
        <v>0</v>
      </c>
      <c r="P231" s="20">
        <v>1</v>
      </c>
      <c r="Q231" s="9">
        <v>0.16666666666666666</v>
      </c>
    </row>
    <row r="232" spans="4:17" x14ac:dyDescent="0.25">
      <c r="D232" s="8" t="s">
        <v>493</v>
      </c>
      <c r="E232" s="20">
        <v>3</v>
      </c>
      <c r="F232" s="20">
        <v>3</v>
      </c>
      <c r="G232" s="9">
        <v>1</v>
      </c>
      <c r="H232" s="20">
        <v>3</v>
      </c>
      <c r="I232" s="9">
        <v>1</v>
      </c>
      <c r="J232" s="20">
        <v>0</v>
      </c>
      <c r="K232" s="9">
        <v>0</v>
      </c>
      <c r="L232" s="20">
        <v>0</v>
      </c>
      <c r="M232" s="9">
        <v>0</v>
      </c>
      <c r="N232" s="20">
        <v>0</v>
      </c>
      <c r="O232" s="9">
        <v>0</v>
      </c>
      <c r="P232" s="20">
        <v>0</v>
      </c>
      <c r="Q232" s="9">
        <v>0</v>
      </c>
    </row>
    <row r="233" spans="4:17" x14ac:dyDescent="0.25">
      <c r="D233" s="8" t="s">
        <v>494</v>
      </c>
      <c r="E233" s="20">
        <v>0</v>
      </c>
      <c r="F233" s="20">
        <v>0</v>
      </c>
      <c r="G233" s="9">
        <v>0</v>
      </c>
      <c r="H233" s="20">
        <v>0</v>
      </c>
      <c r="I233" s="9">
        <v>0</v>
      </c>
      <c r="J233" s="20">
        <v>0</v>
      </c>
      <c r="K233" s="9">
        <v>0</v>
      </c>
      <c r="L233" s="20">
        <v>0</v>
      </c>
      <c r="M233" s="9">
        <v>0</v>
      </c>
      <c r="N233" s="20">
        <v>0</v>
      </c>
      <c r="O233" s="9">
        <v>0</v>
      </c>
      <c r="P233" s="20">
        <v>0</v>
      </c>
      <c r="Q233" s="9">
        <v>0</v>
      </c>
    </row>
    <row r="234" spans="4:17" x14ac:dyDescent="0.25">
      <c r="D234" s="8" t="s">
        <v>499</v>
      </c>
      <c r="E234" s="20">
        <v>3</v>
      </c>
      <c r="F234" s="20">
        <v>3</v>
      </c>
      <c r="G234" s="9">
        <v>1</v>
      </c>
      <c r="H234" s="20">
        <v>0</v>
      </c>
      <c r="I234" s="9">
        <v>0</v>
      </c>
      <c r="J234" s="20">
        <v>0</v>
      </c>
      <c r="K234" s="9">
        <v>0</v>
      </c>
      <c r="L234" s="20">
        <v>0</v>
      </c>
      <c r="M234" s="9">
        <v>0</v>
      </c>
      <c r="N234" s="20">
        <v>0</v>
      </c>
      <c r="O234" s="9">
        <v>0</v>
      </c>
      <c r="P234" s="20">
        <v>0</v>
      </c>
      <c r="Q234" s="9">
        <v>0</v>
      </c>
    </row>
    <row r="235" spans="4:17" x14ac:dyDescent="0.25">
      <c r="D235" s="8" t="s">
        <v>492</v>
      </c>
      <c r="E235" s="20"/>
      <c r="F235" s="20"/>
      <c r="G235" s="9">
        <v>0</v>
      </c>
      <c r="H235" s="20"/>
      <c r="I235" s="9">
        <v>0</v>
      </c>
      <c r="J235" s="20"/>
      <c r="K235" s="9">
        <v>0</v>
      </c>
      <c r="L235" s="20"/>
      <c r="M235" s="9">
        <v>0</v>
      </c>
      <c r="N235" s="20"/>
      <c r="O235" s="9">
        <v>0</v>
      </c>
      <c r="P235" s="20"/>
      <c r="Q235" s="9">
        <v>0</v>
      </c>
    </row>
    <row r="236" spans="4:17" x14ac:dyDescent="0.25">
      <c r="D236" s="8" t="s">
        <v>495</v>
      </c>
      <c r="E236" s="20">
        <v>1</v>
      </c>
      <c r="F236" s="20"/>
      <c r="G236" s="9">
        <v>0</v>
      </c>
      <c r="H236" s="20"/>
      <c r="I236" s="9">
        <v>0</v>
      </c>
      <c r="J236" s="20"/>
      <c r="K236" s="9">
        <v>0</v>
      </c>
      <c r="L236" s="20"/>
      <c r="M236" s="9">
        <v>0</v>
      </c>
      <c r="N236" s="20"/>
      <c r="O236" s="9">
        <v>0</v>
      </c>
      <c r="P236" s="20">
        <v>1</v>
      </c>
      <c r="Q236" s="9">
        <v>0</v>
      </c>
    </row>
    <row r="237" spans="4:17" x14ac:dyDescent="0.25">
      <c r="D237" s="7" t="s">
        <v>483</v>
      </c>
      <c r="E237" s="20">
        <v>5</v>
      </c>
      <c r="F237" s="20">
        <v>4</v>
      </c>
      <c r="G237" s="9">
        <v>0.8</v>
      </c>
      <c r="H237" s="20">
        <v>3</v>
      </c>
      <c r="I237" s="9">
        <v>0.75</v>
      </c>
      <c r="J237" s="20">
        <v>0</v>
      </c>
      <c r="K237" s="9">
        <v>0</v>
      </c>
      <c r="L237" s="20">
        <v>1</v>
      </c>
      <c r="M237" s="9">
        <v>0.25</v>
      </c>
      <c r="N237" s="20">
        <v>0</v>
      </c>
      <c r="O237" s="9">
        <v>0</v>
      </c>
      <c r="P237" s="20">
        <v>0</v>
      </c>
      <c r="Q237" s="9">
        <v>0</v>
      </c>
    </row>
    <row r="238" spans="4:17" x14ac:dyDescent="0.25">
      <c r="D238" s="8" t="s">
        <v>484</v>
      </c>
      <c r="E238" s="20">
        <v>1</v>
      </c>
      <c r="F238" s="20">
        <v>0</v>
      </c>
      <c r="G238" s="9">
        <v>0</v>
      </c>
      <c r="H238" s="20">
        <v>0</v>
      </c>
      <c r="I238" s="9">
        <v>0</v>
      </c>
      <c r="J238" s="20">
        <v>0</v>
      </c>
      <c r="K238" s="9">
        <v>0</v>
      </c>
      <c r="L238" s="20">
        <v>1</v>
      </c>
      <c r="M238" s="9">
        <v>0</v>
      </c>
      <c r="N238" s="20">
        <v>0</v>
      </c>
      <c r="O238" s="9">
        <v>0</v>
      </c>
      <c r="P238" s="20">
        <v>0</v>
      </c>
      <c r="Q238" s="9">
        <v>0</v>
      </c>
    </row>
    <row r="239" spans="4:17" x14ac:dyDescent="0.25">
      <c r="D239" s="8" t="s">
        <v>488</v>
      </c>
      <c r="E239" s="20">
        <v>0</v>
      </c>
      <c r="F239" s="20">
        <v>0</v>
      </c>
      <c r="G239" s="9">
        <v>0</v>
      </c>
      <c r="H239" s="20">
        <v>0</v>
      </c>
      <c r="I239" s="9">
        <v>0</v>
      </c>
      <c r="J239" s="20">
        <v>0</v>
      </c>
      <c r="K239" s="9">
        <v>0</v>
      </c>
      <c r="L239" s="20">
        <v>0</v>
      </c>
      <c r="M239" s="9">
        <v>0</v>
      </c>
      <c r="N239" s="20">
        <v>0</v>
      </c>
      <c r="O239" s="9">
        <v>0</v>
      </c>
      <c r="P239" s="20">
        <v>0</v>
      </c>
      <c r="Q239" s="9">
        <v>0</v>
      </c>
    </row>
    <row r="240" spans="4:17" x14ac:dyDescent="0.25">
      <c r="D240" s="8" t="s">
        <v>667</v>
      </c>
      <c r="E240" s="20">
        <v>4</v>
      </c>
      <c r="F240" s="20">
        <v>4</v>
      </c>
      <c r="G240" s="9">
        <v>1</v>
      </c>
      <c r="H240" s="20">
        <v>3</v>
      </c>
      <c r="I240" s="9">
        <v>0.75</v>
      </c>
      <c r="J240" s="20">
        <v>0</v>
      </c>
      <c r="K240" s="9">
        <v>0</v>
      </c>
      <c r="L240" s="20">
        <v>0</v>
      </c>
      <c r="M240" s="9">
        <v>0</v>
      </c>
      <c r="N240" s="20">
        <v>0</v>
      </c>
      <c r="O240" s="9">
        <v>0</v>
      </c>
      <c r="P240" s="20">
        <v>0</v>
      </c>
      <c r="Q240" s="9">
        <v>0</v>
      </c>
    </row>
    <row r="241" spans="4:17" x14ac:dyDescent="0.25">
      <c r="D241" s="7" t="s">
        <v>478</v>
      </c>
      <c r="E241" s="20">
        <v>7</v>
      </c>
      <c r="F241" s="20">
        <v>6</v>
      </c>
      <c r="G241" s="9">
        <v>0.8571428571428571</v>
      </c>
      <c r="H241" s="20">
        <v>4</v>
      </c>
      <c r="I241" s="9">
        <v>0.66666666666666663</v>
      </c>
      <c r="J241" s="20">
        <v>0</v>
      </c>
      <c r="K241" s="9">
        <v>0</v>
      </c>
      <c r="L241" s="20">
        <v>0</v>
      </c>
      <c r="M241" s="9">
        <v>0</v>
      </c>
      <c r="N241" s="20">
        <v>0</v>
      </c>
      <c r="O241" s="9">
        <v>0</v>
      </c>
      <c r="P241" s="20">
        <v>1</v>
      </c>
      <c r="Q241" s="9">
        <v>0.16666666666666666</v>
      </c>
    </row>
    <row r="242" spans="4:17" x14ac:dyDescent="0.25">
      <c r="D242" s="8" t="s">
        <v>655</v>
      </c>
      <c r="E242" s="20">
        <v>0</v>
      </c>
      <c r="F242" s="20">
        <v>0</v>
      </c>
      <c r="G242" s="9">
        <v>0</v>
      </c>
      <c r="H242" s="20">
        <v>0</v>
      </c>
      <c r="I242" s="9">
        <v>0</v>
      </c>
      <c r="J242" s="20">
        <v>0</v>
      </c>
      <c r="K242" s="9">
        <v>0</v>
      </c>
      <c r="L242" s="20">
        <v>0</v>
      </c>
      <c r="M242" s="9">
        <v>0</v>
      </c>
      <c r="N242" s="20">
        <v>0</v>
      </c>
      <c r="O242" s="9">
        <v>0</v>
      </c>
      <c r="P242" s="20">
        <v>0</v>
      </c>
      <c r="Q242" s="9">
        <v>0</v>
      </c>
    </row>
    <row r="243" spans="4:17" x14ac:dyDescent="0.25">
      <c r="D243" s="8" t="s">
        <v>479</v>
      </c>
      <c r="E243" s="20">
        <v>4</v>
      </c>
      <c r="F243" s="20">
        <v>3</v>
      </c>
      <c r="G243" s="9">
        <v>0.75</v>
      </c>
      <c r="H243" s="20">
        <v>2</v>
      </c>
      <c r="I243" s="9">
        <v>0.66666666666666663</v>
      </c>
      <c r="J243" s="20">
        <v>0</v>
      </c>
      <c r="K243" s="9">
        <v>0</v>
      </c>
      <c r="L243" s="20">
        <v>0</v>
      </c>
      <c r="M243" s="9">
        <v>0</v>
      </c>
      <c r="N243" s="20">
        <v>0</v>
      </c>
      <c r="O243" s="9">
        <v>0</v>
      </c>
      <c r="P243" s="20">
        <v>1</v>
      </c>
      <c r="Q243" s="9">
        <v>0.33333333333333331</v>
      </c>
    </row>
    <row r="244" spans="4:17" x14ac:dyDescent="0.25">
      <c r="D244" s="8" t="s">
        <v>480</v>
      </c>
      <c r="E244" s="20">
        <v>1</v>
      </c>
      <c r="F244" s="20">
        <v>1</v>
      </c>
      <c r="G244" s="9">
        <v>1</v>
      </c>
      <c r="H244" s="20">
        <v>1</v>
      </c>
      <c r="I244" s="9">
        <v>1</v>
      </c>
      <c r="J244" s="20">
        <v>0</v>
      </c>
      <c r="K244" s="9">
        <v>0</v>
      </c>
      <c r="L244" s="20">
        <v>0</v>
      </c>
      <c r="M244" s="9">
        <v>0</v>
      </c>
      <c r="N244" s="20">
        <v>0</v>
      </c>
      <c r="O244" s="9">
        <v>0</v>
      </c>
      <c r="P244" s="20">
        <v>0</v>
      </c>
      <c r="Q244" s="9">
        <v>0</v>
      </c>
    </row>
    <row r="245" spans="4:17" x14ac:dyDescent="0.25">
      <c r="D245" s="8" t="s">
        <v>664</v>
      </c>
      <c r="E245" s="20">
        <v>2</v>
      </c>
      <c r="F245" s="20">
        <v>2</v>
      </c>
      <c r="G245" s="9">
        <v>1</v>
      </c>
      <c r="H245" s="20">
        <v>1</v>
      </c>
      <c r="I245" s="9">
        <v>0.5</v>
      </c>
      <c r="J245" s="20">
        <v>0</v>
      </c>
      <c r="K245" s="9">
        <v>0</v>
      </c>
      <c r="L245" s="20">
        <v>0</v>
      </c>
      <c r="M245" s="9">
        <v>0</v>
      </c>
      <c r="N245" s="20">
        <v>0</v>
      </c>
      <c r="O245" s="9">
        <v>0</v>
      </c>
      <c r="P245" s="20">
        <v>0</v>
      </c>
      <c r="Q245" s="9">
        <v>0</v>
      </c>
    </row>
    <row r="246" spans="4:17" x14ac:dyDescent="0.25">
      <c r="D246" s="8" t="s">
        <v>665</v>
      </c>
      <c r="E246" s="20">
        <v>0</v>
      </c>
      <c r="F246" s="20">
        <v>0</v>
      </c>
      <c r="G246" s="9">
        <v>0</v>
      </c>
      <c r="H246" s="20">
        <v>0</v>
      </c>
      <c r="I246" s="9">
        <v>0</v>
      </c>
      <c r="J246" s="20">
        <v>0</v>
      </c>
      <c r="K246" s="9">
        <v>0</v>
      </c>
      <c r="L246" s="20">
        <v>0</v>
      </c>
      <c r="M246" s="9">
        <v>0</v>
      </c>
      <c r="N246" s="20">
        <v>0</v>
      </c>
      <c r="O246" s="9">
        <v>0</v>
      </c>
      <c r="P246" s="20">
        <v>0</v>
      </c>
      <c r="Q246" s="9">
        <v>0</v>
      </c>
    </row>
    <row r="247" spans="4:17" x14ac:dyDescent="0.25">
      <c r="D247" s="8" t="s">
        <v>487</v>
      </c>
      <c r="E247" s="20"/>
      <c r="F247" s="20"/>
      <c r="G247" s="9">
        <v>0</v>
      </c>
      <c r="H247" s="20"/>
      <c r="I247" s="9">
        <v>0</v>
      </c>
      <c r="J247" s="20"/>
      <c r="K247" s="9">
        <v>0</v>
      </c>
      <c r="L247" s="20"/>
      <c r="M247" s="9">
        <v>0</v>
      </c>
      <c r="N247" s="20"/>
      <c r="O247" s="9">
        <v>0</v>
      </c>
      <c r="P247" s="20"/>
      <c r="Q247" s="9">
        <v>0</v>
      </c>
    </row>
    <row r="248" spans="4:17" x14ac:dyDescent="0.25">
      <c r="D248" s="8" t="s">
        <v>496</v>
      </c>
      <c r="E248" s="20">
        <v>0</v>
      </c>
      <c r="F248" s="20">
        <v>0</v>
      </c>
      <c r="G248" s="9">
        <v>0</v>
      </c>
      <c r="H248" s="20">
        <v>0</v>
      </c>
      <c r="I248" s="9">
        <v>0</v>
      </c>
      <c r="J248" s="20">
        <v>0</v>
      </c>
      <c r="K248" s="9">
        <v>0</v>
      </c>
      <c r="L248" s="20">
        <v>0</v>
      </c>
      <c r="M248" s="9">
        <v>0</v>
      </c>
      <c r="N248" s="20">
        <v>0</v>
      </c>
      <c r="O248" s="9">
        <v>0</v>
      </c>
      <c r="P248" s="20">
        <v>0</v>
      </c>
      <c r="Q248" s="9">
        <v>0</v>
      </c>
    </row>
    <row r="249" spans="4:17" x14ac:dyDescent="0.25">
      <c r="D249" s="8" t="s">
        <v>673</v>
      </c>
      <c r="E249" s="20">
        <v>0</v>
      </c>
      <c r="F249" s="20">
        <v>0</v>
      </c>
      <c r="G249" s="9">
        <v>0</v>
      </c>
      <c r="H249" s="20">
        <v>0</v>
      </c>
      <c r="I249" s="9">
        <v>0</v>
      </c>
      <c r="J249" s="20">
        <v>0</v>
      </c>
      <c r="K249" s="9">
        <v>0</v>
      </c>
      <c r="L249" s="20">
        <v>0</v>
      </c>
      <c r="M249" s="9">
        <v>0</v>
      </c>
      <c r="N249" s="20">
        <v>0</v>
      </c>
      <c r="O249" s="9">
        <v>0</v>
      </c>
      <c r="P249" s="20">
        <v>0</v>
      </c>
      <c r="Q249" s="9">
        <v>0</v>
      </c>
    </row>
    <row r="250" spans="4:17" x14ac:dyDescent="0.25">
      <c r="D250" s="7" t="s">
        <v>476</v>
      </c>
      <c r="E250" s="20">
        <v>11</v>
      </c>
      <c r="F250" s="20">
        <v>11</v>
      </c>
      <c r="G250" s="9">
        <v>1</v>
      </c>
      <c r="H250" s="20">
        <v>6</v>
      </c>
      <c r="I250" s="9">
        <v>0.54545454545454541</v>
      </c>
      <c r="J250" s="20">
        <v>0</v>
      </c>
      <c r="K250" s="9">
        <v>0</v>
      </c>
      <c r="L250" s="20">
        <v>0</v>
      </c>
      <c r="M250" s="9">
        <v>0</v>
      </c>
      <c r="N250" s="20">
        <v>0</v>
      </c>
      <c r="O250" s="9">
        <v>0</v>
      </c>
      <c r="P250" s="20">
        <v>0</v>
      </c>
      <c r="Q250" s="9">
        <v>0</v>
      </c>
    </row>
    <row r="251" spans="4:17" x14ac:dyDescent="0.25">
      <c r="D251" s="8" t="s">
        <v>653</v>
      </c>
      <c r="E251" s="20">
        <v>0</v>
      </c>
      <c r="F251" s="20">
        <v>0</v>
      </c>
      <c r="G251" s="9">
        <v>0</v>
      </c>
      <c r="H251" s="20">
        <v>0</v>
      </c>
      <c r="I251" s="9">
        <v>0</v>
      </c>
      <c r="J251" s="20">
        <v>0</v>
      </c>
      <c r="K251" s="9">
        <v>0</v>
      </c>
      <c r="L251" s="20">
        <v>0</v>
      </c>
      <c r="M251" s="9">
        <v>0</v>
      </c>
      <c r="N251" s="20">
        <v>0</v>
      </c>
      <c r="O251" s="9">
        <v>0</v>
      </c>
      <c r="P251" s="20">
        <v>0</v>
      </c>
      <c r="Q251" s="9">
        <v>0</v>
      </c>
    </row>
    <row r="252" spans="4:17" x14ac:dyDescent="0.25">
      <c r="D252" s="8" t="s">
        <v>656</v>
      </c>
      <c r="E252" s="20">
        <v>0</v>
      </c>
      <c r="F252" s="20">
        <v>0</v>
      </c>
      <c r="G252" s="9">
        <v>0</v>
      </c>
      <c r="H252" s="20">
        <v>0</v>
      </c>
      <c r="I252" s="9">
        <v>0</v>
      </c>
      <c r="J252" s="20">
        <v>0</v>
      </c>
      <c r="K252" s="9">
        <v>0</v>
      </c>
      <c r="L252" s="20">
        <v>0</v>
      </c>
      <c r="M252" s="9">
        <v>0</v>
      </c>
      <c r="N252" s="20">
        <v>0</v>
      </c>
      <c r="O252" s="9">
        <v>0</v>
      </c>
      <c r="P252" s="20">
        <v>0</v>
      </c>
      <c r="Q252" s="9">
        <v>0</v>
      </c>
    </row>
    <row r="253" spans="4:17" x14ac:dyDescent="0.25">
      <c r="D253" s="8" t="s">
        <v>659</v>
      </c>
      <c r="E253" s="20">
        <v>0</v>
      </c>
      <c r="F253" s="20">
        <v>0</v>
      </c>
      <c r="G253" s="9">
        <v>0</v>
      </c>
      <c r="H253" s="20">
        <v>0</v>
      </c>
      <c r="I253" s="9">
        <v>0</v>
      </c>
      <c r="J253" s="20">
        <v>0</v>
      </c>
      <c r="K253" s="9">
        <v>0</v>
      </c>
      <c r="L253" s="20">
        <v>0</v>
      </c>
      <c r="M253" s="9">
        <v>0</v>
      </c>
      <c r="N253" s="20">
        <v>0</v>
      </c>
      <c r="O253" s="9">
        <v>0</v>
      </c>
      <c r="P253" s="20">
        <v>0</v>
      </c>
      <c r="Q253" s="9">
        <v>0</v>
      </c>
    </row>
    <row r="254" spans="4:17" x14ac:dyDescent="0.25">
      <c r="D254" s="8" t="s">
        <v>485</v>
      </c>
      <c r="E254" s="20">
        <v>0</v>
      </c>
      <c r="F254" s="20">
        <v>0</v>
      </c>
      <c r="G254" s="9">
        <v>0</v>
      </c>
      <c r="H254" s="20">
        <v>0</v>
      </c>
      <c r="I254" s="9">
        <v>0</v>
      </c>
      <c r="J254" s="20">
        <v>0</v>
      </c>
      <c r="K254" s="9">
        <v>0</v>
      </c>
      <c r="L254" s="20">
        <v>0</v>
      </c>
      <c r="M254" s="9">
        <v>0</v>
      </c>
      <c r="N254" s="20">
        <v>0</v>
      </c>
      <c r="O254" s="9">
        <v>0</v>
      </c>
      <c r="P254" s="20">
        <v>0</v>
      </c>
      <c r="Q254" s="9">
        <v>0</v>
      </c>
    </row>
    <row r="255" spans="4:17" x14ac:dyDescent="0.25">
      <c r="D255" s="8" t="s">
        <v>668</v>
      </c>
      <c r="E255" s="20">
        <v>0</v>
      </c>
      <c r="F255" s="20">
        <v>0</v>
      </c>
      <c r="G255" s="9">
        <v>0</v>
      </c>
      <c r="H255" s="20">
        <v>0</v>
      </c>
      <c r="I255" s="9">
        <v>0</v>
      </c>
      <c r="J255" s="20">
        <v>0</v>
      </c>
      <c r="K255" s="9">
        <v>0</v>
      </c>
      <c r="L255" s="20">
        <v>0</v>
      </c>
      <c r="M255" s="9">
        <v>0</v>
      </c>
      <c r="N255" s="20">
        <v>0</v>
      </c>
      <c r="O255" s="9">
        <v>0</v>
      </c>
      <c r="P255" s="20">
        <v>0</v>
      </c>
      <c r="Q255" s="9">
        <v>0</v>
      </c>
    </row>
    <row r="256" spans="4:17" x14ac:dyDescent="0.25">
      <c r="D256" s="8" t="s">
        <v>670</v>
      </c>
      <c r="E256" s="20">
        <v>2</v>
      </c>
      <c r="F256" s="20">
        <v>2</v>
      </c>
      <c r="G256" s="9">
        <v>1</v>
      </c>
      <c r="H256" s="20">
        <v>1</v>
      </c>
      <c r="I256" s="9">
        <v>0.5</v>
      </c>
      <c r="J256" s="20">
        <v>0</v>
      </c>
      <c r="K256" s="9">
        <v>0</v>
      </c>
      <c r="L256" s="20">
        <v>0</v>
      </c>
      <c r="M256" s="9">
        <v>0</v>
      </c>
      <c r="N256" s="20">
        <v>0</v>
      </c>
      <c r="O256" s="9">
        <v>0</v>
      </c>
      <c r="P256" s="20">
        <v>0</v>
      </c>
      <c r="Q256" s="9">
        <v>0</v>
      </c>
    </row>
    <row r="257" spans="4:17" x14ac:dyDescent="0.25">
      <c r="D257" s="8" t="s">
        <v>671</v>
      </c>
      <c r="E257" s="20">
        <v>2</v>
      </c>
      <c r="F257" s="20">
        <v>2</v>
      </c>
      <c r="G257" s="9">
        <v>1</v>
      </c>
      <c r="H257" s="20">
        <v>1</v>
      </c>
      <c r="I257" s="9">
        <v>0.5</v>
      </c>
      <c r="J257" s="20">
        <v>0</v>
      </c>
      <c r="K257" s="9">
        <v>0</v>
      </c>
      <c r="L257" s="20">
        <v>0</v>
      </c>
      <c r="M257" s="9">
        <v>0</v>
      </c>
      <c r="N257" s="20">
        <v>0</v>
      </c>
      <c r="O257" s="9">
        <v>0</v>
      </c>
      <c r="P257" s="20">
        <v>0</v>
      </c>
      <c r="Q257" s="9">
        <v>0</v>
      </c>
    </row>
    <row r="258" spans="4:17" x14ac:dyDescent="0.25">
      <c r="D258" s="8" t="s">
        <v>497</v>
      </c>
      <c r="E258" s="20">
        <v>0</v>
      </c>
      <c r="F258" s="20">
        <v>0</v>
      </c>
      <c r="G258" s="9">
        <v>0</v>
      </c>
      <c r="H258" s="20">
        <v>0</v>
      </c>
      <c r="I258" s="9">
        <v>0</v>
      </c>
      <c r="J258" s="20">
        <v>0</v>
      </c>
      <c r="K258" s="9">
        <v>0</v>
      </c>
      <c r="L258" s="20">
        <v>0</v>
      </c>
      <c r="M258" s="9">
        <v>0</v>
      </c>
      <c r="N258" s="20">
        <v>0</v>
      </c>
      <c r="O258" s="9">
        <v>0</v>
      </c>
      <c r="P258" s="20">
        <v>0</v>
      </c>
      <c r="Q258" s="9">
        <v>0</v>
      </c>
    </row>
    <row r="259" spans="4:17" x14ac:dyDescent="0.25">
      <c r="D259" s="8" t="s">
        <v>672</v>
      </c>
      <c r="E259" s="20">
        <v>3</v>
      </c>
      <c r="F259" s="20">
        <v>3</v>
      </c>
      <c r="G259" s="9">
        <v>1</v>
      </c>
      <c r="H259" s="20">
        <v>3</v>
      </c>
      <c r="I259" s="9">
        <v>1</v>
      </c>
      <c r="J259" s="20">
        <v>0</v>
      </c>
      <c r="K259" s="9">
        <v>0</v>
      </c>
      <c r="L259" s="20">
        <v>0</v>
      </c>
      <c r="M259" s="9">
        <v>0</v>
      </c>
      <c r="N259" s="20">
        <v>0</v>
      </c>
      <c r="O259" s="9">
        <v>0</v>
      </c>
      <c r="P259" s="20">
        <v>0</v>
      </c>
      <c r="Q259" s="9">
        <v>0</v>
      </c>
    </row>
    <row r="260" spans="4:17" x14ac:dyDescent="0.25">
      <c r="D260" s="8" t="s">
        <v>675</v>
      </c>
      <c r="E260" s="20">
        <v>3</v>
      </c>
      <c r="F260" s="20">
        <v>3</v>
      </c>
      <c r="G260" s="9">
        <v>1</v>
      </c>
      <c r="H260" s="20">
        <v>0</v>
      </c>
      <c r="I260" s="9">
        <v>0</v>
      </c>
      <c r="J260" s="20">
        <v>0</v>
      </c>
      <c r="K260" s="9">
        <v>0</v>
      </c>
      <c r="L260" s="20">
        <v>0</v>
      </c>
      <c r="M260" s="9">
        <v>0</v>
      </c>
      <c r="N260" s="20">
        <v>0</v>
      </c>
      <c r="O260" s="9">
        <v>0</v>
      </c>
      <c r="P260" s="20">
        <v>0</v>
      </c>
      <c r="Q260" s="9">
        <v>0</v>
      </c>
    </row>
    <row r="261" spans="4:17" x14ac:dyDescent="0.25">
      <c r="D261" s="8" t="s">
        <v>477</v>
      </c>
      <c r="E261" s="20">
        <v>1</v>
      </c>
      <c r="F261" s="20">
        <v>1</v>
      </c>
      <c r="G261" s="9">
        <v>1</v>
      </c>
      <c r="H261" s="20">
        <v>1</v>
      </c>
      <c r="I261" s="9">
        <v>1</v>
      </c>
      <c r="J261" s="20"/>
      <c r="K261" s="9">
        <v>0</v>
      </c>
      <c r="L261" s="20"/>
      <c r="M261" s="9">
        <v>0</v>
      </c>
      <c r="N261" s="20"/>
      <c r="O261" s="9">
        <v>0</v>
      </c>
      <c r="P261" s="20"/>
      <c r="Q261" s="9">
        <v>0</v>
      </c>
    </row>
    <row r="262" spans="4:17" x14ac:dyDescent="0.25">
      <c r="D262" s="6" t="s">
        <v>676</v>
      </c>
      <c r="E262" s="20">
        <v>31</v>
      </c>
      <c r="F262" s="20">
        <v>28</v>
      </c>
      <c r="G262" s="9">
        <v>0.90322580645161288</v>
      </c>
      <c r="H262" s="20">
        <v>21</v>
      </c>
      <c r="I262" s="9">
        <v>0.75</v>
      </c>
      <c r="J262" s="20">
        <v>0</v>
      </c>
      <c r="K262" s="9">
        <v>0</v>
      </c>
      <c r="L262" s="20">
        <v>3</v>
      </c>
      <c r="M262" s="9">
        <v>0.10714285714285714</v>
      </c>
      <c r="N262" s="20">
        <v>0</v>
      </c>
      <c r="O262" s="9">
        <v>0</v>
      </c>
      <c r="P262" s="20">
        <v>0</v>
      </c>
      <c r="Q262" s="9">
        <v>0</v>
      </c>
    </row>
    <row r="263" spans="4:17" x14ac:dyDescent="0.25">
      <c r="D263" s="7" t="s">
        <v>693</v>
      </c>
      <c r="E263" s="20">
        <v>2</v>
      </c>
      <c r="F263" s="20">
        <v>2</v>
      </c>
      <c r="G263" s="9">
        <v>1</v>
      </c>
      <c r="H263" s="20">
        <v>2</v>
      </c>
      <c r="I263" s="9">
        <v>1</v>
      </c>
      <c r="J263" s="20">
        <v>0</v>
      </c>
      <c r="K263" s="9">
        <v>0</v>
      </c>
      <c r="L263" s="20">
        <v>0</v>
      </c>
      <c r="M263" s="9">
        <v>0</v>
      </c>
      <c r="N263" s="20">
        <v>0</v>
      </c>
      <c r="O263" s="9">
        <v>0</v>
      </c>
      <c r="P263" s="20">
        <v>0</v>
      </c>
      <c r="Q263" s="9">
        <v>0</v>
      </c>
    </row>
    <row r="264" spans="4:17" x14ac:dyDescent="0.25">
      <c r="D264" s="8" t="s">
        <v>694</v>
      </c>
      <c r="E264" s="20">
        <v>0</v>
      </c>
      <c r="F264" s="20">
        <v>0</v>
      </c>
      <c r="G264" s="9">
        <v>0</v>
      </c>
      <c r="H264" s="20">
        <v>0</v>
      </c>
      <c r="I264" s="9">
        <v>0</v>
      </c>
      <c r="J264" s="20">
        <v>0</v>
      </c>
      <c r="K264" s="9">
        <v>0</v>
      </c>
      <c r="L264" s="20">
        <v>0</v>
      </c>
      <c r="M264" s="9">
        <v>0</v>
      </c>
      <c r="N264" s="20">
        <v>0</v>
      </c>
      <c r="O264" s="9">
        <v>0</v>
      </c>
      <c r="P264" s="20">
        <v>0</v>
      </c>
      <c r="Q264" s="9">
        <v>0</v>
      </c>
    </row>
    <row r="265" spans="4:17" x14ac:dyDescent="0.25">
      <c r="D265" s="8" t="s">
        <v>696</v>
      </c>
      <c r="E265" s="20">
        <v>0</v>
      </c>
      <c r="F265" s="20">
        <v>0</v>
      </c>
      <c r="G265" s="9">
        <v>0</v>
      </c>
      <c r="H265" s="20">
        <v>0</v>
      </c>
      <c r="I265" s="9">
        <v>0</v>
      </c>
      <c r="J265" s="20">
        <v>0</v>
      </c>
      <c r="K265" s="9">
        <v>0</v>
      </c>
      <c r="L265" s="20">
        <v>0</v>
      </c>
      <c r="M265" s="9">
        <v>0</v>
      </c>
      <c r="N265" s="20">
        <v>0</v>
      </c>
      <c r="O265" s="9">
        <v>0</v>
      </c>
      <c r="P265" s="20">
        <v>0</v>
      </c>
      <c r="Q265" s="9">
        <v>0</v>
      </c>
    </row>
    <row r="266" spans="4:17" x14ac:dyDescent="0.25">
      <c r="D266" s="8" t="s">
        <v>704</v>
      </c>
      <c r="E266" s="20">
        <v>0</v>
      </c>
      <c r="F266" s="20">
        <v>0</v>
      </c>
      <c r="G266" s="9">
        <v>0</v>
      </c>
      <c r="H266" s="20">
        <v>0</v>
      </c>
      <c r="I266" s="9">
        <v>0</v>
      </c>
      <c r="J266" s="20">
        <v>0</v>
      </c>
      <c r="K266" s="9">
        <v>0</v>
      </c>
      <c r="L266" s="20">
        <v>0</v>
      </c>
      <c r="M266" s="9">
        <v>0</v>
      </c>
      <c r="N266" s="20">
        <v>0</v>
      </c>
      <c r="O266" s="9">
        <v>0</v>
      </c>
      <c r="P266" s="20">
        <v>0</v>
      </c>
      <c r="Q266" s="9">
        <v>0</v>
      </c>
    </row>
    <row r="267" spans="4:17" x14ac:dyDescent="0.25">
      <c r="D267" s="8" t="s">
        <v>709</v>
      </c>
      <c r="E267" s="20">
        <v>1</v>
      </c>
      <c r="F267" s="20">
        <v>1</v>
      </c>
      <c r="G267" s="9">
        <v>1</v>
      </c>
      <c r="H267" s="20">
        <v>1</v>
      </c>
      <c r="I267" s="9">
        <v>1</v>
      </c>
      <c r="J267" s="20">
        <v>0</v>
      </c>
      <c r="K267" s="9">
        <v>0</v>
      </c>
      <c r="L267" s="20">
        <v>0</v>
      </c>
      <c r="M267" s="9">
        <v>0</v>
      </c>
      <c r="N267" s="20">
        <v>0</v>
      </c>
      <c r="O267" s="9">
        <v>0</v>
      </c>
      <c r="P267" s="20">
        <v>0</v>
      </c>
      <c r="Q267" s="9">
        <v>0</v>
      </c>
    </row>
    <row r="268" spans="4:17" x14ac:dyDescent="0.25">
      <c r="D268" s="8" t="s">
        <v>713</v>
      </c>
      <c r="E268" s="20">
        <v>1</v>
      </c>
      <c r="F268" s="20">
        <v>1</v>
      </c>
      <c r="G268" s="9">
        <v>1</v>
      </c>
      <c r="H268" s="20">
        <v>1</v>
      </c>
      <c r="I268" s="9">
        <v>1</v>
      </c>
      <c r="J268" s="20">
        <v>0</v>
      </c>
      <c r="K268" s="9">
        <v>0</v>
      </c>
      <c r="L268" s="20">
        <v>0</v>
      </c>
      <c r="M268" s="9">
        <v>0</v>
      </c>
      <c r="N268" s="20">
        <v>0</v>
      </c>
      <c r="O268" s="9">
        <v>0</v>
      </c>
      <c r="P268" s="20">
        <v>0</v>
      </c>
      <c r="Q268" s="9">
        <v>0</v>
      </c>
    </row>
    <row r="269" spans="4:17" x14ac:dyDescent="0.25">
      <c r="D269" s="7" t="s">
        <v>679</v>
      </c>
      <c r="E269" s="20">
        <v>1</v>
      </c>
      <c r="F269" s="20">
        <v>1</v>
      </c>
      <c r="G269" s="9">
        <v>1</v>
      </c>
      <c r="H269" s="20">
        <v>0</v>
      </c>
      <c r="I269" s="9">
        <v>0</v>
      </c>
      <c r="J269" s="20">
        <v>0</v>
      </c>
      <c r="K269" s="9">
        <v>0</v>
      </c>
      <c r="L269" s="20">
        <v>0</v>
      </c>
      <c r="M269" s="9">
        <v>0</v>
      </c>
      <c r="N269" s="20">
        <v>0</v>
      </c>
      <c r="O269" s="9">
        <v>0</v>
      </c>
      <c r="P269" s="20">
        <v>0</v>
      </c>
      <c r="Q269" s="9">
        <v>0</v>
      </c>
    </row>
    <row r="270" spans="4:17" x14ac:dyDescent="0.25">
      <c r="D270" s="8" t="s">
        <v>680</v>
      </c>
      <c r="E270" s="20">
        <v>0</v>
      </c>
      <c r="F270" s="20">
        <v>0</v>
      </c>
      <c r="G270" s="9">
        <v>0</v>
      </c>
      <c r="H270" s="20">
        <v>0</v>
      </c>
      <c r="I270" s="9">
        <v>0</v>
      </c>
      <c r="J270" s="20">
        <v>0</v>
      </c>
      <c r="K270" s="9">
        <v>0</v>
      </c>
      <c r="L270" s="20">
        <v>0</v>
      </c>
      <c r="M270" s="9">
        <v>0</v>
      </c>
      <c r="N270" s="20">
        <v>0</v>
      </c>
      <c r="O270" s="9">
        <v>0</v>
      </c>
      <c r="P270" s="20">
        <v>0</v>
      </c>
      <c r="Q270" s="9">
        <v>0</v>
      </c>
    </row>
    <row r="271" spans="4:17" x14ac:dyDescent="0.25">
      <c r="D271" s="8" t="s">
        <v>685</v>
      </c>
      <c r="E271" s="20">
        <v>0</v>
      </c>
      <c r="F271" s="20">
        <v>0</v>
      </c>
      <c r="G271" s="9">
        <v>0</v>
      </c>
      <c r="H271" s="20">
        <v>0</v>
      </c>
      <c r="I271" s="9">
        <v>0</v>
      </c>
      <c r="J271" s="20">
        <v>0</v>
      </c>
      <c r="K271" s="9">
        <v>0</v>
      </c>
      <c r="L271" s="20">
        <v>0</v>
      </c>
      <c r="M271" s="9">
        <v>0</v>
      </c>
      <c r="N271" s="20">
        <v>0</v>
      </c>
      <c r="O271" s="9">
        <v>0</v>
      </c>
      <c r="P271" s="20">
        <v>0</v>
      </c>
      <c r="Q271" s="9">
        <v>0</v>
      </c>
    </row>
    <row r="272" spans="4:17" x14ac:dyDescent="0.25">
      <c r="D272" s="8" t="s">
        <v>697</v>
      </c>
      <c r="E272" s="20">
        <v>0</v>
      </c>
      <c r="F272" s="20">
        <v>0</v>
      </c>
      <c r="G272" s="9">
        <v>0</v>
      </c>
      <c r="H272" s="20">
        <v>0</v>
      </c>
      <c r="I272" s="9">
        <v>0</v>
      </c>
      <c r="J272" s="20">
        <v>0</v>
      </c>
      <c r="K272" s="9">
        <v>0</v>
      </c>
      <c r="L272" s="20">
        <v>0</v>
      </c>
      <c r="M272" s="9">
        <v>0</v>
      </c>
      <c r="N272" s="20">
        <v>0</v>
      </c>
      <c r="O272" s="9">
        <v>0</v>
      </c>
      <c r="P272" s="20">
        <v>0</v>
      </c>
      <c r="Q272" s="9">
        <v>0</v>
      </c>
    </row>
    <row r="273" spans="4:17" x14ac:dyDescent="0.25">
      <c r="D273" s="8" t="s">
        <v>705</v>
      </c>
      <c r="E273" s="20">
        <v>1</v>
      </c>
      <c r="F273" s="20">
        <v>1</v>
      </c>
      <c r="G273" s="9">
        <v>1</v>
      </c>
      <c r="H273" s="20">
        <v>0</v>
      </c>
      <c r="I273" s="9">
        <v>0</v>
      </c>
      <c r="J273" s="20">
        <v>0</v>
      </c>
      <c r="K273" s="9">
        <v>0</v>
      </c>
      <c r="L273" s="20">
        <v>0</v>
      </c>
      <c r="M273" s="9">
        <v>0</v>
      </c>
      <c r="N273" s="20">
        <v>0</v>
      </c>
      <c r="O273" s="9">
        <v>0</v>
      </c>
      <c r="P273" s="20">
        <v>0</v>
      </c>
      <c r="Q273" s="9">
        <v>0</v>
      </c>
    </row>
    <row r="274" spans="4:17" x14ac:dyDescent="0.25">
      <c r="D274" s="7" t="s">
        <v>681</v>
      </c>
      <c r="E274" s="20">
        <v>0</v>
      </c>
      <c r="F274" s="20">
        <v>0</v>
      </c>
      <c r="G274" s="9">
        <v>0</v>
      </c>
      <c r="H274" s="20">
        <v>0</v>
      </c>
      <c r="I274" s="9">
        <v>0</v>
      </c>
      <c r="J274" s="20">
        <v>0</v>
      </c>
      <c r="K274" s="9">
        <v>0</v>
      </c>
      <c r="L274" s="20">
        <v>0</v>
      </c>
      <c r="M274" s="9">
        <v>0</v>
      </c>
      <c r="N274" s="20">
        <v>0</v>
      </c>
      <c r="O274" s="9">
        <v>0</v>
      </c>
      <c r="P274" s="20">
        <v>0</v>
      </c>
      <c r="Q274" s="9">
        <v>0</v>
      </c>
    </row>
    <row r="275" spans="4:17" x14ac:dyDescent="0.25">
      <c r="D275" s="8" t="s">
        <v>682</v>
      </c>
      <c r="E275" s="20">
        <v>0</v>
      </c>
      <c r="F275" s="20">
        <v>0</v>
      </c>
      <c r="G275" s="9">
        <v>0</v>
      </c>
      <c r="H275" s="20">
        <v>0</v>
      </c>
      <c r="I275" s="9">
        <v>0</v>
      </c>
      <c r="J275" s="20">
        <v>0</v>
      </c>
      <c r="K275" s="9">
        <v>0</v>
      </c>
      <c r="L275" s="20">
        <v>0</v>
      </c>
      <c r="M275" s="9">
        <v>0</v>
      </c>
      <c r="N275" s="20">
        <v>0</v>
      </c>
      <c r="O275" s="9">
        <v>0</v>
      </c>
      <c r="P275" s="20">
        <v>0</v>
      </c>
      <c r="Q275" s="9">
        <v>0</v>
      </c>
    </row>
    <row r="276" spans="4:17" x14ac:dyDescent="0.25">
      <c r="D276" s="8" t="s">
        <v>689</v>
      </c>
      <c r="E276" s="20">
        <v>0</v>
      </c>
      <c r="F276" s="20">
        <v>0</v>
      </c>
      <c r="G276" s="9">
        <v>0</v>
      </c>
      <c r="H276" s="20">
        <v>0</v>
      </c>
      <c r="I276" s="9">
        <v>0</v>
      </c>
      <c r="J276" s="20">
        <v>0</v>
      </c>
      <c r="K276" s="9">
        <v>0</v>
      </c>
      <c r="L276" s="20">
        <v>0</v>
      </c>
      <c r="M276" s="9">
        <v>0</v>
      </c>
      <c r="N276" s="20">
        <v>0</v>
      </c>
      <c r="O276" s="9">
        <v>0</v>
      </c>
      <c r="P276" s="20">
        <v>0</v>
      </c>
      <c r="Q276" s="9">
        <v>0</v>
      </c>
    </row>
    <row r="277" spans="4:17" x14ac:dyDescent="0.25">
      <c r="D277" s="8" t="s">
        <v>698</v>
      </c>
      <c r="E277" s="20">
        <v>0</v>
      </c>
      <c r="F277" s="20">
        <v>0</v>
      </c>
      <c r="G277" s="9">
        <v>0</v>
      </c>
      <c r="H277" s="20">
        <v>0</v>
      </c>
      <c r="I277" s="9">
        <v>0</v>
      </c>
      <c r="J277" s="20">
        <v>0</v>
      </c>
      <c r="K277" s="9">
        <v>0</v>
      </c>
      <c r="L277" s="20">
        <v>0</v>
      </c>
      <c r="M277" s="9">
        <v>0</v>
      </c>
      <c r="N277" s="20">
        <v>0</v>
      </c>
      <c r="O277" s="9">
        <v>0</v>
      </c>
      <c r="P277" s="20">
        <v>0</v>
      </c>
      <c r="Q277" s="9">
        <v>0</v>
      </c>
    </row>
    <row r="278" spans="4:17" x14ac:dyDescent="0.25">
      <c r="D278" s="8" t="s">
        <v>699</v>
      </c>
      <c r="E278" s="20">
        <v>0</v>
      </c>
      <c r="F278" s="20">
        <v>0</v>
      </c>
      <c r="G278" s="9">
        <v>0</v>
      </c>
      <c r="H278" s="20">
        <v>0</v>
      </c>
      <c r="I278" s="9">
        <v>0</v>
      </c>
      <c r="J278" s="20">
        <v>0</v>
      </c>
      <c r="K278" s="9">
        <v>0</v>
      </c>
      <c r="L278" s="20">
        <v>0</v>
      </c>
      <c r="M278" s="9">
        <v>0</v>
      </c>
      <c r="N278" s="20">
        <v>0</v>
      </c>
      <c r="O278" s="9">
        <v>0</v>
      </c>
      <c r="P278" s="20">
        <v>0</v>
      </c>
      <c r="Q278" s="9">
        <v>0</v>
      </c>
    </row>
    <row r="279" spans="4:17" x14ac:dyDescent="0.25">
      <c r="D279" s="7" t="s">
        <v>702</v>
      </c>
      <c r="E279" s="20">
        <v>5</v>
      </c>
      <c r="F279" s="20">
        <v>4</v>
      </c>
      <c r="G279" s="9">
        <v>0.8</v>
      </c>
      <c r="H279" s="20">
        <v>3</v>
      </c>
      <c r="I279" s="9">
        <v>0.75</v>
      </c>
      <c r="J279" s="20">
        <v>0</v>
      </c>
      <c r="K279" s="9">
        <v>0</v>
      </c>
      <c r="L279" s="20">
        <v>1</v>
      </c>
      <c r="M279" s="9">
        <v>0.25</v>
      </c>
      <c r="N279" s="20">
        <v>0</v>
      </c>
      <c r="O279" s="9">
        <v>0</v>
      </c>
      <c r="P279" s="20">
        <v>0</v>
      </c>
      <c r="Q279" s="9">
        <v>0</v>
      </c>
    </row>
    <row r="280" spans="4:17" x14ac:dyDescent="0.25">
      <c r="D280" s="8" t="s">
        <v>703</v>
      </c>
      <c r="E280" s="20">
        <v>2</v>
      </c>
      <c r="F280" s="20">
        <v>1</v>
      </c>
      <c r="G280" s="9">
        <v>0.5</v>
      </c>
      <c r="H280" s="20">
        <v>1</v>
      </c>
      <c r="I280" s="9">
        <v>1</v>
      </c>
      <c r="J280" s="20">
        <v>0</v>
      </c>
      <c r="K280" s="9">
        <v>0</v>
      </c>
      <c r="L280" s="20">
        <v>1</v>
      </c>
      <c r="M280" s="9">
        <v>1</v>
      </c>
      <c r="N280" s="20">
        <v>0</v>
      </c>
      <c r="O280" s="9">
        <v>0</v>
      </c>
      <c r="P280" s="20">
        <v>0</v>
      </c>
      <c r="Q280" s="9">
        <v>0</v>
      </c>
    </row>
    <row r="281" spans="4:17" x14ac:dyDescent="0.25">
      <c r="D281" s="8" t="s">
        <v>706</v>
      </c>
      <c r="E281" s="20">
        <v>0</v>
      </c>
      <c r="F281" s="20">
        <v>0</v>
      </c>
      <c r="G281" s="9">
        <v>0</v>
      </c>
      <c r="H281" s="20">
        <v>0</v>
      </c>
      <c r="I281" s="9">
        <v>0</v>
      </c>
      <c r="J281" s="20">
        <v>0</v>
      </c>
      <c r="K281" s="9">
        <v>0</v>
      </c>
      <c r="L281" s="20">
        <v>0</v>
      </c>
      <c r="M281" s="9">
        <v>0</v>
      </c>
      <c r="N281" s="20">
        <v>0</v>
      </c>
      <c r="O281" s="9">
        <v>0</v>
      </c>
      <c r="P281" s="20">
        <v>0</v>
      </c>
      <c r="Q281" s="9">
        <v>0</v>
      </c>
    </row>
    <row r="282" spans="4:17" x14ac:dyDescent="0.25">
      <c r="D282" s="8" t="s">
        <v>708</v>
      </c>
      <c r="E282" s="20">
        <v>1</v>
      </c>
      <c r="F282" s="20">
        <v>1</v>
      </c>
      <c r="G282" s="9">
        <v>1</v>
      </c>
      <c r="H282" s="20">
        <v>0</v>
      </c>
      <c r="I282" s="9">
        <v>0</v>
      </c>
      <c r="J282" s="20">
        <v>0</v>
      </c>
      <c r="K282" s="9">
        <v>0</v>
      </c>
      <c r="L282" s="20">
        <v>0</v>
      </c>
      <c r="M282" s="9">
        <v>0</v>
      </c>
      <c r="N282" s="20">
        <v>0</v>
      </c>
      <c r="O282" s="9">
        <v>0</v>
      </c>
      <c r="P282" s="20">
        <v>0</v>
      </c>
      <c r="Q282" s="9">
        <v>0</v>
      </c>
    </row>
    <row r="283" spans="4:17" x14ac:dyDescent="0.25">
      <c r="D283" s="8" t="s">
        <v>710</v>
      </c>
      <c r="E283" s="20">
        <v>0</v>
      </c>
      <c r="F283" s="20">
        <v>0</v>
      </c>
      <c r="G283" s="9">
        <v>0</v>
      </c>
      <c r="H283" s="20">
        <v>0</v>
      </c>
      <c r="I283" s="9">
        <v>0</v>
      </c>
      <c r="J283" s="20">
        <v>0</v>
      </c>
      <c r="K283" s="9">
        <v>0</v>
      </c>
      <c r="L283" s="20">
        <v>0</v>
      </c>
      <c r="M283" s="9">
        <v>0</v>
      </c>
      <c r="N283" s="20">
        <v>0</v>
      </c>
      <c r="O283" s="9">
        <v>0</v>
      </c>
      <c r="P283" s="20">
        <v>0</v>
      </c>
      <c r="Q283" s="9">
        <v>0</v>
      </c>
    </row>
    <row r="284" spans="4:17" x14ac:dyDescent="0.25">
      <c r="D284" s="8" t="s">
        <v>715</v>
      </c>
      <c r="E284" s="20">
        <v>2</v>
      </c>
      <c r="F284" s="20">
        <v>2</v>
      </c>
      <c r="G284" s="9">
        <v>1</v>
      </c>
      <c r="H284" s="20">
        <v>2</v>
      </c>
      <c r="I284" s="9">
        <v>1</v>
      </c>
      <c r="J284" s="20">
        <v>0</v>
      </c>
      <c r="K284" s="9">
        <v>0</v>
      </c>
      <c r="L284" s="20">
        <v>0</v>
      </c>
      <c r="M284" s="9">
        <v>0</v>
      </c>
      <c r="N284" s="20">
        <v>0</v>
      </c>
      <c r="O284" s="9">
        <v>0</v>
      </c>
      <c r="P284" s="20">
        <v>0</v>
      </c>
      <c r="Q284" s="9">
        <v>0</v>
      </c>
    </row>
    <row r="285" spans="4:17" x14ac:dyDescent="0.25">
      <c r="D285" s="7" t="s">
        <v>677</v>
      </c>
      <c r="E285" s="20">
        <v>9</v>
      </c>
      <c r="F285" s="20">
        <v>9</v>
      </c>
      <c r="G285" s="9">
        <v>1</v>
      </c>
      <c r="H285" s="20">
        <v>9</v>
      </c>
      <c r="I285" s="9">
        <v>1</v>
      </c>
      <c r="J285" s="20">
        <v>0</v>
      </c>
      <c r="K285" s="9">
        <v>0</v>
      </c>
      <c r="L285" s="20">
        <v>0</v>
      </c>
      <c r="M285" s="9">
        <v>0</v>
      </c>
      <c r="N285" s="20">
        <v>0</v>
      </c>
      <c r="O285" s="9">
        <v>0</v>
      </c>
      <c r="P285" s="20">
        <v>0</v>
      </c>
      <c r="Q285" s="9">
        <v>0</v>
      </c>
    </row>
    <row r="286" spans="4:17" x14ac:dyDescent="0.25">
      <c r="D286" s="8" t="s">
        <v>678</v>
      </c>
      <c r="E286" s="20">
        <v>0</v>
      </c>
      <c r="F286" s="20">
        <v>0</v>
      </c>
      <c r="G286" s="9">
        <v>0</v>
      </c>
      <c r="H286" s="20">
        <v>0</v>
      </c>
      <c r="I286" s="9">
        <v>0</v>
      </c>
      <c r="J286" s="20">
        <v>0</v>
      </c>
      <c r="K286" s="9">
        <v>0</v>
      </c>
      <c r="L286" s="20">
        <v>0</v>
      </c>
      <c r="M286" s="9">
        <v>0</v>
      </c>
      <c r="N286" s="20">
        <v>0</v>
      </c>
      <c r="O286" s="9">
        <v>0</v>
      </c>
      <c r="P286" s="20">
        <v>0</v>
      </c>
      <c r="Q286" s="9">
        <v>0</v>
      </c>
    </row>
    <row r="287" spans="4:17" x14ac:dyDescent="0.25">
      <c r="D287" s="8" t="s">
        <v>686</v>
      </c>
      <c r="E287" s="20">
        <v>6</v>
      </c>
      <c r="F287" s="20">
        <v>6</v>
      </c>
      <c r="G287" s="9">
        <v>1</v>
      </c>
      <c r="H287" s="20">
        <v>6</v>
      </c>
      <c r="I287" s="9">
        <v>1</v>
      </c>
      <c r="J287" s="20">
        <v>0</v>
      </c>
      <c r="K287" s="9">
        <v>0</v>
      </c>
      <c r="L287" s="20">
        <v>0</v>
      </c>
      <c r="M287" s="9">
        <v>0</v>
      </c>
      <c r="N287" s="20">
        <v>0</v>
      </c>
      <c r="O287" s="9">
        <v>0</v>
      </c>
      <c r="P287" s="20">
        <v>0</v>
      </c>
      <c r="Q287" s="9">
        <v>0</v>
      </c>
    </row>
    <row r="288" spans="4:17" x14ac:dyDescent="0.25">
      <c r="D288" s="8" t="s">
        <v>692</v>
      </c>
      <c r="E288" s="20">
        <v>3</v>
      </c>
      <c r="F288" s="20">
        <v>3</v>
      </c>
      <c r="G288" s="9">
        <v>1</v>
      </c>
      <c r="H288" s="20">
        <v>3</v>
      </c>
      <c r="I288" s="9">
        <v>1</v>
      </c>
      <c r="J288" s="20">
        <v>0</v>
      </c>
      <c r="K288" s="9">
        <v>0</v>
      </c>
      <c r="L288" s="20">
        <v>0</v>
      </c>
      <c r="M288" s="9">
        <v>0</v>
      </c>
      <c r="N288" s="20">
        <v>0</v>
      </c>
      <c r="O288" s="9">
        <v>0</v>
      </c>
      <c r="P288" s="20">
        <v>0</v>
      </c>
      <c r="Q288" s="9">
        <v>0</v>
      </c>
    </row>
    <row r="289" spans="4:17" x14ac:dyDescent="0.25">
      <c r="D289" s="8" t="s">
        <v>701</v>
      </c>
      <c r="E289" s="20">
        <v>0</v>
      </c>
      <c r="F289" s="20">
        <v>0</v>
      </c>
      <c r="G289" s="9">
        <v>0</v>
      </c>
      <c r="H289" s="20">
        <v>0</v>
      </c>
      <c r="I289" s="9">
        <v>0</v>
      </c>
      <c r="J289" s="20">
        <v>0</v>
      </c>
      <c r="K289" s="9">
        <v>0</v>
      </c>
      <c r="L289" s="20">
        <v>0</v>
      </c>
      <c r="M289" s="9">
        <v>0</v>
      </c>
      <c r="N289" s="20">
        <v>0</v>
      </c>
      <c r="O289" s="9">
        <v>0</v>
      </c>
      <c r="P289" s="20">
        <v>0</v>
      </c>
      <c r="Q289" s="9">
        <v>0</v>
      </c>
    </row>
    <row r="290" spans="4:17" x14ac:dyDescent="0.25">
      <c r="D290" s="7" t="s">
        <v>683</v>
      </c>
      <c r="E290" s="20">
        <v>1</v>
      </c>
      <c r="F290" s="20">
        <v>1</v>
      </c>
      <c r="G290" s="9">
        <v>1</v>
      </c>
      <c r="H290" s="20">
        <v>1</v>
      </c>
      <c r="I290" s="9">
        <v>1</v>
      </c>
      <c r="J290" s="20">
        <v>0</v>
      </c>
      <c r="K290" s="9">
        <v>0</v>
      </c>
      <c r="L290" s="20">
        <v>0</v>
      </c>
      <c r="M290" s="9">
        <v>0</v>
      </c>
      <c r="N290" s="20">
        <v>0</v>
      </c>
      <c r="O290" s="9">
        <v>0</v>
      </c>
      <c r="P290" s="20">
        <v>0</v>
      </c>
      <c r="Q290" s="9">
        <v>0</v>
      </c>
    </row>
    <row r="291" spans="4:17" x14ac:dyDescent="0.25">
      <c r="D291" s="8" t="s">
        <v>684</v>
      </c>
      <c r="E291" s="20">
        <v>1</v>
      </c>
      <c r="F291" s="20">
        <v>1</v>
      </c>
      <c r="G291" s="9">
        <v>1</v>
      </c>
      <c r="H291" s="20">
        <v>1</v>
      </c>
      <c r="I291" s="9">
        <v>1</v>
      </c>
      <c r="J291" s="20">
        <v>0</v>
      </c>
      <c r="K291" s="9">
        <v>0</v>
      </c>
      <c r="L291" s="20">
        <v>0</v>
      </c>
      <c r="M291" s="9">
        <v>0</v>
      </c>
      <c r="N291" s="20">
        <v>0</v>
      </c>
      <c r="O291" s="9">
        <v>0</v>
      </c>
      <c r="P291" s="20">
        <v>0</v>
      </c>
      <c r="Q291" s="9">
        <v>0</v>
      </c>
    </row>
    <row r="292" spans="4:17" x14ac:dyDescent="0.25">
      <c r="D292" s="8" t="s">
        <v>690</v>
      </c>
      <c r="E292" s="20">
        <v>0</v>
      </c>
      <c r="F292" s="20">
        <v>0</v>
      </c>
      <c r="G292" s="9">
        <v>0</v>
      </c>
      <c r="H292" s="20">
        <v>0</v>
      </c>
      <c r="I292" s="9">
        <v>0</v>
      </c>
      <c r="J292" s="20">
        <v>0</v>
      </c>
      <c r="K292" s="9">
        <v>0</v>
      </c>
      <c r="L292" s="20">
        <v>0</v>
      </c>
      <c r="M292" s="9">
        <v>0</v>
      </c>
      <c r="N292" s="20">
        <v>0</v>
      </c>
      <c r="O292" s="9">
        <v>0</v>
      </c>
      <c r="P292" s="20">
        <v>0</v>
      </c>
      <c r="Q292" s="9">
        <v>0</v>
      </c>
    </row>
    <row r="293" spans="4:17" x14ac:dyDescent="0.25">
      <c r="D293" s="8" t="s">
        <v>711</v>
      </c>
      <c r="E293" s="20">
        <v>0</v>
      </c>
      <c r="F293" s="20">
        <v>0</v>
      </c>
      <c r="G293" s="9">
        <v>0</v>
      </c>
      <c r="H293" s="20">
        <v>0</v>
      </c>
      <c r="I293" s="9">
        <v>0</v>
      </c>
      <c r="J293" s="20">
        <v>0</v>
      </c>
      <c r="K293" s="9">
        <v>0</v>
      </c>
      <c r="L293" s="20">
        <v>0</v>
      </c>
      <c r="M293" s="9">
        <v>0</v>
      </c>
      <c r="N293" s="20">
        <v>0</v>
      </c>
      <c r="O293" s="9">
        <v>0</v>
      </c>
      <c r="P293" s="20">
        <v>0</v>
      </c>
      <c r="Q293" s="9">
        <v>0</v>
      </c>
    </row>
    <row r="294" spans="4:17" x14ac:dyDescent="0.25">
      <c r="D294" s="8" t="s">
        <v>712</v>
      </c>
      <c r="E294" s="20">
        <v>0</v>
      </c>
      <c r="F294" s="20">
        <v>0</v>
      </c>
      <c r="G294" s="9">
        <v>0</v>
      </c>
      <c r="H294" s="20">
        <v>0</v>
      </c>
      <c r="I294" s="9">
        <v>0</v>
      </c>
      <c r="J294" s="20">
        <v>0</v>
      </c>
      <c r="K294" s="9">
        <v>0</v>
      </c>
      <c r="L294" s="20">
        <v>0</v>
      </c>
      <c r="M294" s="9">
        <v>0</v>
      </c>
      <c r="N294" s="20">
        <v>0</v>
      </c>
      <c r="O294" s="9">
        <v>0</v>
      </c>
      <c r="P294" s="20">
        <v>0</v>
      </c>
      <c r="Q294" s="9">
        <v>0</v>
      </c>
    </row>
    <row r="295" spans="4:17" x14ac:dyDescent="0.25">
      <c r="D295" s="7" t="s">
        <v>687</v>
      </c>
      <c r="E295" s="20">
        <v>13</v>
      </c>
      <c r="F295" s="20">
        <v>11</v>
      </c>
      <c r="G295" s="9">
        <v>0.84615384615384615</v>
      </c>
      <c r="H295" s="20">
        <v>6</v>
      </c>
      <c r="I295" s="9">
        <v>0.54545454545454541</v>
      </c>
      <c r="J295" s="20">
        <v>0</v>
      </c>
      <c r="K295" s="9">
        <v>0</v>
      </c>
      <c r="L295" s="20">
        <v>2</v>
      </c>
      <c r="M295" s="9">
        <v>0.18181818181818182</v>
      </c>
      <c r="N295" s="20">
        <v>0</v>
      </c>
      <c r="O295" s="9">
        <v>0</v>
      </c>
      <c r="P295" s="20">
        <v>0</v>
      </c>
      <c r="Q295" s="9">
        <v>0</v>
      </c>
    </row>
    <row r="296" spans="4:17" x14ac:dyDescent="0.25">
      <c r="D296" s="8" t="s">
        <v>688</v>
      </c>
      <c r="E296" s="20">
        <v>3</v>
      </c>
      <c r="F296" s="20">
        <v>2</v>
      </c>
      <c r="G296" s="9">
        <v>0.66666666666666663</v>
      </c>
      <c r="H296" s="20">
        <v>1</v>
      </c>
      <c r="I296" s="9">
        <v>0.5</v>
      </c>
      <c r="J296" s="20">
        <v>0</v>
      </c>
      <c r="K296" s="9">
        <v>0</v>
      </c>
      <c r="L296" s="20">
        <v>1</v>
      </c>
      <c r="M296" s="9">
        <v>0.5</v>
      </c>
      <c r="N296" s="20">
        <v>0</v>
      </c>
      <c r="O296" s="9">
        <v>0</v>
      </c>
      <c r="P296" s="20">
        <v>0</v>
      </c>
      <c r="Q296" s="9">
        <v>0</v>
      </c>
    </row>
    <row r="297" spans="4:17" x14ac:dyDescent="0.25">
      <c r="D297" s="8" t="s">
        <v>691</v>
      </c>
      <c r="E297" s="20">
        <v>6</v>
      </c>
      <c r="F297" s="20">
        <v>5</v>
      </c>
      <c r="G297" s="9">
        <v>0.83333333333333337</v>
      </c>
      <c r="H297" s="20">
        <v>3</v>
      </c>
      <c r="I297" s="9">
        <v>0.6</v>
      </c>
      <c r="J297" s="20">
        <v>0</v>
      </c>
      <c r="K297" s="9">
        <v>0</v>
      </c>
      <c r="L297" s="20">
        <v>1</v>
      </c>
      <c r="M297" s="9">
        <v>0.2</v>
      </c>
      <c r="N297" s="20">
        <v>0</v>
      </c>
      <c r="O297" s="9">
        <v>0</v>
      </c>
      <c r="P297" s="20">
        <v>0</v>
      </c>
      <c r="Q297" s="9">
        <v>0</v>
      </c>
    </row>
    <row r="298" spans="4:17" x14ac:dyDescent="0.25">
      <c r="D298" s="8" t="s">
        <v>695</v>
      </c>
      <c r="E298" s="20">
        <v>1</v>
      </c>
      <c r="F298" s="20">
        <v>1</v>
      </c>
      <c r="G298" s="9">
        <v>1</v>
      </c>
      <c r="H298" s="20">
        <v>0</v>
      </c>
      <c r="I298" s="9">
        <v>0</v>
      </c>
      <c r="J298" s="20">
        <v>0</v>
      </c>
      <c r="K298" s="9">
        <v>0</v>
      </c>
      <c r="L298" s="20">
        <v>0</v>
      </c>
      <c r="M298" s="9">
        <v>0</v>
      </c>
      <c r="N298" s="20">
        <v>0</v>
      </c>
      <c r="O298" s="9">
        <v>0</v>
      </c>
      <c r="P298" s="20">
        <v>0</v>
      </c>
      <c r="Q298" s="9">
        <v>0</v>
      </c>
    </row>
    <row r="299" spans="4:17" x14ac:dyDescent="0.25">
      <c r="D299" s="8" t="s">
        <v>700</v>
      </c>
      <c r="E299" s="20">
        <v>3</v>
      </c>
      <c r="F299" s="20">
        <v>3</v>
      </c>
      <c r="G299" s="9">
        <v>1</v>
      </c>
      <c r="H299" s="20">
        <v>2</v>
      </c>
      <c r="I299" s="9">
        <v>0.66666666666666663</v>
      </c>
      <c r="J299" s="20">
        <v>0</v>
      </c>
      <c r="K299" s="9">
        <v>0</v>
      </c>
      <c r="L299" s="20">
        <v>0</v>
      </c>
      <c r="M299" s="9">
        <v>0</v>
      </c>
      <c r="N299" s="20">
        <v>0</v>
      </c>
      <c r="O299" s="9">
        <v>0</v>
      </c>
      <c r="P299" s="20">
        <v>0</v>
      </c>
      <c r="Q299" s="9">
        <v>0</v>
      </c>
    </row>
    <row r="300" spans="4:17" x14ac:dyDescent="0.25">
      <c r="D300" s="8" t="s">
        <v>707</v>
      </c>
      <c r="E300" s="20">
        <v>0</v>
      </c>
      <c r="F300" s="20">
        <v>0</v>
      </c>
      <c r="G300" s="9">
        <v>0</v>
      </c>
      <c r="H300" s="20">
        <v>0</v>
      </c>
      <c r="I300" s="9">
        <v>0</v>
      </c>
      <c r="J300" s="20">
        <v>0</v>
      </c>
      <c r="K300" s="9">
        <v>0</v>
      </c>
      <c r="L300" s="20">
        <v>0</v>
      </c>
      <c r="M300" s="9">
        <v>0</v>
      </c>
      <c r="N300" s="20">
        <v>0</v>
      </c>
      <c r="O300" s="9">
        <v>0</v>
      </c>
      <c r="P300" s="20">
        <v>0</v>
      </c>
      <c r="Q300" s="9">
        <v>0</v>
      </c>
    </row>
    <row r="301" spans="4:17" x14ac:dyDescent="0.25">
      <c r="D301" s="8" t="s">
        <v>714</v>
      </c>
      <c r="E301" s="20">
        <v>0</v>
      </c>
      <c r="F301" s="20">
        <v>0</v>
      </c>
      <c r="G301" s="9">
        <v>0</v>
      </c>
      <c r="H301" s="20">
        <v>0</v>
      </c>
      <c r="I301" s="9">
        <v>0</v>
      </c>
      <c r="J301" s="20">
        <v>0</v>
      </c>
      <c r="K301" s="9">
        <v>0</v>
      </c>
      <c r="L301" s="20">
        <v>0</v>
      </c>
      <c r="M301" s="9">
        <v>0</v>
      </c>
      <c r="N301" s="20">
        <v>0</v>
      </c>
      <c r="O301" s="9">
        <v>0</v>
      </c>
      <c r="P301" s="20">
        <v>0</v>
      </c>
      <c r="Q301" s="9">
        <v>0</v>
      </c>
    </row>
    <row r="302" spans="4:17" x14ac:dyDescent="0.25">
      <c r="D302" s="6" t="s">
        <v>501</v>
      </c>
      <c r="E302" s="20">
        <v>34</v>
      </c>
      <c r="F302" s="20">
        <v>26</v>
      </c>
      <c r="G302" s="9">
        <v>0.76470588235294112</v>
      </c>
      <c r="H302" s="20">
        <v>22</v>
      </c>
      <c r="I302" s="9">
        <v>0.84615384615384615</v>
      </c>
      <c r="J302" s="20">
        <v>0</v>
      </c>
      <c r="K302" s="9">
        <v>0</v>
      </c>
      <c r="L302" s="20">
        <v>2</v>
      </c>
      <c r="M302" s="9">
        <v>7.6923076923076927E-2</v>
      </c>
      <c r="N302" s="20">
        <v>4</v>
      </c>
      <c r="O302" s="9">
        <v>0.15384615384615385</v>
      </c>
      <c r="P302" s="20">
        <v>1</v>
      </c>
      <c r="Q302" s="9">
        <v>3.8461538461538464E-2</v>
      </c>
    </row>
    <row r="303" spans="4:17" x14ac:dyDescent="0.25">
      <c r="D303" s="7" t="s">
        <v>717</v>
      </c>
      <c r="E303" s="20">
        <v>6</v>
      </c>
      <c r="F303" s="20">
        <v>4</v>
      </c>
      <c r="G303" s="9">
        <v>0.66666666666666663</v>
      </c>
      <c r="H303" s="20">
        <v>4</v>
      </c>
      <c r="I303" s="9">
        <v>1</v>
      </c>
      <c r="J303" s="20">
        <v>0</v>
      </c>
      <c r="K303" s="9">
        <v>0</v>
      </c>
      <c r="L303" s="20">
        <v>1</v>
      </c>
      <c r="M303" s="9">
        <v>0.25</v>
      </c>
      <c r="N303" s="20">
        <v>0</v>
      </c>
      <c r="O303" s="9">
        <v>0</v>
      </c>
      <c r="P303" s="20">
        <v>0</v>
      </c>
      <c r="Q303" s="9">
        <v>0</v>
      </c>
    </row>
    <row r="304" spans="4:17" x14ac:dyDescent="0.25">
      <c r="D304" s="8" t="s">
        <v>718</v>
      </c>
      <c r="E304" s="20">
        <v>0</v>
      </c>
      <c r="F304" s="20">
        <v>0</v>
      </c>
      <c r="G304" s="9">
        <v>0</v>
      </c>
      <c r="H304" s="20">
        <v>0</v>
      </c>
      <c r="I304" s="9">
        <v>0</v>
      </c>
      <c r="J304" s="20">
        <v>0</v>
      </c>
      <c r="K304" s="9">
        <v>0</v>
      </c>
      <c r="L304" s="20">
        <v>0</v>
      </c>
      <c r="M304" s="9">
        <v>0</v>
      </c>
      <c r="N304" s="20">
        <v>0</v>
      </c>
      <c r="O304" s="9">
        <v>0</v>
      </c>
      <c r="P304" s="20">
        <v>0</v>
      </c>
      <c r="Q304" s="9">
        <v>0</v>
      </c>
    </row>
    <row r="305" spans="4:17" x14ac:dyDescent="0.25">
      <c r="D305" s="8" t="s">
        <v>720</v>
      </c>
      <c r="E305" s="20">
        <v>2</v>
      </c>
      <c r="F305" s="20">
        <v>1</v>
      </c>
      <c r="G305" s="9">
        <v>0.5</v>
      </c>
      <c r="H305" s="20">
        <v>1</v>
      </c>
      <c r="I305" s="9">
        <v>1</v>
      </c>
      <c r="J305" s="20">
        <v>0</v>
      </c>
      <c r="K305" s="9">
        <v>0</v>
      </c>
      <c r="L305" s="20">
        <v>1</v>
      </c>
      <c r="M305" s="9">
        <v>1</v>
      </c>
      <c r="N305" s="20">
        <v>0</v>
      </c>
      <c r="O305" s="9">
        <v>0</v>
      </c>
      <c r="P305" s="20">
        <v>0</v>
      </c>
      <c r="Q305" s="9">
        <v>0</v>
      </c>
    </row>
    <row r="306" spans="4:17" x14ac:dyDescent="0.25">
      <c r="D306" s="8" t="s">
        <v>722</v>
      </c>
      <c r="E306" s="20">
        <v>0</v>
      </c>
      <c r="F306" s="20">
        <v>0</v>
      </c>
      <c r="G306" s="9">
        <v>0</v>
      </c>
      <c r="H306" s="20">
        <v>0</v>
      </c>
      <c r="I306" s="9">
        <v>0</v>
      </c>
      <c r="J306" s="20">
        <v>0</v>
      </c>
      <c r="K306" s="9">
        <v>0</v>
      </c>
      <c r="L306" s="20">
        <v>0</v>
      </c>
      <c r="M306" s="9">
        <v>0</v>
      </c>
      <c r="N306" s="20">
        <v>0</v>
      </c>
      <c r="O306" s="9">
        <v>0</v>
      </c>
      <c r="P306" s="20">
        <v>0</v>
      </c>
      <c r="Q306" s="9">
        <v>0</v>
      </c>
    </row>
    <row r="307" spans="4:17" x14ac:dyDescent="0.25">
      <c r="D307" s="8" t="s">
        <v>723</v>
      </c>
      <c r="E307" s="20">
        <v>0</v>
      </c>
      <c r="F307" s="20">
        <v>0</v>
      </c>
      <c r="G307" s="9">
        <v>0</v>
      </c>
      <c r="H307" s="20">
        <v>0</v>
      </c>
      <c r="I307" s="9">
        <v>0</v>
      </c>
      <c r="J307" s="20">
        <v>0</v>
      </c>
      <c r="K307" s="9">
        <v>0</v>
      </c>
      <c r="L307" s="20">
        <v>0</v>
      </c>
      <c r="M307" s="9">
        <v>0</v>
      </c>
      <c r="N307" s="20">
        <v>0</v>
      </c>
      <c r="O307" s="9">
        <v>0</v>
      </c>
      <c r="P307" s="20">
        <v>0</v>
      </c>
      <c r="Q307" s="9">
        <v>0</v>
      </c>
    </row>
    <row r="308" spans="4:17" x14ac:dyDescent="0.25">
      <c r="D308" s="8" t="s">
        <v>749</v>
      </c>
      <c r="E308" s="20">
        <v>4</v>
      </c>
      <c r="F308" s="20">
        <v>3</v>
      </c>
      <c r="G308" s="9">
        <v>0.75</v>
      </c>
      <c r="H308" s="20">
        <v>3</v>
      </c>
      <c r="I308" s="9">
        <v>1</v>
      </c>
      <c r="J308" s="20">
        <v>0</v>
      </c>
      <c r="K308" s="9">
        <v>0</v>
      </c>
      <c r="L308" s="20">
        <v>0</v>
      </c>
      <c r="M308" s="9">
        <v>0</v>
      </c>
      <c r="N308" s="20">
        <v>0</v>
      </c>
      <c r="O308" s="9">
        <v>0</v>
      </c>
      <c r="P308" s="20">
        <v>0</v>
      </c>
      <c r="Q308" s="9">
        <v>0</v>
      </c>
    </row>
    <row r="309" spans="4:17" x14ac:dyDescent="0.25">
      <c r="D309" s="7" t="s">
        <v>502</v>
      </c>
      <c r="E309" s="20">
        <v>9</v>
      </c>
      <c r="F309" s="20">
        <v>8</v>
      </c>
      <c r="G309" s="9">
        <v>0.88888888888888884</v>
      </c>
      <c r="H309" s="20">
        <v>8</v>
      </c>
      <c r="I309" s="9">
        <v>1</v>
      </c>
      <c r="J309" s="20">
        <v>0</v>
      </c>
      <c r="K309" s="9">
        <v>0</v>
      </c>
      <c r="L309" s="20">
        <v>0</v>
      </c>
      <c r="M309" s="9">
        <v>0</v>
      </c>
      <c r="N309" s="20">
        <v>0</v>
      </c>
      <c r="O309" s="9">
        <v>0</v>
      </c>
      <c r="P309" s="20">
        <v>1</v>
      </c>
      <c r="Q309" s="9">
        <v>0.125</v>
      </c>
    </row>
    <row r="310" spans="4:17" x14ac:dyDescent="0.25">
      <c r="D310" s="8" t="s">
        <v>503</v>
      </c>
      <c r="E310" s="20">
        <v>0</v>
      </c>
      <c r="F310" s="20">
        <v>0</v>
      </c>
      <c r="G310" s="9">
        <v>0</v>
      </c>
      <c r="H310" s="20">
        <v>0</v>
      </c>
      <c r="I310" s="9">
        <v>0</v>
      </c>
      <c r="J310" s="20">
        <v>0</v>
      </c>
      <c r="K310" s="9">
        <v>0</v>
      </c>
      <c r="L310" s="20">
        <v>0</v>
      </c>
      <c r="M310" s="9">
        <v>0</v>
      </c>
      <c r="N310" s="20">
        <v>0</v>
      </c>
      <c r="O310" s="9">
        <v>0</v>
      </c>
      <c r="P310" s="20">
        <v>0</v>
      </c>
      <c r="Q310" s="9">
        <v>0</v>
      </c>
    </row>
    <row r="311" spans="4:17" x14ac:dyDescent="0.25">
      <c r="D311" s="8" t="s">
        <v>721</v>
      </c>
      <c r="E311" s="20">
        <v>6</v>
      </c>
      <c r="F311" s="20">
        <v>5</v>
      </c>
      <c r="G311" s="9">
        <v>0.83333333333333337</v>
      </c>
      <c r="H311" s="20">
        <v>5</v>
      </c>
      <c r="I311" s="9">
        <v>1</v>
      </c>
      <c r="J311" s="20">
        <v>0</v>
      </c>
      <c r="K311" s="9">
        <v>0</v>
      </c>
      <c r="L311" s="20">
        <v>0</v>
      </c>
      <c r="M311" s="9">
        <v>0</v>
      </c>
      <c r="N311" s="20">
        <v>0</v>
      </c>
      <c r="O311" s="9">
        <v>0</v>
      </c>
      <c r="P311" s="20">
        <v>1</v>
      </c>
      <c r="Q311" s="9">
        <v>0.2</v>
      </c>
    </row>
    <row r="312" spans="4:17" x14ac:dyDescent="0.25">
      <c r="D312" s="8" t="s">
        <v>506</v>
      </c>
      <c r="E312" s="20"/>
      <c r="F312" s="20"/>
      <c r="G312" s="9">
        <v>0</v>
      </c>
      <c r="H312" s="20"/>
      <c r="I312" s="9">
        <v>0</v>
      </c>
      <c r="J312" s="20"/>
      <c r="K312" s="9">
        <v>0</v>
      </c>
      <c r="L312" s="20"/>
      <c r="M312" s="9">
        <v>0</v>
      </c>
      <c r="N312" s="20"/>
      <c r="O312" s="9">
        <v>0</v>
      </c>
      <c r="P312" s="20"/>
      <c r="Q312" s="9">
        <v>0</v>
      </c>
    </row>
    <row r="313" spans="4:17" x14ac:dyDescent="0.25">
      <c r="D313" s="8" t="s">
        <v>738</v>
      </c>
      <c r="E313" s="20">
        <v>3</v>
      </c>
      <c r="F313" s="20">
        <v>3</v>
      </c>
      <c r="G313" s="9">
        <v>1</v>
      </c>
      <c r="H313" s="20">
        <v>3</v>
      </c>
      <c r="I313" s="9">
        <v>1</v>
      </c>
      <c r="J313" s="20">
        <v>0</v>
      </c>
      <c r="K313" s="9">
        <v>0</v>
      </c>
      <c r="L313" s="20">
        <v>0</v>
      </c>
      <c r="M313" s="9">
        <v>0</v>
      </c>
      <c r="N313" s="20">
        <v>0</v>
      </c>
      <c r="O313" s="9">
        <v>0</v>
      </c>
      <c r="P313" s="20">
        <v>0</v>
      </c>
      <c r="Q313" s="9">
        <v>0</v>
      </c>
    </row>
    <row r="314" spans="4:17" x14ac:dyDescent="0.25">
      <c r="D314" s="8" t="s">
        <v>748</v>
      </c>
      <c r="E314" s="20">
        <v>0</v>
      </c>
      <c r="F314" s="20">
        <v>0</v>
      </c>
      <c r="G314" s="9">
        <v>0</v>
      </c>
      <c r="H314" s="20">
        <v>0</v>
      </c>
      <c r="I314" s="9">
        <v>0</v>
      </c>
      <c r="J314" s="20">
        <v>0</v>
      </c>
      <c r="K314" s="9">
        <v>0</v>
      </c>
      <c r="L314" s="20">
        <v>0</v>
      </c>
      <c r="M314" s="9">
        <v>0</v>
      </c>
      <c r="N314" s="20">
        <v>0</v>
      </c>
      <c r="O314" s="9">
        <v>0</v>
      </c>
      <c r="P314" s="20">
        <v>0</v>
      </c>
      <c r="Q314" s="9">
        <v>0</v>
      </c>
    </row>
    <row r="315" spans="4:17" x14ac:dyDescent="0.25">
      <c r="D315" s="7" t="s">
        <v>504</v>
      </c>
      <c r="E315" s="20">
        <v>1</v>
      </c>
      <c r="F315" s="20">
        <v>1</v>
      </c>
      <c r="G315" s="9">
        <v>1</v>
      </c>
      <c r="H315" s="20">
        <v>0</v>
      </c>
      <c r="I315" s="9">
        <v>0</v>
      </c>
      <c r="J315" s="20">
        <v>0</v>
      </c>
      <c r="K315" s="9">
        <v>0</v>
      </c>
      <c r="L315" s="20">
        <v>0</v>
      </c>
      <c r="M315" s="9">
        <v>0</v>
      </c>
      <c r="N315" s="20">
        <v>0</v>
      </c>
      <c r="O315" s="9">
        <v>0</v>
      </c>
      <c r="P315" s="20">
        <v>0</v>
      </c>
      <c r="Q315" s="9">
        <v>0</v>
      </c>
    </row>
    <row r="316" spans="4:17" x14ac:dyDescent="0.25">
      <c r="D316" s="8" t="s">
        <v>719</v>
      </c>
      <c r="E316" s="20">
        <v>0</v>
      </c>
      <c r="F316" s="20">
        <v>0</v>
      </c>
      <c r="G316" s="9">
        <v>0</v>
      </c>
      <c r="H316" s="20">
        <v>0</v>
      </c>
      <c r="I316" s="9">
        <v>0</v>
      </c>
      <c r="J316" s="20">
        <v>0</v>
      </c>
      <c r="K316" s="9">
        <v>0</v>
      </c>
      <c r="L316" s="20">
        <v>0</v>
      </c>
      <c r="M316" s="9">
        <v>0</v>
      </c>
      <c r="N316" s="20">
        <v>0</v>
      </c>
      <c r="O316" s="9">
        <v>0</v>
      </c>
      <c r="P316" s="20">
        <v>0</v>
      </c>
      <c r="Q316" s="9">
        <v>0</v>
      </c>
    </row>
    <row r="317" spans="4:17" x14ac:dyDescent="0.25">
      <c r="D317" s="8" t="s">
        <v>724</v>
      </c>
      <c r="E317" s="20">
        <v>0</v>
      </c>
      <c r="F317" s="20">
        <v>0</v>
      </c>
      <c r="G317" s="9">
        <v>0</v>
      </c>
      <c r="H317" s="20">
        <v>0</v>
      </c>
      <c r="I317" s="9">
        <v>0</v>
      </c>
      <c r="J317" s="20">
        <v>0</v>
      </c>
      <c r="K317" s="9">
        <v>0</v>
      </c>
      <c r="L317" s="20">
        <v>0</v>
      </c>
      <c r="M317" s="9">
        <v>0</v>
      </c>
      <c r="N317" s="20">
        <v>0</v>
      </c>
      <c r="O317" s="9">
        <v>0</v>
      </c>
      <c r="P317" s="20">
        <v>0</v>
      </c>
      <c r="Q317" s="9">
        <v>0</v>
      </c>
    </row>
    <row r="318" spans="4:17" x14ac:dyDescent="0.25">
      <c r="D318" s="8" t="s">
        <v>505</v>
      </c>
      <c r="E318" s="20"/>
      <c r="F318" s="20"/>
      <c r="G318" s="9">
        <v>0</v>
      </c>
      <c r="H318" s="20"/>
      <c r="I318" s="9">
        <v>0</v>
      </c>
      <c r="J318" s="20"/>
      <c r="K318" s="9">
        <v>0</v>
      </c>
      <c r="L318" s="20"/>
      <c r="M318" s="9">
        <v>0</v>
      </c>
      <c r="N318" s="20"/>
      <c r="O318" s="9">
        <v>0</v>
      </c>
      <c r="P318" s="20"/>
      <c r="Q318" s="9">
        <v>0</v>
      </c>
    </row>
    <row r="319" spans="4:17" x14ac:dyDescent="0.25">
      <c r="D319" s="8" t="s">
        <v>732</v>
      </c>
      <c r="E319" s="20">
        <v>0</v>
      </c>
      <c r="F319" s="20">
        <v>0</v>
      </c>
      <c r="G319" s="9">
        <v>0</v>
      </c>
      <c r="H319" s="20">
        <v>0</v>
      </c>
      <c r="I319" s="9">
        <v>0</v>
      </c>
      <c r="J319" s="20">
        <v>0</v>
      </c>
      <c r="K319" s="9">
        <v>0</v>
      </c>
      <c r="L319" s="20">
        <v>0</v>
      </c>
      <c r="M319" s="9">
        <v>0</v>
      </c>
      <c r="N319" s="20">
        <v>0</v>
      </c>
      <c r="O319" s="9">
        <v>0</v>
      </c>
      <c r="P319" s="20">
        <v>0</v>
      </c>
      <c r="Q319" s="9">
        <v>0</v>
      </c>
    </row>
    <row r="320" spans="4:17" x14ac:dyDescent="0.25">
      <c r="D320" s="8" t="s">
        <v>734</v>
      </c>
      <c r="E320" s="20">
        <v>1</v>
      </c>
      <c r="F320" s="20">
        <v>1</v>
      </c>
      <c r="G320" s="9">
        <v>1</v>
      </c>
      <c r="H320" s="20">
        <v>0</v>
      </c>
      <c r="I320" s="9">
        <v>0</v>
      </c>
      <c r="J320" s="20">
        <v>0</v>
      </c>
      <c r="K320" s="9">
        <v>0</v>
      </c>
      <c r="L320" s="20">
        <v>0</v>
      </c>
      <c r="M320" s="9">
        <v>0</v>
      </c>
      <c r="N320" s="20">
        <v>0</v>
      </c>
      <c r="O320" s="9">
        <v>0</v>
      </c>
      <c r="P320" s="20">
        <v>0</v>
      </c>
      <c r="Q320" s="9">
        <v>0</v>
      </c>
    </row>
    <row r="321" spans="4:17" x14ac:dyDescent="0.25">
      <c r="D321" s="8" t="s">
        <v>735</v>
      </c>
      <c r="E321" s="20">
        <v>0</v>
      </c>
      <c r="F321" s="20">
        <v>0</v>
      </c>
      <c r="G321" s="9">
        <v>0</v>
      </c>
      <c r="H321" s="20">
        <v>0</v>
      </c>
      <c r="I321" s="9">
        <v>0</v>
      </c>
      <c r="J321" s="20">
        <v>0</v>
      </c>
      <c r="K321" s="9">
        <v>0</v>
      </c>
      <c r="L321" s="20">
        <v>0</v>
      </c>
      <c r="M321" s="9">
        <v>0</v>
      </c>
      <c r="N321" s="20">
        <v>0</v>
      </c>
      <c r="O321" s="9">
        <v>0</v>
      </c>
      <c r="P321" s="20">
        <v>0</v>
      </c>
      <c r="Q321" s="9">
        <v>0</v>
      </c>
    </row>
    <row r="322" spans="4:17" x14ac:dyDescent="0.25">
      <c r="D322" s="8" t="s">
        <v>744</v>
      </c>
      <c r="E322" s="20">
        <v>0</v>
      </c>
      <c r="F322" s="20">
        <v>0</v>
      </c>
      <c r="G322" s="9">
        <v>0</v>
      </c>
      <c r="H322" s="20">
        <v>0</v>
      </c>
      <c r="I322" s="9">
        <v>0</v>
      </c>
      <c r="J322" s="20">
        <v>0</v>
      </c>
      <c r="K322" s="9">
        <v>0</v>
      </c>
      <c r="L322" s="20">
        <v>0</v>
      </c>
      <c r="M322" s="9">
        <v>0</v>
      </c>
      <c r="N322" s="20">
        <v>0</v>
      </c>
      <c r="O322" s="9">
        <v>0</v>
      </c>
      <c r="P322" s="20">
        <v>0</v>
      </c>
      <c r="Q322" s="9">
        <v>0</v>
      </c>
    </row>
    <row r="323" spans="4:17" x14ac:dyDescent="0.25">
      <c r="D323" s="8" t="s">
        <v>512</v>
      </c>
      <c r="E323" s="20"/>
      <c r="F323" s="20"/>
      <c r="G323" s="9">
        <v>0</v>
      </c>
      <c r="H323" s="20"/>
      <c r="I323" s="9">
        <v>0</v>
      </c>
      <c r="J323" s="20"/>
      <c r="K323" s="9">
        <v>0</v>
      </c>
      <c r="L323" s="20"/>
      <c r="M323" s="9">
        <v>0</v>
      </c>
      <c r="N323" s="20"/>
      <c r="O323" s="9">
        <v>0</v>
      </c>
      <c r="P323" s="20"/>
      <c r="Q323" s="9">
        <v>0</v>
      </c>
    </row>
    <row r="324" spans="4:17" x14ac:dyDescent="0.25">
      <c r="D324" s="7" t="s">
        <v>509</v>
      </c>
      <c r="E324" s="20">
        <v>4</v>
      </c>
      <c r="F324" s="20">
        <v>3</v>
      </c>
      <c r="G324" s="9">
        <v>0.75</v>
      </c>
      <c r="H324" s="20">
        <v>3</v>
      </c>
      <c r="I324" s="9">
        <v>1</v>
      </c>
      <c r="J324" s="20">
        <v>0</v>
      </c>
      <c r="K324" s="9">
        <v>0</v>
      </c>
      <c r="L324" s="20">
        <v>0</v>
      </c>
      <c r="M324" s="9">
        <v>0</v>
      </c>
      <c r="N324" s="20">
        <v>1</v>
      </c>
      <c r="O324" s="9">
        <v>0.33333333333333331</v>
      </c>
      <c r="P324" s="20">
        <v>0</v>
      </c>
      <c r="Q324" s="9">
        <v>0</v>
      </c>
    </row>
    <row r="325" spans="4:17" x14ac:dyDescent="0.25">
      <c r="D325" s="8" t="s">
        <v>716</v>
      </c>
      <c r="E325" s="20">
        <v>1</v>
      </c>
      <c r="F325" s="20">
        <v>0</v>
      </c>
      <c r="G325" s="9">
        <v>0</v>
      </c>
      <c r="H325" s="20">
        <v>0</v>
      </c>
      <c r="I325" s="9">
        <v>0</v>
      </c>
      <c r="J325" s="20">
        <v>0</v>
      </c>
      <c r="K325" s="9">
        <v>0</v>
      </c>
      <c r="L325" s="20">
        <v>0</v>
      </c>
      <c r="M325" s="9">
        <v>0</v>
      </c>
      <c r="N325" s="20">
        <v>1</v>
      </c>
      <c r="O325" s="9">
        <v>0</v>
      </c>
      <c r="P325" s="20">
        <v>0</v>
      </c>
      <c r="Q325" s="9">
        <v>0</v>
      </c>
    </row>
    <row r="326" spans="4:17" x14ac:dyDescent="0.25">
      <c r="D326" s="8" t="s">
        <v>725</v>
      </c>
      <c r="E326" s="20">
        <v>0</v>
      </c>
      <c r="F326" s="20">
        <v>0</v>
      </c>
      <c r="G326" s="9">
        <v>0</v>
      </c>
      <c r="H326" s="20">
        <v>0</v>
      </c>
      <c r="I326" s="9">
        <v>0</v>
      </c>
      <c r="J326" s="20">
        <v>0</v>
      </c>
      <c r="K326" s="9">
        <v>0</v>
      </c>
      <c r="L326" s="20">
        <v>0</v>
      </c>
      <c r="M326" s="9">
        <v>0</v>
      </c>
      <c r="N326" s="20">
        <v>0</v>
      </c>
      <c r="O326" s="9">
        <v>0</v>
      </c>
      <c r="P326" s="20">
        <v>0</v>
      </c>
      <c r="Q326" s="9">
        <v>0</v>
      </c>
    </row>
    <row r="327" spans="4:17" x14ac:dyDescent="0.25">
      <c r="D327" s="8" t="s">
        <v>729</v>
      </c>
      <c r="E327" s="20">
        <v>0</v>
      </c>
      <c r="F327" s="20">
        <v>0</v>
      </c>
      <c r="G327" s="9">
        <v>0</v>
      </c>
      <c r="H327" s="20">
        <v>0</v>
      </c>
      <c r="I327" s="9">
        <v>0</v>
      </c>
      <c r="J327" s="20">
        <v>0</v>
      </c>
      <c r="K327" s="9">
        <v>0</v>
      </c>
      <c r="L327" s="20">
        <v>0</v>
      </c>
      <c r="M327" s="9">
        <v>0</v>
      </c>
      <c r="N327" s="20">
        <v>0</v>
      </c>
      <c r="O327" s="9">
        <v>0</v>
      </c>
      <c r="P327" s="20">
        <v>0</v>
      </c>
      <c r="Q327" s="9">
        <v>0</v>
      </c>
    </row>
    <row r="328" spans="4:17" x14ac:dyDescent="0.25">
      <c r="D328" s="8" t="s">
        <v>736</v>
      </c>
      <c r="E328" s="20">
        <v>0</v>
      </c>
      <c r="F328" s="20">
        <v>0</v>
      </c>
      <c r="G328" s="9">
        <v>0</v>
      </c>
      <c r="H328" s="20">
        <v>0</v>
      </c>
      <c r="I328" s="9">
        <v>0</v>
      </c>
      <c r="J328" s="20">
        <v>0</v>
      </c>
      <c r="K328" s="9">
        <v>0</v>
      </c>
      <c r="L328" s="20">
        <v>0</v>
      </c>
      <c r="M328" s="9">
        <v>0</v>
      </c>
      <c r="N328" s="20">
        <v>0</v>
      </c>
      <c r="O328" s="9">
        <v>0</v>
      </c>
      <c r="P328" s="20">
        <v>0</v>
      </c>
      <c r="Q328" s="9">
        <v>0</v>
      </c>
    </row>
    <row r="329" spans="4:17" x14ac:dyDescent="0.25">
      <c r="D329" s="8" t="s">
        <v>743</v>
      </c>
      <c r="E329" s="20">
        <v>3</v>
      </c>
      <c r="F329" s="20">
        <v>3</v>
      </c>
      <c r="G329" s="9">
        <v>1</v>
      </c>
      <c r="H329" s="20">
        <v>3</v>
      </c>
      <c r="I329" s="9">
        <v>1</v>
      </c>
      <c r="J329" s="20">
        <v>0</v>
      </c>
      <c r="K329" s="9">
        <v>0</v>
      </c>
      <c r="L329" s="20">
        <v>0</v>
      </c>
      <c r="M329" s="9">
        <v>0</v>
      </c>
      <c r="N329" s="20">
        <v>0</v>
      </c>
      <c r="O329" s="9">
        <v>0</v>
      </c>
      <c r="P329" s="20">
        <v>0</v>
      </c>
      <c r="Q329" s="9">
        <v>0</v>
      </c>
    </row>
    <row r="330" spans="4:17" x14ac:dyDescent="0.25">
      <c r="D330" s="8" t="s">
        <v>510</v>
      </c>
      <c r="E330" s="20"/>
      <c r="F330" s="20"/>
      <c r="G330" s="9">
        <v>0</v>
      </c>
      <c r="H330" s="20"/>
      <c r="I330" s="9">
        <v>0</v>
      </c>
      <c r="J330" s="20"/>
      <c r="K330" s="9">
        <v>0</v>
      </c>
      <c r="L330" s="20"/>
      <c r="M330" s="9">
        <v>0</v>
      </c>
      <c r="N330" s="20"/>
      <c r="O330" s="9">
        <v>0</v>
      </c>
      <c r="P330" s="20"/>
      <c r="Q330" s="9">
        <v>0</v>
      </c>
    </row>
    <row r="331" spans="4:17" x14ac:dyDescent="0.25">
      <c r="D331" s="8" t="s">
        <v>747</v>
      </c>
      <c r="E331" s="20">
        <v>0</v>
      </c>
      <c r="F331" s="20">
        <v>0</v>
      </c>
      <c r="G331" s="9">
        <v>0</v>
      </c>
      <c r="H331" s="20">
        <v>0</v>
      </c>
      <c r="I331" s="9">
        <v>0</v>
      </c>
      <c r="J331" s="20">
        <v>0</v>
      </c>
      <c r="K331" s="9">
        <v>0</v>
      </c>
      <c r="L331" s="20">
        <v>0</v>
      </c>
      <c r="M331" s="9">
        <v>0</v>
      </c>
      <c r="N331" s="20">
        <v>0</v>
      </c>
      <c r="O331" s="9">
        <v>0</v>
      </c>
      <c r="P331" s="20">
        <v>0</v>
      </c>
      <c r="Q331" s="9">
        <v>0</v>
      </c>
    </row>
    <row r="332" spans="4:17" x14ac:dyDescent="0.25">
      <c r="D332" s="7" t="s">
        <v>507</v>
      </c>
      <c r="E332" s="20">
        <v>9</v>
      </c>
      <c r="F332" s="20">
        <v>7</v>
      </c>
      <c r="G332" s="9">
        <v>0.77777777777777779</v>
      </c>
      <c r="H332" s="20">
        <v>5</v>
      </c>
      <c r="I332" s="9">
        <v>0.7142857142857143</v>
      </c>
      <c r="J332" s="20">
        <v>0</v>
      </c>
      <c r="K332" s="9">
        <v>0</v>
      </c>
      <c r="L332" s="20">
        <v>0</v>
      </c>
      <c r="M332" s="9">
        <v>0</v>
      </c>
      <c r="N332" s="20">
        <v>2</v>
      </c>
      <c r="O332" s="9">
        <v>0.2857142857142857</v>
      </c>
      <c r="P332" s="20">
        <v>0</v>
      </c>
      <c r="Q332" s="9">
        <v>0</v>
      </c>
    </row>
    <row r="333" spans="4:17" x14ac:dyDescent="0.25">
      <c r="D333" s="8" t="s">
        <v>508</v>
      </c>
      <c r="E333" s="20"/>
      <c r="F333" s="20"/>
      <c r="G333" s="9">
        <v>0</v>
      </c>
      <c r="H333" s="20"/>
      <c r="I333" s="9">
        <v>0</v>
      </c>
      <c r="J333" s="20"/>
      <c r="K333" s="9">
        <v>0</v>
      </c>
      <c r="L333" s="20"/>
      <c r="M333" s="9">
        <v>0</v>
      </c>
      <c r="N333" s="20"/>
      <c r="O333" s="9">
        <v>0</v>
      </c>
      <c r="P333" s="20"/>
      <c r="Q333" s="9">
        <v>0</v>
      </c>
    </row>
    <row r="334" spans="4:17" x14ac:dyDescent="0.25">
      <c r="D334" s="8" t="s">
        <v>741</v>
      </c>
      <c r="E334" s="20">
        <v>0</v>
      </c>
      <c r="F334" s="20">
        <v>0</v>
      </c>
      <c r="G334" s="9">
        <v>0</v>
      </c>
      <c r="H334" s="20">
        <v>0</v>
      </c>
      <c r="I334" s="9">
        <v>0</v>
      </c>
      <c r="J334" s="20">
        <v>0</v>
      </c>
      <c r="K334" s="9">
        <v>0</v>
      </c>
      <c r="L334" s="20">
        <v>0</v>
      </c>
      <c r="M334" s="9">
        <v>0</v>
      </c>
      <c r="N334" s="20">
        <v>0</v>
      </c>
      <c r="O334" s="9">
        <v>0</v>
      </c>
      <c r="P334" s="20">
        <v>0</v>
      </c>
      <c r="Q334" s="9">
        <v>0</v>
      </c>
    </row>
    <row r="335" spans="4:17" x14ac:dyDescent="0.25">
      <c r="D335" s="8" t="s">
        <v>511</v>
      </c>
      <c r="E335" s="20">
        <v>9</v>
      </c>
      <c r="F335" s="20">
        <v>7</v>
      </c>
      <c r="G335" s="9">
        <v>0.77777777777777779</v>
      </c>
      <c r="H335" s="20">
        <v>5</v>
      </c>
      <c r="I335" s="9">
        <v>0.7142857142857143</v>
      </c>
      <c r="J335" s="20">
        <v>0</v>
      </c>
      <c r="K335" s="9">
        <v>0</v>
      </c>
      <c r="L335" s="20">
        <v>0</v>
      </c>
      <c r="M335" s="9">
        <v>0</v>
      </c>
      <c r="N335" s="20">
        <v>2</v>
      </c>
      <c r="O335" s="9">
        <v>0.2857142857142857</v>
      </c>
      <c r="P335" s="20">
        <v>0</v>
      </c>
      <c r="Q335" s="9">
        <v>0</v>
      </c>
    </row>
    <row r="336" spans="4:17" x14ac:dyDescent="0.25">
      <c r="D336" s="7" t="s">
        <v>726</v>
      </c>
      <c r="E336" s="20">
        <v>4</v>
      </c>
      <c r="F336" s="20">
        <v>2</v>
      </c>
      <c r="G336" s="9">
        <v>0.5</v>
      </c>
      <c r="H336" s="20">
        <v>1</v>
      </c>
      <c r="I336" s="9">
        <v>0.5</v>
      </c>
      <c r="J336" s="20">
        <v>0</v>
      </c>
      <c r="K336" s="9">
        <v>0</v>
      </c>
      <c r="L336" s="20">
        <v>1</v>
      </c>
      <c r="M336" s="9">
        <v>0.5</v>
      </c>
      <c r="N336" s="20">
        <v>1</v>
      </c>
      <c r="O336" s="9">
        <v>0.5</v>
      </c>
      <c r="P336" s="20">
        <v>0</v>
      </c>
      <c r="Q336" s="9">
        <v>0</v>
      </c>
    </row>
    <row r="337" spans="4:17" x14ac:dyDescent="0.25">
      <c r="D337" s="8" t="s">
        <v>727</v>
      </c>
      <c r="E337" s="20">
        <v>0</v>
      </c>
      <c r="F337" s="20">
        <v>0</v>
      </c>
      <c r="G337" s="9">
        <v>0</v>
      </c>
      <c r="H337" s="20">
        <v>0</v>
      </c>
      <c r="I337" s="9">
        <v>0</v>
      </c>
      <c r="J337" s="20">
        <v>0</v>
      </c>
      <c r="K337" s="9">
        <v>0</v>
      </c>
      <c r="L337" s="20">
        <v>0</v>
      </c>
      <c r="M337" s="9">
        <v>0</v>
      </c>
      <c r="N337" s="20">
        <v>0</v>
      </c>
      <c r="O337" s="9">
        <v>0</v>
      </c>
      <c r="P337" s="20">
        <v>0</v>
      </c>
      <c r="Q337" s="9">
        <v>0</v>
      </c>
    </row>
    <row r="338" spans="4:17" x14ac:dyDescent="0.25">
      <c r="D338" s="8" t="s">
        <v>730</v>
      </c>
      <c r="E338" s="20">
        <v>0</v>
      </c>
      <c r="F338" s="20">
        <v>0</v>
      </c>
      <c r="G338" s="9">
        <v>0</v>
      </c>
      <c r="H338" s="20">
        <v>0</v>
      </c>
      <c r="I338" s="9">
        <v>0</v>
      </c>
      <c r="J338" s="20">
        <v>0</v>
      </c>
      <c r="K338" s="9">
        <v>0</v>
      </c>
      <c r="L338" s="20">
        <v>0</v>
      </c>
      <c r="M338" s="9">
        <v>0</v>
      </c>
      <c r="N338" s="20">
        <v>0</v>
      </c>
      <c r="O338" s="9">
        <v>0</v>
      </c>
      <c r="P338" s="20">
        <v>0</v>
      </c>
      <c r="Q338" s="9">
        <v>0</v>
      </c>
    </row>
    <row r="339" spans="4:17" x14ac:dyDescent="0.25">
      <c r="D339" s="8" t="s">
        <v>733</v>
      </c>
      <c r="E339" s="20">
        <v>0</v>
      </c>
      <c r="F339" s="20">
        <v>0</v>
      </c>
      <c r="G339" s="9">
        <v>0</v>
      </c>
      <c r="H339" s="20">
        <v>0</v>
      </c>
      <c r="I339" s="9">
        <v>0</v>
      </c>
      <c r="J339" s="20">
        <v>0</v>
      </c>
      <c r="K339" s="9">
        <v>0</v>
      </c>
      <c r="L339" s="20">
        <v>0</v>
      </c>
      <c r="M339" s="9">
        <v>0</v>
      </c>
      <c r="N339" s="20">
        <v>0</v>
      </c>
      <c r="O339" s="9">
        <v>0</v>
      </c>
      <c r="P339" s="20">
        <v>0</v>
      </c>
      <c r="Q339" s="9">
        <v>0</v>
      </c>
    </row>
    <row r="340" spans="4:17" x14ac:dyDescent="0.25">
      <c r="D340" s="8" t="s">
        <v>737</v>
      </c>
      <c r="E340" s="20">
        <v>0</v>
      </c>
      <c r="F340" s="20">
        <v>0</v>
      </c>
      <c r="G340" s="9">
        <v>0</v>
      </c>
      <c r="H340" s="20">
        <v>0</v>
      </c>
      <c r="I340" s="9">
        <v>0</v>
      </c>
      <c r="J340" s="20">
        <v>0</v>
      </c>
      <c r="K340" s="9">
        <v>0</v>
      </c>
      <c r="L340" s="20">
        <v>0</v>
      </c>
      <c r="M340" s="9">
        <v>0</v>
      </c>
      <c r="N340" s="20">
        <v>0</v>
      </c>
      <c r="O340" s="9">
        <v>0</v>
      </c>
      <c r="P340" s="20">
        <v>0</v>
      </c>
      <c r="Q340" s="9">
        <v>0</v>
      </c>
    </row>
    <row r="341" spans="4:17" x14ac:dyDescent="0.25">
      <c r="D341" s="8" t="s">
        <v>745</v>
      </c>
      <c r="E341" s="20">
        <v>4</v>
      </c>
      <c r="F341" s="20">
        <v>2</v>
      </c>
      <c r="G341" s="9">
        <v>0.5</v>
      </c>
      <c r="H341" s="20">
        <v>1</v>
      </c>
      <c r="I341" s="9">
        <v>0.5</v>
      </c>
      <c r="J341" s="20">
        <v>0</v>
      </c>
      <c r="K341" s="9">
        <v>0</v>
      </c>
      <c r="L341" s="20">
        <v>1</v>
      </c>
      <c r="M341" s="9">
        <v>0.5</v>
      </c>
      <c r="N341" s="20">
        <v>1</v>
      </c>
      <c r="O341" s="9">
        <v>0.5</v>
      </c>
      <c r="P341" s="20">
        <v>0</v>
      </c>
      <c r="Q341" s="9">
        <v>0</v>
      </c>
    </row>
    <row r="342" spans="4:17" x14ac:dyDescent="0.25">
      <c r="D342" s="8" t="s">
        <v>746</v>
      </c>
      <c r="E342" s="20">
        <v>0</v>
      </c>
      <c r="F342" s="20">
        <v>0</v>
      </c>
      <c r="G342" s="9">
        <v>0</v>
      </c>
      <c r="H342" s="20">
        <v>0</v>
      </c>
      <c r="I342" s="9">
        <v>0</v>
      </c>
      <c r="J342" s="20">
        <v>0</v>
      </c>
      <c r="K342" s="9">
        <v>0</v>
      </c>
      <c r="L342" s="20">
        <v>0</v>
      </c>
      <c r="M342" s="9">
        <v>0</v>
      </c>
      <c r="N342" s="20">
        <v>0</v>
      </c>
      <c r="O342" s="9">
        <v>0</v>
      </c>
      <c r="P342" s="20">
        <v>0</v>
      </c>
      <c r="Q342" s="9">
        <v>0</v>
      </c>
    </row>
    <row r="343" spans="4:17" x14ac:dyDescent="0.25">
      <c r="D343" s="7" t="s">
        <v>728</v>
      </c>
      <c r="E343" s="20">
        <v>1</v>
      </c>
      <c r="F343" s="20">
        <v>1</v>
      </c>
      <c r="G343" s="9">
        <v>1</v>
      </c>
      <c r="H343" s="20">
        <v>1</v>
      </c>
      <c r="I343" s="9">
        <v>1</v>
      </c>
      <c r="J343" s="20">
        <v>0</v>
      </c>
      <c r="K343" s="9">
        <v>0</v>
      </c>
      <c r="L343" s="20">
        <v>0</v>
      </c>
      <c r="M343" s="9">
        <v>0</v>
      </c>
      <c r="N343" s="20">
        <v>0</v>
      </c>
      <c r="O343" s="9">
        <v>0</v>
      </c>
      <c r="P343" s="20">
        <v>0</v>
      </c>
      <c r="Q343" s="9">
        <v>0</v>
      </c>
    </row>
    <row r="344" spans="4:17" x14ac:dyDescent="0.25">
      <c r="D344" s="8" t="s">
        <v>487</v>
      </c>
      <c r="E344" s="20">
        <v>0</v>
      </c>
      <c r="F344" s="20">
        <v>0</v>
      </c>
      <c r="G344" s="9">
        <v>0</v>
      </c>
      <c r="H344" s="20">
        <v>0</v>
      </c>
      <c r="I344" s="9">
        <v>0</v>
      </c>
      <c r="J344" s="20">
        <v>0</v>
      </c>
      <c r="K344" s="9">
        <v>0</v>
      </c>
      <c r="L344" s="20">
        <v>0</v>
      </c>
      <c r="M344" s="9">
        <v>0</v>
      </c>
      <c r="N344" s="20">
        <v>0</v>
      </c>
      <c r="O344" s="9">
        <v>0</v>
      </c>
      <c r="P344" s="20">
        <v>0</v>
      </c>
      <c r="Q344" s="9">
        <v>0</v>
      </c>
    </row>
    <row r="345" spans="4:17" x14ac:dyDescent="0.25">
      <c r="D345" s="8" t="s">
        <v>731</v>
      </c>
      <c r="E345" s="20">
        <v>1</v>
      </c>
      <c r="F345" s="20">
        <v>1</v>
      </c>
      <c r="G345" s="9">
        <v>1</v>
      </c>
      <c r="H345" s="20">
        <v>1</v>
      </c>
      <c r="I345" s="9">
        <v>1</v>
      </c>
      <c r="J345" s="20">
        <v>0</v>
      </c>
      <c r="K345" s="9">
        <v>0</v>
      </c>
      <c r="L345" s="20">
        <v>0</v>
      </c>
      <c r="M345" s="9">
        <v>0</v>
      </c>
      <c r="N345" s="20">
        <v>0</v>
      </c>
      <c r="O345" s="9">
        <v>0</v>
      </c>
      <c r="P345" s="20">
        <v>0</v>
      </c>
      <c r="Q345" s="9">
        <v>0</v>
      </c>
    </row>
    <row r="346" spans="4:17" x14ac:dyDescent="0.25">
      <c r="D346" s="8" t="s">
        <v>739</v>
      </c>
      <c r="E346" s="20">
        <v>0</v>
      </c>
      <c r="F346" s="20">
        <v>0</v>
      </c>
      <c r="G346" s="9">
        <v>0</v>
      </c>
      <c r="H346" s="20">
        <v>0</v>
      </c>
      <c r="I346" s="9">
        <v>0</v>
      </c>
      <c r="J346" s="20">
        <v>0</v>
      </c>
      <c r="K346" s="9">
        <v>0</v>
      </c>
      <c r="L346" s="20">
        <v>0</v>
      </c>
      <c r="M346" s="9">
        <v>0</v>
      </c>
      <c r="N346" s="20">
        <v>0</v>
      </c>
      <c r="O346" s="9">
        <v>0</v>
      </c>
      <c r="P346" s="20">
        <v>0</v>
      </c>
      <c r="Q346" s="9">
        <v>0</v>
      </c>
    </row>
    <row r="347" spans="4:17" x14ac:dyDescent="0.25">
      <c r="D347" s="8" t="s">
        <v>740</v>
      </c>
      <c r="E347" s="20">
        <v>0</v>
      </c>
      <c r="F347" s="20">
        <v>0</v>
      </c>
      <c r="G347" s="9">
        <v>0</v>
      </c>
      <c r="H347" s="20">
        <v>0</v>
      </c>
      <c r="I347" s="9">
        <v>0</v>
      </c>
      <c r="J347" s="20">
        <v>0</v>
      </c>
      <c r="K347" s="9">
        <v>0</v>
      </c>
      <c r="L347" s="20">
        <v>0</v>
      </c>
      <c r="M347" s="9">
        <v>0</v>
      </c>
      <c r="N347" s="20">
        <v>0</v>
      </c>
      <c r="O347" s="9">
        <v>0</v>
      </c>
      <c r="P347" s="20">
        <v>0</v>
      </c>
      <c r="Q347" s="9">
        <v>0</v>
      </c>
    </row>
    <row r="348" spans="4:17" x14ac:dyDescent="0.25">
      <c r="D348" s="8" t="s">
        <v>742</v>
      </c>
      <c r="E348" s="20">
        <v>0</v>
      </c>
      <c r="F348" s="20">
        <v>0</v>
      </c>
      <c r="G348" s="9">
        <v>0</v>
      </c>
      <c r="H348" s="20">
        <v>0</v>
      </c>
      <c r="I348" s="9">
        <v>0</v>
      </c>
      <c r="J348" s="20">
        <v>0</v>
      </c>
      <c r="K348" s="9">
        <v>0</v>
      </c>
      <c r="L348" s="20">
        <v>0</v>
      </c>
      <c r="M348" s="9">
        <v>0</v>
      </c>
      <c r="N348" s="20">
        <v>0</v>
      </c>
      <c r="O348" s="9">
        <v>0</v>
      </c>
      <c r="P348" s="20">
        <v>0</v>
      </c>
      <c r="Q348" s="9">
        <v>0</v>
      </c>
    </row>
    <row r="349" spans="4:17" x14ac:dyDescent="0.25">
      <c r="D349" s="6" t="s">
        <v>208</v>
      </c>
      <c r="E349" s="20">
        <v>219</v>
      </c>
      <c r="F349" s="20">
        <v>194</v>
      </c>
      <c r="G349" s="9">
        <v>0.88584474885844744</v>
      </c>
      <c r="H349" s="20">
        <v>155</v>
      </c>
      <c r="I349" s="9">
        <v>0.7989690721649485</v>
      </c>
      <c r="J349" s="20">
        <v>0</v>
      </c>
      <c r="K349" s="9">
        <v>0</v>
      </c>
      <c r="L349" s="20">
        <v>12</v>
      </c>
      <c r="M349" s="9">
        <v>6.1855670103092786E-2</v>
      </c>
      <c r="N349" s="20">
        <v>5</v>
      </c>
      <c r="O349" s="9">
        <v>2.5773195876288658E-2</v>
      </c>
      <c r="P349" s="20">
        <v>4</v>
      </c>
      <c r="Q349" s="9">
        <v>2.0618556701030927E-2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027492-D8DD-4C82-93FC-DF6999E759B6}">
  <dimension ref="B1:Q349"/>
  <sheetViews>
    <sheetView showGridLines="0" showRowColHeader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2.140625" customWidth="1"/>
    <col min="13" max="13" width="14.7109375" customWidth="1"/>
    <col min="14" max="14" width="11.42578125" customWidth="1"/>
    <col min="15" max="15" width="11.140625" customWidth="1"/>
    <col min="16" max="17" width="12.5703125" customWidth="1"/>
  </cols>
  <sheetData>
    <row r="1" spans="2:4" ht="26.25" x14ac:dyDescent="0.4">
      <c r="B1" s="2" t="s">
        <v>181</v>
      </c>
      <c r="D1" s="4" t="s">
        <v>182</v>
      </c>
    </row>
    <row r="2" spans="2:4" ht="18.75" x14ac:dyDescent="0.3">
      <c r="B2" s="3">
        <f>MAX(data[[#All],[Rel_D]])</f>
        <v>44571</v>
      </c>
    </row>
    <row r="3" spans="2:4" ht="32.25" customHeight="1" x14ac:dyDescent="0.25"/>
    <row r="21" spans="4:17" ht="45" x14ac:dyDescent="0.25">
      <c r="D21" s="10"/>
      <c r="E21" s="11" t="s">
        <v>252</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02 Older adults residing in a care home (exc immunosuppressed)",$D$23)</f>
        <v>4228</v>
      </c>
      <c r="F22" s="15">
        <f>GETPIVOTDATA("Sum of 02f Second Vaccination",$D$23)</f>
        <v>3880</v>
      </c>
      <c r="G22" s="16">
        <f>GETPIVOTDATA("Sum of 02f%",$D$23)</f>
        <v>0.91769157994323558</v>
      </c>
      <c r="H22" s="15">
        <f>GETPIVOTDATA("Sum of 02a Vaccinated (Booster)",$D$23)</f>
        <v>3196</v>
      </c>
      <c r="I22" s="16">
        <f>GETPIVOTDATA("Sum of 02a%",$D$23)</f>
        <v>0.82371134020618553</v>
      </c>
      <c r="J22" s="15">
        <f>GETPIVOTDATA("Sum of 02b Contraindicated (inc allergies, exclu vaccinated)",$D$23)</f>
        <v>0</v>
      </c>
      <c r="K22" s="16">
        <f>GETPIVOTDATA("Sum of 02b%",$D$23)</f>
        <v>0</v>
      </c>
      <c r="L22" s="15">
        <f>GETPIVOTDATA("Sum of 02c Declined (excl vaccinated or contraindicated)",$D$23)</f>
        <v>128</v>
      </c>
      <c r="M22" s="16">
        <f>GETPIVOTDATA("Sum of 02c%",$D$23)</f>
        <v>3.2989690721649485E-2</v>
      </c>
      <c r="N22" s="15">
        <f>GETPIVOTDATA("Sum of 02d Invited no outcome (excl vac, contr, decl)",$D$23)</f>
        <v>35</v>
      </c>
      <c r="O22" s="16">
        <f>GETPIVOTDATA("Sum of 02d%",$D$23)</f>
        <v>9.0206185567010301E-3</v>
      </c>
      <c r="P22" s="15">
        <f>GETPIVOTDATA("Sum of 02e No contact coded [CALL]",$D$23)</f>
        <v>57</v>
      </c>
      <c r="Q22" s="16">
        <f>GETPIVOTDATA("Sum of 02e%",$D$23)</f>
        <v>1.4690721649484536E-2</v>
      </c>
    </row>
    <row r="23" spans="4:17" hidden="1" x14ac:dyDescent="0.25">
      <c r="D23" s="5" t="s">
        <v>194</v>
      </c>
      <c r="E23" t="s">
        <v>253</v>
      </c>
      <c r="F23" t="s">
        <v>254</v>
      </c>
      <c r="G23" t="s">
        <v>255</v>
      </c>
      <c r="H23" t="s">
        <v>256</v>
      </c>
      <c r="I23" t="s">
        <v>257</v>
      </c>
      <c r="J23" t="s">
        <v>258</v>
      </c>
      <c r="K23" t="s">
        <v>259</v>
      </c>
      <c r="L23" t="s">
        <v>260</v>
      </c>
      <c r="M23" t="s">
        <v>261</v>
      </c>
      <c r="N23" t="s">
        <v>262</v>
      </c>
      <c r="O23" t="s">
        <v>263</v>
      </c>
      <c r="P23" t="s">
        <v>264</v>
      </c>
      <c r="Q23" t="s">
        <v>265</v>
      </c>
    </row>
    <row r="24" spans="4:17" x14ac:dyDescent="0.25">
      <c r="D24" s="6" t="s">
        <v>434</v>
      </c>
      <c r="E24" s="20">
        <v>614</v>
      </c>
      <c r="F24" s="20">
        <v>547</v>
      </c>
      <c r="G24" s="9">
        <v>0.89087947882736152</v>
      </c>
      <c r="H24" s="20">
        <v>407</v>
      </c>
      <c r="I24" s="9">
        <v>0.74405850091407677</v>
      </c>
      <c r="J24" s="20">
        <v>0</v>
      </c>
      <c r="K24" s="9">
        <v>0</v>
      </c>
      <c r="L24" s="20">
        <v>18</v>
      </c>
      <c r="M24" s="9">
        <v>3.2906764168190127E-2</v>
      </c>
      <c r="N24" s="20">
        <v>4</v>
      </c>
      <c r="O24" s="9">
        <v>7.3126142595978062E-3</v>
      </c>
      <c r="P24" s="20">
        <v>23</v>
      </c>
      <c r="Q24" s="9">
        <v>4.2047531992687383E-2</v>
      </c>
    </row>
    <row r="25" spans="4:17" x14ac:dyDescent="0.25">
      <c r="D25" s="7" t="s">
        <v>447</v>
      </c>
      <c r="E25" s="20">
        <v>125</v>
      </c>
      <c r="F25" s="20">
        <v>110</v>
      </c>
      <c r="G25" s="9">
        <v>0.88</v>
      </c>
      <c r="H25" s="20">
        <v>68</v>
      </c>
      <c r="I25" s="9">
        <v>0.61818181818181817</v>
      </c>
      <c r="J25" s="20">
        <v>0</v>
      </c>
      <c r="K25" s="9">
        <v>0</v>
      </c>
      <c r="L25" s="20">
        <v>2</v>
      </c>
      <c r="M25" s="9">
        <v>1.8181818181818181E-2</v>
      </c>
      <c r="N25" s="20">
        <v>1</v>
      </c>
      <c r="O25" s="9">
        <v>9.0909090909090905E-3</v>
      </c>
      <c r="P25" s="20">
        <v>5</v>
      </c>
      <c r="Q25" s="9">
        <v>4.5454545454545456E-2</v>
      </c>
    </row>
    <row r="26" spans="4:17" x14ac:dyDescent="0.25">
      <c r="D26" s="8" t="s">
        <v>515</v>
      </c>
      <c r="E26" s="20">
        <v>0</v>
      </c>
      <c r="F26" s="20">
        <v>0</v>
      </c>
      <c r="G26" s="9">
        <v>0</v>
      </c>
      <c r="H26" s="20">
        <v>0</v>
      </c>
      <c r="I26" s="9">
        <v>0</v>
      </c>
      <c r="J26" s="20">
        <v>0</v>
      </c>
      <c r="K26" s="9">
        <v>0</v>
      </c>
      <c r="L26" s="20">
        <v>0</v>
      </c>
      <c r="M26" s="9">
        <v>0</v>
      </c>
      <c r="N26" s="20">
        <v>0</v>
      </c>
      <c r="O26" s="9">
        <v>0</v>
      </c>
      <c r="P26" s="20">
        <v>0</v>
      </c>
      <c r="Q26" s="9">
        <v>0</v>
      </c>
    </row>
    <row r="27" spans="4:17" x14ac:dyDescent="0.25">
      <c r="D27" s="8" t="s">
        <v>529</v>
      </c>
      <c r="E27" s="20">
        <v>20</v>
      </c>
      <c r="F27" s="20">
        <v>18</v>
      </c>
      <c r="G27" s="9">
        <v>0.9</v>
      </c>
      <c r="H27" s="20">
        <v>9</v>
      </c>
      <c r="I27" s="9">
        <v>0.5</v>
      </c>
      <c r="J27" s="20">
        <v>0</v>
      </c>
      <c r="K27" s="9">
        <v>0</v>
      </c>
      <c r="L27" s="20">
        <v>0</v>
      </c>
      <c r="M27" s="9">
        <v>0</v>
      </c>
      <c r="N27" s="20">
        <v>0</v>
      </c>
      <c r="O27" s="9">
        <v>0</v>
      </c>
      <c r="P27" s="20">
        <v>0</v>
      </c>
      <c r="Q27" s="9">
        <v>0</v>
      </c>
    </row>
    <row r="28" spans="4:17" x14ac:dyDescent="0.25">
      <c r="D28" s="8" t="s">
        <v>448</v>
      </c>
      <c r="E28" s="20">
        <v>105</v>
      </c>
      <c r="F28" s="20">
        <v>92</v>
      </c>
      <c r="G28" s="9">
        <v>0.87619047619047619</v>
      </c>
      <c r="H28" s="20">
        <v>59</v>
      </c>
      <c r="I28" s="9">
        <v>0.64130434782608692</v>
      </c>
      <c r="J28" s="20">
        <v>0</v>
      </c>
      <c r="K28" s="9">
        <v>0</v>
      </c>
      <c r="L28" s="20">
        <v>2</v>
      </c>
      <c r="M28" s="9">
        <v>2.1739130434782608E-2</v>
      </c>
      <c r="N28" s="20">
        <v>1</v>
      </c>
      <c r="O28" s="9">
        <v>1.0869565217391304E-2</v>
      </c>
      <c r="P28" s="20">
        <v>5</v>
      </c>
      <c r="Q28" s="9">
        <v>5.434782608695652E-2</v>
      </c>
    </row>
    <row r="29" spans="4:17" x14ac:dyDescent="0.25">
      <c r="D29" s="7" t="s">
        <v>444</v>
      </c>
      <c r="E29" s="20">
        <v>177</v>
      </c>
      <c r="F29" s="20">
        <v>150</v>
      </c>
      <c r="G29" s="9">
        <v>0.84745762711864403</v>
      </c>
      <c r="H29" s="20">
        <v>97</v>
      </c>
      <c r="I29" s="9">
        <v>0.64666666666666661</v>
      </c>
      <c r="J29" s="20">
        <v>0</v>
      </c>
      <c r="K29" s="9">
        <v>0</v>
      </c>
      <c r="L29" s="20">
        <v>7</v>
      </c>
      <c r="M29" s="9">
        <v>4.6666666666666669E-2</v>
      </c>
      <c r="N29" s="20">
        <v>3</v>
      </c>
      <c r="O29" s="9">
        <v>0.02</v>
      </c>
      <c r="P29" s="20">
        <v>8</v>
      </c>
      <c r="Q29" s="9">
        <v>5.3333333333333337E-2</v>
      </c>
    </row>
    <row r="30" spans="4:17" x14ac:dyDescent="0.25">
      <c r="D30" s="8" t="s">
        <v>516</v>
      </c>
      <c r="E30" s="20">
        <v>38</v>
      </c>
      <c r="F30" s="20">
        <v>28</v>
      </c>
      <c r="G30" s="9">
        <v>0.73684210526315785</v>
      </c>
      <c r="H30" s="20">
        <v>20</v>
      </c>
      <c r="I30" s="9">
        <v>0.7142857142857143</v>
      </c>
      <c r="J30" s="20">
        <v>0</v>
      </c>
      <c r="K30" s="9">
        <v>0</v>
      </c>
      <c r="L30" s="20">
        <v>3</v>
      </c>
      <c r="M30" s="9">
        <v>0.10714285714285714</v>
      </c>
      <c r="N30" s="20">
        <v>0</v>
      </c>
      <c r="O30" s="9">
        <v>0</v>
      </c>
      <c r="P30" s="20">
        <v>4</v>
      </c>
      <c r="Q30" s="9">
        <v>0.14285714285714285</v>
      </c>
    </row>
    <row r="31" spans="4:17" x14ac:dyDescent="0.25">
      <c r="D31" s="8" t="s">
        <v>517</v>
      </c>
      <c r="E31" s="20">
        <v>31</v>
      </c>
      <c r="F31" s="20">
        <v>25</v>
      </c>
      <c r="G31" s="9">
        <v>0.80645161290322576</v>
      </c>
      <c r="H31" s="20">
        <v>15</v>
      </c>
      <c r="I31" s="9">
        <v>0.6</v>
      </c>
      <c r="J31" s="20">
        <v>0</v>
      </c>
      <c r="K31" s="9">
        <v>0</v>
      </c>
      <c r="L31" s="20">
        <v>1</v>
      </c>
      <c r="M31" s="9">
        <v>0.04</v>
      </c>
      <c r="N31" s="20">
        <v>1</v>
      </c>
      <c r="O31" s="9">
        <v>0.04</v>
      </c>
      <c r="P31" s="20">
        <v>3</v>
      </c>
      <c r="Q31" s="9">
        <v>0.12</v>
      </c>
    </row>
    <row r="32" spans="4:17" x14ac:dyDescent="0.25">
      <c r="D32" s="8" t="s">
        <v>524</v>
      </c>
      <c r="E32" s="20">
        <v>3</v>
      </c>
      <c r="F32" s="20">
        <v>2</v>
      </c>
      <c r="G32" s="9">
        <v>0.66666666666666663</v>
      </c>
      <c r="H32" s="20">
        <v>1</v>
      </c>
      <c r="I32" s="9">
        <v>0.5</v>
      </c>
      <c r="J32" s="20">
        <v>0</v>
      </c>
      <c r="K32" s="9">
        <v>0</v>
      </c>
      <c r="L32" s="20">
        <v>1</v>
      </c>
      <c r="M32" s="9">
        <v>0.5</v>
      </c>
      <c r="N32" s="20">
        <v>0</v>
      </c>
      <c r="O32" s="9">
        <v>0</v>
      </c>
      <c r="P32" s="20">
        <v>0</v>
      </c>
      <c r="Q32" s="9">
        <v>0</v>
      </c>
    </row>
    <row r="33" spans="4:17" x14ac:dyDescent="0.25">
      <c r="D33" s="8" t="s">
        <v>445</v>
      </c>
      <c r="E33" s="20">
        <v>105</v>
      </c>
      <c r="F33" s="20">
        <v>95</v>
      </c>
      <c r="G33" s="9">
        <v>0.90476190476190477</v>
      </c>
      <c r="H33" s="20">
        <v>61</v>
      </c>
      <c r="I33" s="9">
        <v>0.64210526315789473</v>
      </c>
      <c r="J33" s="20">
        <v>0</v>
      </c>
      <c r="K33" s="9">
        <v>0</v>
      </c>
      <c r="L33" s="20">
        <v>2</v>
      </c>
      <c r="M33" s="9">
        <v>2.1052631578947368E-2</v>
      </c>
      <c r="N33" s="20">
        <v>2</v>
      </c>
      <c r="O33" s="9">
        <v>2.1052631578947368E-2</v>
      </c>
      <c r="P33" s="20">
        <v>1</v>
      </c>
      <c r="Q33" s="9">
        <v>1.0526315789473684E-2</v>
      </c>
    </row>
    <row r="34" spans="4:17" x14ac:dyDescent="0.25">
      <c r="D34" s="7" t="s">
        <v>437</v>
      </c>
      <c r="E34" s="20">
        <v>205</v>
      </c>
      <c r="F34" s="20">
        <v>187</v>
      </c>
      <c r="G34" s="9">
        <v>0.91219512195121955</v>
      </c>
      <c r="H34" s="20">
        <v>154</v>
      </c>
      <c r="I34" s="9">
        <v>0.82352941176470584</v>
      </c>
      <c r="J34" s="20">
        <v>0</v>
      </c>
      <c r="K34" s="9">
        <v>0</v>
      </c>
      <c r="L34" s="20">
        <v>4</v>
      </c>
      <c r="M34" s="9">
        <v>2.1390374331550801E-2</v>
      </c>
      <c r="N34" s="20">
        <v>0</v>
      </c>
      <c r="O34" s="9">
        <v>0</v>
      </c>
      <c r="P34" s="20">
        <v>10</v>
      </c>
      <c r="Q34" s="9">
        <v>5.3475935828877004E-2</v>
      </c>
    </row>
    <row r="35" spans="4:17" x14ac:dyDescent="0.25">
      <c r="D35" s="8" t="s">
        <v>438</v>
      </c>
      <c r="E35" s="20">
        <v>171</v>
      </c>
      <c r="F35" s="20">
        <v>156</v>
      </c>
      <c r="G35" s="9">
        <v>0.91228070175438591</v>
      </c>
      <c r="H35" s="20">
        <v>125</v>
      </c>
      <c r="I35" s="9">
        <v>0.80128205128205132</v>
      </c>
      <c r="J35" s="20">
        <v>0</v>
      </c>
      <c r="K35" s="9">
        <v>0</v>
      </c>
      <c r="L35" s="20">
        <v>1</v>
      </c>
      <c r="M35" s="9">
        <v>6.41025641025641E-3</v>
      </c>
      <c r="N35" s="20">
        <v>0</v>
      </c>
      <c r="O35" s="9">
        <v>0</v>
      </c>
      <c r="P35" s="20">
        <v>10</v>
      </c>
      <c r="Q35" s="9">
        <v>6.4102564102564097E-2</v>
      </c>
    </row>
    <row r="36" spans="4:17" x14ac:dyDescent="0.25">
      <c r="D36" s="8" t="s">
        <v>520</v>
      </c>
      <c r="E36" s="20">
        <v>0</v>
      </c>
      <c r="F36" s="20">
        <v>0</v>
      </c>
      <c r="G36" s="9">
        <v>0</v>
      </c>
      <c r="H36" s="20">
        <v>0</v>
      </c>
      <c r="I36" s="9">
        <v>0</v>
      </c>
      <c r="J36" s="20">
        <v>0</v>
      </c>
      <c r="K36" s="9">
        <v>0</v>
      </c>
      <c r="L36" s="20">
        <v>0</v>
      </c>
      <c r="M36" s="9">
        <v>0</v>
      </c>
      <c r="N36" s="20">
        <v>0</v>
      </c>
      <c r="O36" s="9">
        <v>0</v>
      </c>
      <c r="P36" s="20">
        <v>0</v>
      </c>
      <c r="Q36" s="9">
        <v>0</v>
      </c>
    </row>
    <row r="37" spans="4:17" x14ac:dyDescent="0.25">
      <c r="D37" s="8" t="s">
        <v>525</v>
      </c>
      <c r="E37" s="20">
        <v>20</v>
      </c>
      <c r="F37" s="20">
        <v>18</v>
      </c>
      <c r="G37" s="9">
        <v>0.9</v>
      </c>
      <c r="H37" s="20">
        <v>16</v>
      </c>
      <c r="I37" s="9">
        <v>0.88888888888888884</v>
      </c>
      <c r="J37" s="20">
        <v>0</v>
      </c>
      <c r="K37" s="9">
        <v>0</v>
      </c>
      <c r="L37" s="20">
        <v>2</v>
      </c>
      <c r="M37" s="9">
        <v>0.1111111111111111</v>
      </c>
      <c r="N37" s="20">
        <v>0</v>
      </c>
      <c r="O37" s="9">
        <v>0</v>
      </c>
      <c r="P37" s="20">
        <v>0</v>
      </c>
      <c r="Q37" s="9">
        <v>0</v>
      </c>
    </row>
    <row r="38" spans="4:17" x14ac:dyDescent="0.25">
      <c r="D38" s="8" t="s">
        <v>526</v>
      </c>
      <c r="E38" s="20">
        <v>9</v>
      </c>
      <c r="F38" s="20">
        <v>9</v>
      </c>
      <c r="G38" s="9">
        <v>1</v>
      </c>
      <c r="H38" s="20">
        <v>9</v>
      </c>
      <c r="I38" s="9">
        <v>1</v>
      </c>
      <c r="J38" s="20">
        <v>0</v>
      </c>
      <c r="K38" s="9">
        <v>0</v>
      </c>
      <c r="L38" s="20">
        <v>0</v>
      </c>
      <c r="M38" s="9">
        <v>0</v>
      </c>
      <c r="N38" s="20">
        <v>0</v>
      </c>
      <c r="O38" s="9">
        <v>0</v>
      </c>
      <c r="P38" s="20">
        <v>0</v>
      </c>
      <c r="Q38" s="9">
        <v>0</v>
      </c>
    </row>
    <row r="39" spans="4:17" x14ac:dyDescent="0.25">
      <c r="D39" s="8" t="s">
        <v>530</v>
      </c>
      <c r="E39" s="20">
        <v>0</v>
      </c>
      <c r="F39" s="20">
        <v>0</v>
      </c>
      <c r="G39" s="9">
        <v>0</v>
      </c>
      <c r="H39" s="20">
        <v>0</v>
      </c>
      <c r="I39" s="9">
        <v>0</v>
      </c>
      <c r="J39" s="20">
        <v>0</v>
      </c>
      <c r="K39" s="9">
        <v>0</v>
      </c>
      <c r="L39" s="20">
        <v>0</v>
      </c>
      <c r="M39" s="9">
        <v>0</v>
      </c>
      <c r="N39" s="20">
        <v>0</v>
      </c>
      <c r="O39" s="9">
        <v>0</v>
      </c>
      <c r="P39" s="20">
        <v>0</v>
      </c>
      <c r="Q39" s="9">
        <v>0</v>
      </c>
    </row>
    <row r="40" spans="4:17" x14ac:dyDescent="0.25">
      <c r="D40" s="8" t="s">
        <v>532</v>
      </c>
      <c r="E40" s="20">
        <v>3</v>
      </c>
      <c r="F40" s="20">
        <v>3</v>
      </c>
      <c r="G40" s="9">
        <v>1</v>
      </c>
      <c r="H40" s="20">
        <v>3</v>
      </c>
      <c r="I40" s="9">
        <v>1</v>
      </c>
      <c r="J40" s="20">
        <v>0</v>
      </c>
      <c r="K40" s="9">
        <v>0</v>
      </c>
      <c r="L40" s="20">
        <v>0</v>
      </c>
      <c r="M40" s="9">
        <v>0</v>
      </c>
      <c r="N40" s="20">
        <v>0</v>
      </c>
      <c r="O40" s="9">
        <v>0</v>
      </c>
      <c r="P40" s="20">
        <v>0</v>
      </c>
      <c r="Q40" s="9">
        <v>0</v>
      </c>
    </row>
    <row r="41" spans="4:17" x14ac:dyDescent="0.25">
      <c r="D41" s="8" t="s">
        <v>534</v>
      </c>
      <c r="E41" s="20">
        <v>2</v>
      </c>
      <c r="F41" s="20">
        <v>1</v>
      </c>
      <c r="G41" s="9">
        <v>0.5</v>
      </c>
      <c r="H41" s="20">
        <v>1</v>
      </c>
      <c r="I41" s="9">
        <v>1</v>
      </c>
      <c r="J41" s="20">
        <v>0</v>
      </c>
      <c r="K41" s="9">
        <v>0</v>
      </c>
      <c r="L41" s="20">
        <v>1</v>
      </c>
      <c r="M41" s="9">
        <v>1</v>
      </c>
      <c r="N41" s="20">
        <v>0</v>
      </c>
      <c r="O41" s="9">
        <v>0</v>
      </c>
      <c r="P41" s="20">
        <v>0</v>
      </c>
      <c r="Q41" s="9">
        <v>0</v>
      </c>
    </row>
    <row r="42" spans="4:17" x14ac:dyDescent="0.25">
      <c r="D42" s="7" t="s">
        <v>442</v>
      </c>
      <c r="E42" s="20">
        <v>33</v>
      </c>
      <c r="F42" s="20">
        <v>30</v>
      </c>
      <c r="G42" s="9">
        <v>0.90909090909090906</v>
      </c>
      <c r="H42" s="20">
        <v>26</v>
      </c>
      <c r="I42" s="9">
        <v>0.8666666666666667</v>
      </c>
      <c r="J42" s="20">
        <v>0</v>
      </c>
      <c r="K42" s="9">
        <v>0</v>
      </c>
      <c r="L42" s="20">
        <v>3</v>
      </c>
      <c r="M42" s="9">
        <v>0.1</v>
      </c>
      <c r="N42" s="20">
        <v>0</v>
      </c>
      <c r="O42" s="9">
        <v>0</v>
      </c>
      <c r="P42" s="20">
        <v>0</v>
      </c>
      <c r="Q42" s="9">
        <v>0</v>
      </c>
    </row>
    <row r="43" spans="4:17" x14ac:dyDescent="0.25">
      <c r="D43" s="8" t="s">
        <v>519</v>
      </c>
      <c r="E43" s="20">
        <v>0</v>
      </c>
      <c r="F43" s="20">
        <v>0</v>
      </c>
      <c r="G43" s="9">
        <v>0</v>
      </c>
      <c r="H43" s="20">
        <v>0</v>
      </c>
      <c r="I43" s="9">
        <v>0</v>
      </c>
      <c r="J43" s="20">
        <v>0</v>
      </c>
      <c r="K43" s="9">
        <v>0</v>
      </c>
      <c r="L43" s="20">
        <v>0</v>
      </c>
      <c r="M43" s="9">
        <v>0</v>
      </c>
      <c r="N43" s="20">
        <v>0</v>
      </c>
      <c r="O43" s="9">
        <v>0</v>
      </c>
      <c r="P43" s="20">
        <v>0</v>
      </c>
      <c r="Q43" s="9">
        <v>0</v>
      </c>
    </row>
    <row r="44" spans="4:17" x14ac:dyDescent="0.25">
      <c r="D44" s="8" t="s">
        <v>521</v>
      </c>
      <c r="E44" s="20">
        <v>2</v>
      </c>
      <c r="F44" s="20">
        <v>2</v>
      </c>
      <c r="G44" s="9">
        <v>1</v>
      </c>
      <c r="H44" s="20">
        <v>1</v>
      </c>
      <c r="I44" s="9">
        <v>0.5</v>
      </c>
      <c r="J44" s="20">
        <v>0</v>
      </c>
      <c r="K44" s="9">
        <v>0</v>
      </c>
      <c r="L44" s="20">
        <v>0</v>
      </c>
      <c r="M44" s="9">
        <v>0</v>
      </c>
      <c r="N44" s="20">
        <v>0</v>
      </c>
      <c r="O44" s="9">
        <v>0</v>
      </c>
      <c r="P44" s="20">
        <v>0</v>
      </c>
      <c r="Q44" s="9">
        <v>0</v>
      </c>
    </row>
    <row r="45" spans="4:17" x14ac:dyDescent="0.25">
      <c r="D45" s="8" t="s">
        <v>522</v>
      </c>
      <c r="E45" s="20">
        <v>2</v>
      </c>
      <c r="F45" s="20">
        <v>2</v>
      </c>
      <c r="G45" s="9">
        <v>1</v>
      </c>
      <c r="H45" s="20">
        <v>2</v>
      </c>
      <c r="I45" s="9">
        <v>1</v>
      </c>
      <c r="J45" s="20">
        <v>0</v>
      </c>
      <c r="K45" s="9">
        <v>0</v>
      </c>
      <c r="L45" s="20">
        <v>0</v>
      </c>
      <c r="M45" s="9">
        <v>0</v>
      </c>
      <c r="N45" s="20">
        <v>0</v>
      </c>
      <c r="O45" s="9">
        <v>0</v>
      </c>
      <c r="P45" s="20">
        <v>0</v>
      </c>
      <c r="Q45" s="9">
        <v>0</v>
      </c>
    </row>
    <row r="46" spans="4:17" x14ac:dyDescent="0.25">
      <c r="D46" s="8" t="s">
        <v>523</v>
      </c>
      <c r="E46" s="20">
        <v>0</v>
      </c>
      <c r="F46" s="20">
        <v>0</v>
      </c>
      <c r="G46" s="9">
        <v>0</v>
      </c>
      <c r="H46" s="20">
        <v>0</v>
      </c>
      <c r="I46" s="9">
        <v>0</v>
      </c>
      <c r="J46" s="20">
        <v>0</v>
      </c>
      <c r="K46" s="9">
        <v>0</v>
      </c>
      <c r="L46" s="20">
        <v>0</v>
      </c>
      <c r="M46" s="9">
        <v>0</v>
      </c>
      <c r="N46" s="20">
        <v>0</v>
      </c>
      <c r="O46" s="9">
        <v>0</v>
      </c>
      <c r="P46" s="20">
        <v>0</v>
      </c>
      <c r="Q46" s="9">
        <v>0</v>
      </c>
    </row>
    <row r="47" spans="4:17" x14ac:dyDescent="0.25">
      <c r="D47" s="8" t="s">
        <v>527</v>
      </c>
      <c r="E47" s="20">
        <v>3</v>
      </c>
      <c r="F47" s="20">
        <v>3</v>
      </c>
      <c r="G47" s="9">
        <v>1</v>
      </c>
      <c r="H47" s="20">
        <v>2</v>
      </c>
      <c r="I47" s="9">
        <v>0.66666666666666663</v>
      </c>
      <c r="J47" s="20">
        <v>0</v>
      </c>
      <c r="K47" s="9">
        <v>0</v>
      </c>
      <c r="L47" s="20">
        <v>0</v>
      </c>
      <c r="M47" s="9">
        <v>0</v>
      </c>
      <c r="N47" s="20">
        <v>0</v>
      </c>
      <c r="O47" s="9">
        <v>0</v>
      </c>
      <c r="P47" s="20">
        <v>0</v>
      </c>
      <c r="Q47" s="9">
        <v>0</v>
      </c>
    </row>
    <row r="48" spans="4:17" x14ac:dyDescent="0.25">
      <c r="D48" s="8" t="s">
        <v>528</v>
      </c>
      <c r="E48" s="20">
        <v>21</v>
      </c>
      <c r="F48" s="20">
        <v>19</v>
      </c>
      <c r="G48" s="9">
        <v>0.90476190476190477</v>
      </c>
      <c r="H48" s="20">
        <v>18</v>
      </c>
      <c r="I48" s="9">
        <v>0.94736842105263153</v>
      </c>
      <c r="J48" s="20">
        <v>0</v>
      </c>
      <c r="K48" s="9">
        <v>0</v>
      </c>
      <c r="L48" s="20">
        <v>2</v>
      </c>
      <c r="M48" s="9">
        <v>0.10526315789473684</v>
      </c>
      <c r="N48" s="20">
        <v>0</v>
      </c>
      <c r="O48" s="9">
        <v>0</v>
      </c>
      <c r="P48" s="20">
        <v>0</v>
      </c>
      <c r="Q48" s="9">
        <v>0</v>
      </c>
    </row>
    <row r="49" spans="4:17" x14ac:dyDescent="0.25">
      <c r="D49" s="8" t="s">
        <v>443</v>
      </c>
      <c r="E49" s="20">
        <v>1</v>
      </c>
      <c r="F49" s="20">
        <v>0</v>
      </c>
      <c r="G49" s="9">
        <v>0</v>
      </c>
      <c r="H49" s="20">
        <v>0</v>
      </c>
      <c r="I49" s="9">
        <v>0</v>
      </c>
      <c r="J49" s="20">
        <v>0</v>
      </c>
      <c r="K49" s="9">
        <v>0</v>
      </c>
      <c r="L49" s="20">
        <v>1</v>
      </c>
      <c r="M49" s="9">
        <v>0</v>
      </c>
      <c r="N49" s="20">
        <v>0</v>
      </c>
      <c r="O49" s="9">
        <v>0</v>
      </c>
      <c r="P49" s="20">
        <v>0</v>
      </c>
      <c r="Q49" s="9">
        <v>0</v>
      </c>
    </row>
    <row r="50" spans="4:17" x14ac:dyDescent="0.25">
      <c r="D50" s="8" t="s">
        <v>533</v>
      </c>
      <c r="E50" s="20">
        <v>4</v>
      </c>
      <c r="F50" s="20">
        <v>4</v>
      </c>
      <c r="G50" s="9">
        <v>1</v>
      </c>
      <c r="H50" s="20">
        <v>3</v>
      </c>
      <c r="I50" s="9">
        <v>0.75</v>
      </c>
      <c r="J50" s="20">
        <v>0</v>
      </c>
      <c r="K50" s="9">
        <v>0</v>
      </c>
      <c r="L50" s="20">
        <v>0</v>
      </c>
      <c r="M50" s="9">
        <v>0</v>
      </c>
      <c r="N50" s="20">
        <v>0</v>
      </c>
      <c r="O50" s="9">
        <v>0</v>
      </c>
      <c r="P50" s="20">
        <v>0</v>
      </c>
      <c r="Q50" s="9">
        <v>0</v>
      </c>
    </row>
    <row r="51" spans="4:17" x14ac:dyDescent="0.25">
      <c r="D51" s="8" t="s">
        <v>536</v>
      </c>
      <c r="E51" s="20">
        <v>0</v>
      </c>
      <c r="F51" s="20">
        <v>0</v>
      </c>
      <c r="G51" s="9">
        <v>0</v>
      </c>
      <c r="H51" s="20">
        <v>0</v>
      </c>
      <c r="I51" s="9">
        <v>0</v>
      </c>
      <c r="J51" s="20">
        <v>0</v>
      </c>
      <c r="K51" s="9">
        <v>0</v>
      </c>
      <c r="L51" s="20">
        <v>0</v>
      </c>
      <c r="M51" s="9">
        <v>0</v>
      </c>
      <c r="N51" s="20">
        <v>0</v>
      </c>
      <c r="O51" s="9">
        <v>0</v>
      </c>
      <c r="P51" s="20">
        <v>0</v>
      </c>
      <c r="Q51" s="9">
        <v>0</v>
      </c>
    </row>
    <row r="52" spans="4:17" x14ac:dyDescent="0.25">
      <c r="D52" s="7" t="s">
        <v>435</v>
      </c>
      <c r="E52" s="20">
        <v>6</v>
      </c>
      <c r="F52" s="20">
        <v>6</v>
      </c>
      <c r="G52" s="9">
        <v>1</v>
      </c>
      <c r="H52" s="20">
        <v>5</v>
      </c>
      <c r="I52" s="9">
        <v>0.83333333333333337</v>
      </c>
      <c r="J52" s="20">
        <v>0</v>
      </c>
      <c r="K52" s="9">
        <v>0</v>
      </c>
      <c r="L52" s="20">
        <v>0</v>
      </c>
      <c r="M52" s="9">
        <v>0</v>
      </c>
      <c r="N52" s="20">
        <v>0</v>
      </c>
      <c r="O52" s="9">
        <v>0</v>
      </c>
      <c r="P52" s="20">
        <v>0</v>
      </c>
      <c r="Q52" s="9">
        <v>0</v>
      </c>
    </row>
    <row r="53" spans="4:17" x14ac:dyDescent="0.25">
      <c r="D53" s="8" t="s">
        <v>436</v>
      </c>
      <c r="E53" s="20">
        <v>4</v>
      </c>
      <c r="F53" s="20">
        <v>4</v>
      </c>
      <c r="G53" s="9">
        <v>1</v>
      </c>
      <c r="H53" s="20">
        <v>3</v>
      </c>
      <c r="I53" s="9">
        <v>0.75</v>
      </c>
      <c r="J53" s="20">
        <v>0</v>
      </c>
      <c r="K53" s="9">
        <v>0</v>
      </c>
      <c r="L53" s="20">
        <v>0</v>
      </c>
      <c r="M53" s="9">
        <v>0</v>
      </c>
      <c r="N53" s="20">
        <v>0</v>
      </c>
      <c r="O53" s="9">
        <v>0</v>
      </c>
      <c r="P53" s="20">
        <v>0</v>
      </c>
      <c r="Q53" s="9">
        <v>0</v>
      </c>
    </row>
    <row r="54" spans="4:17" x14ac:dyDescent="0.25">
      <c r="D54" s="8" t="s">
        <v>513</v>
      </c>
      <c r="E54" s="20">
        <v>2</v>
      </c>
      <c r="F54" s="20">
        <v>2</v>
      </c>
      <c r="G54" s="9">
        <v>1</v>
      </c>
      <c r="H54" s="20">
        <v>2</v>
      </c>
      <c r="I54" s="9">
        <v>1</v>
      </c>
      <c r="J54" s="20">
        <v>0</v>
      </c>
      <c r="K54" s="9">
        <v>0</v>
      </c>
      <c r="L54" s="20">
        <v>0</v>
      </c>
      <c r="M54" s="9">
        <v>0</v>
      </c>
      <c r="N54" s="20">
        <v>0</v>
      </c>
      <c r="O54" s="9">
        <v>0</v>
      </c>
      <c r="P54" s="20">
        <v>0</v>
      </c>
      <c r="Q54" s="9">
        <v>0</v>
      </c>
    </row>
    <row r="55" spans="4:17" x14ac:dyDescent="0.25">
      <c r="D55" s="8" t="s">
        <v>531</v>
      </c>
      <c r="E55" s="20">
        <v>0</v>
      </c>
      <c r="F55" s="20">
        <v>0</v>
      </c>
      <c r="G55" s="9">
        <v>0</v>
      </c>
      <c r="H55" s="20">
        <v>0</v>
      </c>
      <c r="I55" s="9">
        <v>0</v>
      </c>
      <c r="J55" s="20">
        <v>0</v>
      </c>
      <c r="K55" s="9">
        <v>0</v>
      </c>
      <c r="L55" s="20">
        <v>0</v>
      </c>
      <c r="M55" s="9">
        <v>0</v>
      </c>
      <c r="N55" s="20">
        <v>0</v>
      </c>
      <c r="O55" s="9">
        <v>0</v>
      </c>
      <c r="P55" s="20">
        <v>0</v>
      </c>
      <c r="Q55" s="9">
        <v>0</v>
      </c>
    </row>
    <row r="56" spans="4:17" x14ac:dyDescent="0.25">
      <c r="D56" s="8" t="s">
        <v>537</v>
      </c>
      <c r="E56" s="20">
        <v>0</v>
      </c>
      <c r="F56" s="20">
        <v>0</v>
      </c>
      <c r="G56" s="9">
        <v>0</v>
      </c>
      <c r="H56" s="20">
        <v>0</v>
      </c>
      <c r="I56" s="9">
        <v>0</v>
      </c>
      <c r="J56" s="20">
        <v>0</v>
      </c>
      <c r="K56" s="9">
        <v>0</v>
      </c>
      <c r="L56" s="20">
        <v>0</v>
      </c>
      <c r="M56" s="9">
        <v>0</v>
      </c>
      <c r="N56" s="20">
        <v>0</v>
      </c>
      <c r="O56" s="9">
        <v>0</v>
      </c>
      <c r="P56" s="20">
        <v>0</v>
      </c>
      <c r="Q56" s="9">
        <v>0</v>
      </c>
    </row>
    <row r="57" spans="4:17" x14ac:dyDescent="0.25">
      <c r="D57" s="7" t="s">
        <v>439</v>
      </c>
      <c r="E57" s="20">
        <v>68</v>
      </c>
      <c r="F57" s="20">
        <v>64</v>
      </c>
      <c r="G57" s="9">
        <v>0.94117647058823528</v>
      </c>
      <c r="H57" s="20">
        <v>57</v>
      </c>
      <c r="I57" s="9">
        <v>0.890625</v>
      </c>
      <c r="J57" s="20">
        <v>0</v>
      </c>
      <c r="K57" s="9">
        <v>0</v>
      </c>
      <c r="L57" s="20">
        <v>2</v>
      </c>
      <c r="M57" s="9">
        <v>3.125E-2</v>
      </c>
      <c r="N57" s="20">
        <v>0</v>
      </c>
      <c r="O57" s="9">
        <v>0</v>
      </c>
      <c r="P57" s="20">
        <v>0</v>
      </c>
      <c r="Q57" s="9">
        <v>0</v>
      </c>
    </row>
    <row r="58" spans="4:17" x14ac:dyDescent="0.25">
      <c r="D58" s="8" t="s">
        <v>514</v>
      </c>
      <c r="E58" s="20">
        <v>19</v>
      </c>
      <c r="F58" s="20">
        <v>18</v>
      </c>
      <c r="G58" s="9">
        <v>0.94736842105263153</v>
      </c>
      <c r="H58" s="20">
        <v>16</v>
      </c>
      <c r="I58" s="9">
        <v>0.88888888888888884</v>
      </c>
      <c r="J58" s="20">
        <v>0</v>
      </c>
      <c r="K58" s="9">
        <v>0</v>
      </c>
      <c r="L58" s="20">
        <v>1</v>
      </c>
      <c r="M58" s="9">
        <v>5.5555555555555552E-2</v>
      </c>
      <c r="N58" s="20">
        <v>0</v>
      </c>
      <c r="O58" s="9">
        <v>0</v>
      </c>
      <c r="P58" s="20">
        <v>0</v>
      </c>
      <c r="Q58" s="9">
        <v>0</v>
      </c>
    </row>
    <row r="59" spans="4:17" x14ac:dyDescent="0.25">
      <c r="D59" s="8" t="s">
        <v>518</v>
      </c>
      <c r="E59" s="20">
        <v>0</v>
      </c>
      <c r="F59" s="20">
        <v>0</v>
      </c>
      <c r="G59" s="9">
        <v>0</v>
      </c>
      <c r="H59" s="20">
        <v>0</v>
      </c>
      <c r="I59" s="9">
        <v>0</v>
      </c>
      <c r="J59" s="20">
        <v>0</v>
      </c>
      <c r="K59" s="9">
        <v>0</v>
      </c>
      <c r="L59" s="20">
        <v>0</v>
      </c>
      <c r="M59" s="9">
        <v>0</v>
      </c>
      <c r="N59" s="20">
        <v>0</v>
      </c>
      <c r="O59" s="9">
        <v>0</v>
      </c>
      <c r="P59" s="20">
        <v>0</v>
      </c>
      <c r="Q59" s="9">
        <v>0</v>
      </c>
    </row>
    <row r="60" spans="4:17" x14ac:dyDescent="0.25">
      <c r="D60" s="8" t="s">
        <v>441</v>
      </c>
      <c r="E60" s="20">
        <v>35</v>
      </c>
      <c r="F60" s="20">
        <v>32</v>
      </c>
      <c r="G60" s="9">
        <v>0.91428571428571426</v>
      </c>
      <c r="H60" s="20">
        <v>30</v>
      </c>
      <c r="I60" s="9">
        <v>0.9375</v>
      </c>
      <c r="J60" s="20">
        <v>0</v>
      </c>
      <c r="K60" s="9">
        <v>0</v>
      </c>
      <c r="L60" s="20">
        <v>1</v>
      </c>
      <c r="M60" s="9">
        <v>3.125E-2</v>
      </c>
      <c r="N60" s="20">
        <v>0</v>
      </c>
      <c r="O60" s="9">
        <v>0</v>
      </c>
      <c r="P60" s="20">
        <v>0</v>
      </c>
      <c r="Q60" s="9">
        <v>0</v>
      </c>
    </row>
    <row r="61" spans="4:17" x14ac:dyDescent="0.25">
      <c r="D61" s="8" t="s">
        <v>446</v>
      </c>
      <c r="E61" s="20">
        <v>1</v>
      </c>
      <c r="F61" s="20">
        <v>1</v>
      </c>
      <c r="G61" s="9">
        <v>1</v>
      </c>
      <c r="H61" s="20">
        <v>1</v>
      </c>
      <c r="I61" s="9">
        <v>1</v>
      </c>
      <c r="J61" s="20">
        <v>0</v>
      </c>
      <c r="K61" s="9">
        <v>0</v>
      </c>
      <c r="L61" s="20">
        <v>0</v>
      </c>
      <c r="M61" s="9">
        <v>0</v>
      </c>
      <c r="N61" s="20">
        <v>0</v>
      </c>
      <c r="O61" s="9">
        <v>0</v>
      </c>
      <c r="P61" s="20">
        <v>0</v>
      </c>
      <c r="Q61" s="9">
        <v>0</v>
      </c>
    </row>
    <row r="62" spans="4:17" x14ac:dyDescent="0.25">
      <c r="D62" s="8" t="s">
        <v>535</v>
      </c>
      <c r="E62" s="20">
        <v>5</v>
      </c>
      <c r="F62" s="20">
        <v>5</v>
      </c>
      <c r="G62" s="9">
        <v>1</v>
      </c>
      <c r="H62" s="20">
        <v>4</v>
      </c>
      <c r="I62" s="9">
        <v>0.8</v>
      </c>
      <c r="J62" s="20">
        <v>0</v>
      </c>
      <c r="K62" s="9">
        <v>0</v>
      </c>
      <c r="L62" s="20">
        <v>0</v>
      </c>
      <c r="M62" s="9">
        <v>0</v>
      </c>
      <c r="N62" s="20">
        <v>0</v>
      </c>
      <c r="O62" s="9">
        <v>0</v>
      </c>
      <c r="P62" s="20">
        <v>0</v>
      </c>
      <c r="Q62" s="9">
        <v>0</v>
      </c>
    </row>
    <row r="63" spans="4:17" x14ac:dyDescent="0.25">
      <c r="D63" s="8" t="s">
        <v>440</v>
      </c>
      <c r="E63" s="20">
        <v>8</v>
      </c>
      <c r="F63" s="20">
        <v>8</v>
      </c>
      <c r="G63" s="9">
        <v>1</v>
      </c>
      <c r="H63" s="20">
        <v>6</v>
      </c>
      <c r="I63" s="9">
        <v>0.75</v>
      </c>
      <c r="J63" s="20">
        <v>0</v>
      </c>
      <c r="K63" s="9">
        <v>0</v>
      </c>
      <c r="L63" s="20">
        <v>0</v>
      </c>
      <c r="M63" s="9">
        <v>0</v>
      </c>
      <c r="N63" s="20">
        <v>0</v>
      </c>
      <c r="O63" s="9">
        <v>0</v>
      </c>
      <c r="P63" s="20">
        <v>0</v>
      </c>
      <c r="Q63" s="9">
        <v>0</v>
      </c>
    </row>
    <row r="64" spans="4:17" x14ac:dyDescent="0.25">
      <c r="D64" s="6" t="s">
        <v>449</v>
      </c>
      <c r="E64" s="20">
        <v>284</v>
      </c>
      <c r="F64" s="20">
        <v>250</v>
      </c>
      <c r="G64" s="9">
        <v>0.88028169014084512</v>
      </c>
      <c r="H64" s="20">
        <v>207</v>
      </c>
      <c r="I64" s="9">
        <v>0.82799999999999996</v>
      </c>
      <c r="J64" s="20">
        <v>0</v>
      </c>
      <c r="K64" s="9">
        <v>0</v>
      </c>
      <c r="L64" s="20">
        <v>12</v>
      </c>
      <c r="M64" s="9">
        <v>4.8000000000000001E-2</v>
      </c>
      <c r="N64" s="20">
        <v>4</v>
      </c>
      <c r="O64" s="9">
        <v>1.6E-2</v>
      </c>
      <c r="P64" s="20">
        <v>7</v>
      </c>
      <c r="Q64" s="9">
        <v>2.8000000000000001E-2</v>
      </c>
    </row>
    <row r="65" spans="4:17" x14ac:dyDescent="0.25">
      <c r="D65" s="7" t="s">
        <v>541</v>
      </c>
      <c r="E65" s="20">
        <v>32</v>
      </c>
      <c r="F65" s="20">
        <v>32</v>
      </c>
      <c r="G65" s="9">
        <v>1</v>
      </c>
      <c r="H65" s="20">
        <v>31</v>
      </c>
      <c r="I65" s="9">
        <v>0.96875</v>
      </c>
      <c r="J65" s="20">
        <v>0</v>
      </c>
      <c r="K65" s="9">
        <v>0</v>
      </c>
      <c r="L65" s="20">
        <v>0</v>
      </c>
      <c r="M65" s="9">
        <v>0</v>
      </c>
      <c r="N65" s="20">
        <v>0</v>
      </c>
      <c r="O65" s="9">
        <v>0</v>
      </c>
      <c r="P65" s="20">
        <v>0</v>
      </c>
      <c r="Q65" s="9">
        <v>0</v>
      </c>
    </row>
    <row r="66" spans="4:17" x14ac:dyDescent="0.25">
      <c r="D66" s="8" t="s">
        <v>542</v>
      </c>
      <c r="E66" s="20">
        <v>3</v>
      </c>
      <c r="F66" s="20">
        <v>3</v>
      </c>
      <c r="G66" s="9">
        <v>1</v>
      </c>
      <c r="H66" s="20">
        <v>2</v>
      </c>
      <c r="I66" s="9">
        <v>0.66666666666666663</v>
      </c>
      <c r="J66" s="20">
        <v>0</v>
      </c>
      <c r="K66" s="9">
        <v>0</v>
      </c>
      <c r="L66" s="20">
        <v>0</v>
      </c>
      <c r="M66" s="9">
        <v>0</v>
      </c>
      <c r="N66" s="20">
        <v>0</v>
      </c>
      <c r="O66" s="9">
        <v>0</v>
      </c>
      <c r="P66" s="20">
        <v>0</v>
      </c>
      <c r="Q66" s="9">
        <v>0</v>
      </c>
    </row>
    <row r="67" spans="4:17" x14ac:dyDescent="0.25">
      <c r="D67" s="8" t="s">
        <v>543</v>
      </c>
      <c r="E67" s="20">
        <v>29</v>
      </c>
      <c r="F67" s="20">
        <v>29</v>
      </c>
      <c r="G67" s="9">
        <v>1</v>
      </c>
      <c r="H67" s="20">
        <v>29</v>
      </c>
      <c r="I67" s="9">
        <v>1</v>
      </c>
      <c r="J67" s="20">
        <v>0</v>
      </c>
      <c r="K67" s="9">
        <v>0</v>
      </c>
      <c r="L67" s="20">
        <v>0</v>
      </c>
      <c r="M67" s="9">
        <v>0</v>
      </c>
      <c r="N67" s="20">
        <v>0</v>
      </c>
      <c r="O67" s="9">
        <v>0</v>
      </c>
      <c r="P67" s="20">
        <v>0</v>
      </c>
      <c r="Q67" s="9">
        <v>0</v>
      </c>
    </row>
    <row r="68" spans="4:17" x14ac:dyDescent="0.25">
      <c r="D68" s="8" t="s">
        <v>546</v>
      </c>
      <c r="E68" s="20">
        <v>0</v>
      </c>
      <c r="F68" s="20">
        <v>0</v>
      </c>
      <c r="G68" s="9">
        <v>0</v>
      </c>
      <c r="H68" s="20">
        <v>0</v>
      </c>
      <c r="I68" s="9">
        <v>0</v>
      </c>
      <c r="J68" s="20">
        <v>0</v>
      </c>
      <c r="K68" s="9">
        <v>0</v>
      </c>
      <c r="L68" s="20">
        <v>0</v>
      </c>
      <c r="M68" s="9">
        <v>0</v>
      </c>
      <c r="N68" s="20">
        <v>0</v>
      </c>
      <c r="O68" s="9">
        <v>0</v>
      </c>
      <c r="P68" s="20">
        <v>0</v>
      </c>
      <c r="Q68" s="9">
        <v>0</v>
      </c>
    </row>
    <row r="69" spans="4:17" x14ac:dyDescent="0.25">
      <c r="D69" s="8" t="s">
        <v>566</v>
      </c>
      <c r="E69" s="20">
        <v>0</v>
      </c>
      <c r="F69" s="20">
        <v>0</v>
      </c>
      <c r="G69" s="9">
        <v>0</v>
      </c>
      <c r="H69" s="20">
        <v>0</v>
      </c>
      <c r="I69" s="9">
        <v>0</v>
      </c>
      <c r="J69" s="20">
        <v>0</v>
      </c>
      <c r="K69" s="9">
        <v>0</v>
      </c>
      <c r="L69" s="20">
        <v>0</v>
      </c>
      <c r="M69" s="9">
        <v>0</v>
      </c>
      <c r="N69" s="20">
        <v>0</v>
      </c>
      <c r="O69" s="9">
        <v>0</v>
      </c>
      <c r="P69" s="20">
        <v>0</v>
      </c>
      <c r="Q69" s="9">
        <v>0</v>
      </c>
    </row>
    <row r="70" spans="4:17" x14ac:dyDescent="0.25">
      <c r="D70" s="7" t="s">
        <v>547</v>
      </c>
      <c r="E70" s="20">
        <v>21</v>
      </c>
      <c r="F70" s="20">
        <v>20</v>
      </c>
      <c r="G70" s="9">
        <v>0.95238095238095233</v>
      </c>
      <c r="H70" s="20">
        <v>14</v>
      </c>
      <c r="I70" s="9">
        <v>0.7</v>
      </c>
      <c r="J70" s="20">
        <v>0</v>
      </c>
      <c r="K70" s="9">
        <v>0</v>
      </c>
      <c r="L70" s="20">
        <v>0</v>
      </c>
      <c r="M70" s="9">
        <v>0</v>
      </c>
      <c r="N70" s="20">
        <v>1</v>
      </c>
      <c r="O70" s="9">
        <v>0.05</v>
      </c>
      <c r="P70" s="20">
        <v>0</v>
      </c>
      <c r="Q70" s="9">
        <v>0</v>
      </c>
    </row>
    <row r="71" spans="4:17" x14ac:dyDescent="0.25">
      <c r="D71" s="8" t="s">
        <v>548</v>
      </c>
      <c r="E71" s="20">
        <v>8</v>
      </c>
      <c r="F71" s="20">
        <v>7</v>
      </c>
      <c r="G71" s="9">
        <v>0.875</v>
      </c>
      <c r="H71" s="20">
        <v>4</v>
      </c>
      <c r="I71" s="9">
        <v>0.5714285714285714</v>
      </c>
      <c r="J71" s="20">
        <v>0</v>
      </c>
      <c r="K71" s="9">
        <v>0</v>
      </c>
      <c r="L71" s="20">
        <v>0</v>
      </c>
      <c r="M71" s="9">
        <v>0</v>
      </c>
      <c r="N71" s="20">
        <v>1</v>
      </c>
      <c r="O71" s="9">
        <v>0.14285714285714285</v>
      </c>
      <c r="P71" s="20">
        <v>0</v>
      </c>
      <c r="Q71" s="9">
        <v>0</v>
      </c>
    </row>
    <row r="72" spans="4:17" x14ac:dyDescent="0.25">
      <c r="D72" s="8" t="s">
        <v>554</v>
      </c>
      <c r="E72" s="20">
        <v>0</v>
      </c>
      <c r="F72" s="20">
        <v>0</v>
      </c>
      <c r="G72" s="9">
        <v>0</v>
      </c>
      <c r="H72" s="20">
        <v>0</v>
      </c>
      <c r="I72" s="9">
        <v>0</v>
      </c>
      <c r="J72" s="20">
        <v>0</v>
      </c>
      <c r="K72" s="9">
        <v>0</v>
      </c>
      <c r="L72" s="20">
        <v>0</v>
      </c>
      <c r="M72" s="9">
        <v>0</v>
      </c>
      <c r="N72" s="20">
        <v>0</v>
      </c>
      <c r="O72" s="9">
        <v>0</v>
      </c>
      <c r="P72" s="20">
        <v>0</v>
      </c>
      <c r="Q72" s="9">
        <v>0</v>
      </c>
    </row>
    <row r="73" spans="4:17" x14ac:dyDescent="0.25">
      <c r="D73" s="8" t="s">
        <v>557</v>
      </c>
      <c r="E73" s="20">
        <v>7</v>
      </c>
      <c r="F73" s="20">
        <v>7</v>
      </c>
      <c r="G73" s="9">
        <v>1</v>
      </c>
      <c r="H73" s="20">
        <v>5</v>
      </c>
      <c r="I73" s="9">
        <v>0.7142857142857143</v>
      </c>
      <c r="J73" s="20">
        <v>0</v>
      </c>
      <c r="K73" s="9">
        <v>0</v>
      </c>
      <c r="L73" s="20">
        <v>0</v>
      </c>
      <c r="M73" s="9">
        <v>0</v>
      </c>
      <c r="N73" s="20">
        <v>0</v>
      </c>
      <c r="O73" s="9">
        <v>0</v>
      </c>
      <c r="P73" s="20">
        <v>0</v>
      </c>
      <c r="Q73" s="9">
        <v>0</v>
      </c>
    </row>
    <row r="74" spans="4:17" x14ac:dyDescent="0.25">
      <c r="D74" s="8" t="s">
        <v>564</v>
      </c>
      <c r="E74" s="20">
        <v>1</v>
      </c>
      <c r="F74" s="20">
        <v>1</v>
      </c>
      <c r="G74" s="9">
        <v>1</v>
      </c>
      <c r="H74" s="20">
        <v>1</v>
      </c>
      <c r="I74" s="9">
        <v>1</v>
      </c>
      <c r="J74" s="20">
        <v>0</v>
      </c>
      <c r="K74" s="9">
        <v>0</v>
      </c>
      <c r="L74" s="20">
        <v>0</v>
      </c>
      <c r="M74" s="9">
        <v>0</v>
      </c>
      <c r="N74" s="20">
        <v>0</v>
      </c>
      <c r="O74" s="9">
        <v>0</v>
      </c>
      <c r="P74" s="20">
        <v>0</v>
      </c>
      <c r="Q74" s="9">
        <v>0</v>
      </c>
    </row>
    <row r="75" spans="4:17" x14ac:dyDescent="0.25">
      <c r="D75" s="8" t="s">
        <v>571</v>
      </c>
      <c r="E75" s="20">
        <v>0</v>
      </c>
      <c r="F75" s="20">
        <v>0</v>
      </c>
      <c r="G75" s="9">
        <v>0</v>
      </c>
      <c r="H75" s="20">
        <v>0</v>
      </c>
      <c r="I75" s="9">
        <v>0</v>
      </c>
      <c r="J75" s="20">
        <v>0</v>
      </c>
      <c r="K75" s="9">
        <v>0</v>
      </c>
      <c r="L75" s="20">
        <v>0</v>
      </c>
      <c r="M75" s="9">
        <v>0</v>
      </c>
      <c r="N75" s="20">
        <v>0</v>
      </c>
      <c r="O75" s="9">
        <v>0</v>
      </c>
      <c r="P75" s="20">
        <v>0</v>
      </c>
      <c r="Q75" s="9">
        <v>0</v>
      </c>
    </row>
    <row r="76" spans="4:17" x14ac:dyDescent="0.25">
      <c r="D76" s="8" t="s">
        <v>578</v>
      </c>
      <c r="E76" s="20">
        <v>4</v>
      </c>
      <c r="F76" s="20">
        <v>4</v>
      </c>
      <c r="G76" s="9">
        <v>1</v>
      </c>
      <c r="H76" s="20">
        <v>3</v>
      </c>
      <c r="I76" s="9">
        <v>0.75</v>
      </c>
      <c r="J76" s="20">
        <v>0</v>
      </c>
      <c r="K76" s="9">
        <v>0</v>
      </c>
      <c r="L76" s="20">
        <v>0</v>
      </c>
      <c r="M76" s="9">
        <v>0</v>
      </c>
      <c r="N76" s="20">
        <v>0</v>
      </c>
      <c r="O76" s="9">
        <v>0</v>
      </c>
      <c r="P76" s="20">
        <v>0</v>
      </c>
      <c r="Q76" s="9">
        <v>0</v>
      </c>
    </row>
    <row r="77" spans="4:17" x14ac:dyDescent="0.25">
      <c r="D77" s="8" t="s">
        <v>579</v>
      </c>
      <c r="E77" s="20">
        <v>1</v>
      </c>
      <c r="F77" s="20">
        <v>1</v>
      </c>
      <c r="G77" s="9">
        <v>1</v>
      </c>
      <c r="H77" s="20">
        <v>1</v>
      </c>
      <c r="I77" s="9">
        <v>1</v>
      </c>
      <c r="J77" s="20">
        <v>0</v>
      </c>
      <c r="K77" s="9">
        <v>0</v>
      </c>
      <c r="L77" s="20">
        <v>0</v>
      </c>
      <c r="M77" s="9">
        <v>0</v>
      </c>
      <c r="N77" s="20">
        <v>0</v>
      </c>
      <c r="O77" s="9">
        <v>0</v>
      </c>
      <c r="P77" s="20">
        <v>0</v>
      </c>
      <c r="Q77" s="9">
        <v>0</v>
      </c>
    </row>
    <row r="78" spans="4:17" x14ac:dyDescent="0.25">
      <c r="D78" s="7" t="s">
        <v>539</v>
      </c>
      <c r="E78" s="20">
        <v>79</v>
      </c>
      <c r="F78" s="20">
        <v>62</v>
      </c>
      <c r="G78" s="9">
        <v>0.78481012658227844</v>
      </c>
      <c r="H78" s="20">
        <v>54</v>
      </c>
      <c r="I78" s="9">
        <v>0.87096774193548387</v>
      </c>
      <c r="J78" s="20">
        <v>0</v>
      </c>
      <c r="K78" s="9">
        <v>0</v>
      </c>
      <c r="L78" s="20">
        <v>5</v>
      </c>
      <c r="M78" s="9">
        <v>8.0645161290322578E-2</v>
      </c>
      <c r="N78" s="20">
        <v>1</v>
      </c>
      <c r="O78" s="9">
        <v>1.6129032258064516E-2</v>
      </c>
      <c r="P78" s="20">
        <v>2</v>
      </c>
      <c r="Q78" s="9">
        <v>3.2258064516129031E-2</v>
      </c>
    </row>
    <row r="79" spans="4:17" x14ac:dyDescent="0.25">
      <c r="D79" s="8" t="s">
        <v>540</v>
      </c>
      <c r="E79" s="20">
        <v>0</v>
      </c>
      <c r="F79" s="20">
        <v>0</v>
      </c>
      <c r="G79" s="9">
        <v>0</v>
      </c>
      <c r="H79" s="20">
        <v>0</v>
      </c>
      <c r="I79" s="9">
        <v>0</v>
      </c>
      <c r="J79" s="20">
        <v>0</v>
      </c>
      <c r="K79" s="9">
        <v>0</v>
      </c>
      <c r="L79" s="20">
        <v>0</v>
      </c>
      <c r="M79" s="9">
        <v>0</v>
      </c>
      <c r="N79" s="20">
        <v>0</v>
      </c>
      <c r="O79" s="9">
        <v>0</v>
      </c>
      <c r="P79" s="20">
        <v>0</v>
      </c>
      <c r="Q79" s="9">
        <v>0</v>
      </c>
    </row>
    <row r="80" spans="4:17" x14ac:dyDescent="0.25">
      <c r="D80" s="8" t="s">
        <v>558</v>
      </c>
      <c r="E80" s="20">
        <v>0</v>
      </c>
      <c r="F80" s="20">
        <v>0</v>
      </c>
      <c r="G80" s="9">
        <v>0</v>
      </c>
      <c r="H80" s="20">
        <v>0</v>
      </c>
      <c r="I80" s="9">
        <v>0</v>
      </c>
      <c r="J80" s="20">
        <v>0</v>
      </c>
      <c r="K80" s="9">
        <v>0</v>
      </c>
      <c r="L80" s="20">
        <v>0</v>
      </c>
      <c r="M80" s="9">
        <v>0</v>
      </c>
      <c r="N80" s="20">
        <v>0</v>
      </c>
      <c r="O80" s="9">
        <v>0</v>
      </c>
      <c r="P80" s="20">
        <v>0</v>
      </c>
      <c r="Q80" s="9">
        <v>0</v>
      </c>
    </row>
    <row r="81" spans="4:17" x14ac:dyDescent="0.25">
      <c r="D81" s="8" t="s">
        <v>559</v>
      </c>
      <c r="E81" s="20">
        <v>72</v>
      </c>
      <c r="F81" s="20">
        <v>57</v>
      </c>
      <c r="G81" s="9">
        <v>0.79166666666666663</v>
      </c>
      <c r="H81" s="20">
        <v>50</v>
      </c>
      <c r="I81" s="9">
        <v>0.8771929824561403</v>
      </c>
      <c r="J81" s="20">
        <v>0</v>
      </c>
      <c r="K81" s="9">
        <v>0</v>
      </c>
      <c r="L81" s="20">
        <v>4</v>
      </c>
      <c r="M81" s="9">
        <v>7.0175438596491224E-2</v>
      </c>
      <c r="N81" s="20">
        <v>1</v>
      </c>
      <c r="O81" s="9">
        <v>1.7543859649122806E-2</v>
      </c>
      <c r="P81" s="20">
        <v>2</v>
      </c>
      <c r="Q81" s="9">
        <v>3.5087719298245612E-2</v>
      </c>
    </row>
    <row r="82" spans="4:17" x14ac:dyDescent="0.25">
      <c r="D82" s="8" t="s">
        <v>561</v>
      </c>
      <c r="E82" s="20">
        <v>7</v>
      </c>
      <c r="F82" s="20">
        <v>5</v>
      </c>
      <c r="G82" s="9">
        <v>0.7142857142857143</v>
      </c>
      <c r="H82" s="20">
        <v>4</v>
      </c>
      <c r="I82" s="9">
        <v>0.8</v>
      </c>
      <c r="J82" s="20">
        <v>0</v>
      </c>
      <c r="K82" s="9">
        <v>0</v>
      </c>
      <c r="L82" s="20">
        <v>1</v>
      </c>
      <c r="M82" s="9">
        <v>0.2</v>
      </c>
      <c r="N82" s="20">
        <v>0</v>
      </c>
      <c r="O82" s="9">
        <v>0</v>
      </c>
      <c r="P82" s="20">
        <v>0</v>
      </c>
      <c r="Q82" s="9">
        <v>0</v>
      </c>
    </row>
    <row r="83" spans="4:17" x14ac:dyDescent="0.25">
      <c r="D83" s="8" t="s">
        <v>576</v>
      </c>
      <c r="E83" s="20">
        <v>0</v>
      </c>
      <c r="F83" s="20">
        <v>0</v>
      </c>
      <c r="G83" s="9">
        <v>0</v>
      </c>
      <c r="H83" s="20">
        <v>0</v>
      </c>
      <c r="I83" s="9">
        <v>0</v>
      </c>
      <c r="J83" s="20">
        <v>0</v>
      </c>
      <c r="K83" s="9">
        <v>0</v>
      </c>
      <c r="L83" s="20">
        <v>0</v>
      </c>
      <c r="M83" s="9">
        <v>0</v>
      </c>
      <c r="N83" s="20">
        <v>0</v>
      </c>
      <c r="O83" s="9">
        <v>0</v>
      </c>
      <c r="P83" s="20">
        <v>0</v>
      </c>
      <c r="Q83" s="9">
        <v>0</v>
      </c>
    </row>
    <row r="84" spans="4:17" x14ac:dyDescent="0.25">
      <c r="D84" s="7" t="s">
        <v>544</v>
      </c>
      <c r="E84" s="20">
        <v>17</v>
      </c>
      <c r="F84" s="20">
        <v>15</v>
      </c>
      <c r="G84" s="9">
        <v>0.88235294117647056</v>
      </c>
      <c r="H84" s="20">
        <v>11</v>
      </c>
      <c r="I84" s="9">
        <v>0.73333333333333328</v>
      </c>
      <c r="J84" s="20">
        <v>0</v>
      </c>
      <c r="K84" s="9">
        <v>0</v>
      </c>
      <c r="L84" s="20">
        <v>2</v>
      </c>
      <c r="M84" s="9">
        <v>0.13333333333333333</v>
      </c>
      <c r="N84" s="20">
        <v>0</v>
      </c>
      <c r="O84" s="9">
        <v>0</v>
      </c>
      <c r="P84" s="20">
        <v>0</v>
      </c>
      <c r="Q84" s="9">
        <v>0</v>
      </c>
    </row>
    <row r="85" spans="4:17" x14ac:dyDescent="0.25">
      <c r="D85" s="8" t="s">
        <v>545</v>
      </c>
      <c r="E85" s="20">
        <v>0</v>
      </c>
      <c r="F85" s="20">
        <v>0</v>
      </c>
      <c r="G85" s="9">
        <v>0</v>
      </c>
      <c r="H85" s="20">
        <v>0</v>
      </c>
      <c r="I85" s="9">
        <v>0</v>
      </c>
      <c r="J85" s="20">
        <v>0</v>
      </c>
      <c r="K85" s="9">
        <v>0</v>
      </c>
      <c r="L85" s="20">
        <v>0</v>
      </c>
      <c r="M85" s="9">
        <v>0</v>
      </c>
      <c r="N85" s="20">
        <v>0</v>
      </c>
      <c r="O85" s="9">
        <v>0</v>
      </c>
      <c r="P85" s="20">
        <v>0</v>
      </c>
      <c r="Q85" s="9">
        <v>0</v>
      </c>
    </row>
    <row r="86" spans="4:17" x14ac:dyDescent="0.25">
      <c r="D86" s="8" t="s">
        <v>551</v>
      </c>
      <c r="E86" s="20">
        <v>0</v>
      </c>
      <c r="F86" s="20">
        <v>0</v>
      </c>
      <c r="G86" s="9">
        <v>0</v>
      </c>
      <c r="H86" s="20">
        <v>0</v>
      </c>
      <c r="I86" s="9">
        <v>0</v>
      </c>
      <c r="J86" s="20">
        <v>0</v>
      </c>
      <c r="K86" s="9">
        <v>0</v>
      </c>
      <c r="L86" s="20">
        <v>0</v>
      </c>
      <c r="M86" s="9">
        <v>0</v>
      </c>
      <c r="N86" s="20">
        <v>0</v>
      </c>
      <c r="O86" s="9">
        <v>0</v>
      </c>
      <c r="P86" s="20">
        <v>0</v>
      </c>
      <c r="Q86" s="9">
        <v>0</v>
      </c>
    </row>
    <row r="87" spans="4:17" x14ac:dyDescent="0.25">
      <c r="D87" s="8" t="s">
        <v>560</v>
      </c>
      <c r="E87" s="20">
        <v>0</v>
      </c>
      <c r="F87" s="20">
        <v>0</v>
      </c>
      <c r="G87" s="9">
        <v>0</v>
      </c>
      <c r="H87" s="20">
        <v>0</v>
      </c>
      <c r="I87" s="9">
        <v>0</v>
      </c>
      <c r="J87" s="20">
        <v>0</v>
      </c>
      <c r="K87" s="9">
        <v>0</v>
      </c>
      <c r="L87" s="20">
        <v>0</v>
      </c>
      <c r="M87" s="9">
        <v>0</v>
      </c>
      <c r="N87" s="20">
        <v>0</v>
      </c>
      <c r="O87" s="9">
        <v>0</v>
      </c>
      <c r="P87" s="20">
        <v>0</v>
      </c>
      <c r="Q87" s="9">
        <v>0</v>
      </c>
    </row>
    <row r="88" spans="4:17" x14ac:dyDescent="0.25">
      <c r="D88" s="8" t="s">
        <v>562</v>
      </c>
      <c r="E88" s="20">
        <v>6</v>
      </c>
      <c r="F88" s="20">
        <v>5</v>
      </c>
      <c r="G88" s="9">
        <v>0.83333333333333337</v>
      </c>
      <c r="H88" s="20">
        <v>5</v>
      </c>
      <c r="I88" s="9">
        <v>1</v>
      </c>
      <c r="J88" s="20">
        <v>0</v>
      </c>
      <c r="K88" s="9">
        <v>0</v>
      </c>
      <c r="L88" s="20">
        <v>1</v>
      </c>
      <c r="M88" s="9">
        <v>0.2</v>
      </c>
      <c r="N88" s="20">
        <v>0</v>
      </c>
      <c r="O88" s="9">
        <v>0</v>
      </c>
      <c r="P88" s="20">
        <v>0</v>
      </c>
      <c r="Q88" s="9">
        <v>0</v>
      </c>
    </row>
    <row r="89" spans="4:17" x14ac:dyDescent="0.25">
      <c r="D89" s="8" t="s">
        <v>563</v>
      </c>
      <c r="E89" s="20">
        <v>1</v>
      </c>
      <c r="F89" s="20">
        <v>0</v>
      </c>
      <c r="G89" s="9">
        <v>0</v>
      </c>
      <c r="H89" s="20">
        <v>0</v>
      </c>
      <c r="I89" s="9">
        <v>0</v>
      </c>
      <c r="J89" s="20">
        <v>0</v>
      </c>
      <c r="K89" s="9">
        <v>0</v>
      </c>
      <c r="L89" s="20">
        <v>1</v>
      </c>
      <c r="M89" s="9">
        <v>0</v>
      </c>
      <c r="N89" s="20">
        <v>0</v>
      </c>
      <c r="O89" s="9">
        <v>0</v>
      </c>
      <c r="P89" s="20">
        <v>0</v>
      </c>
      <c r="Q89" s="9">
        <v>0</v>
      </c>
    </row>
    <row r="90" spans="4:17" x14ac:dyDescent="0.25">
      <c r="D90" s="8" t="s">
        <v>580</v>
      </c>
      <c r="E90" s="20">
        <v>10</v>
      </c>
      <c r="F90" s="20">
        <v>10</v>
      </c>
      <c r="G90" s="9">
        <v>1</v>
      </c>
      <c r="H90" s="20">
        <v>6</v>
      </c>
      <c r="I90" s="9">
        <v>0.6</v>
      </c>
      <c r="J90" s="20">
        <v>0</v>
      </c>
      <c r="K90" s="9">
        <v>0</v>
      </c>
      <c r="L90" s="20">
        <v>0</v>
      </c>
      <c r="M90" s="9">
        <v>0</v>
      </c>
      <c r="N90" s="20">
        <v>0</v>
      </c>
      <c r="O90" s="9">
        <v>0</v>
      </c>
      <c r="P90" s="20">
        <v>0</v>
      </c>
      <c r="Q90" s="9">
        <v>0</v>
      </c>
    </row>
    <row r="91" spans="4:17" x14ac:dyDescent="0.25">
      <c r="D91" s="7" t="s">
        <v>552</v>
      </c>
      <c r="E91" s="20">
        <v>44</v>
      </c>
      <c r="F91" s="20">
        <v>39</v>
      </c>
      <c r="G91" s="9">
        <v>0.88636363636363635</v>
      </c>
      <c r="H91" s="20">
        <v>32</v>
      </c>
      <c r="I91" s="9">
        <v>0.82051282051282048</v>
      </c>
      <c r="J91" s="20">
        <v>0</v>
      </c>
      <c r="K91" s="9">
        <v>0</v>
      </c>
      <c r="L91" s="20">
        <v>1</v>
      </c>
      <c r="M91" s="9">
        <v>2.564102564102564E-2</v>
      </c>
      <c r="N91" s="20">
        <v>0</v>
      </c>
      <c r="O91" s="9">
        <v>0</v>
      </c>
      <c r="P91" s="20">
        <v>3</v>
      </c>
      <c r="Q91" s="9">
        <v>7.6923076923076927E-2</v>
      </c>
    </row>
    <row r="92" spans="4:17" x14ac:dyDescent="0.25">
      <c r="D92" s="8" t="s">
        <v>553</v>
      </c>
      <c r="E92" s="20">
        <v>2</v>
      </c>
      <c r="F92" s="20">
        <v>2</v>
      </c>
      <c r="G92" s="9">
        <v>1</v>
      </c>
      <c r="H92" s="20">
        <v>1</v>
      </c>
      <c r="I92" s="9">
        <v>0.5</v>
      </c>
      <c r="J92" s="20">
        <v>0</v>
      </c>
      <c r="K92" s="9">
        <v>0</v>
      </c>
      <c r="L92" s="20">
        <v>0</v>
      </c>
      <c r="M92" s="9">
        <v>0</v>
      </c>
      <c r="N92" s="20">
        <v>0</v>
      </c>
      <c r="O92" s="9">
        <v>0</v>
      </c>
      <c r="P92" s="20">
        <v>0</v>
      </c>
      <c r="Q92" s="9">
        <v>0</v>
      </c>
    </row>
    <row r="93" spans="4:17" x14ac:dyDescent="0.25">
      <c r="D93" s="8" t="s">
        <v>565</v>
      </c>
      <c r="E93" s="20">
        <v>2</v>
      </c>
      <c r="F93" s="20">
        <v>2</v>
      </c>
      <c r="G93" s="9">
        <v>1</v>
      </c>
      <c r="H93" s="20">
        <v>1</v>
      </c>
      <c r="I93" s="9">
        <v>0.5</v>
      </c>
      <c r="J93" s="20">
        <v>0</v>
      </c>
      <c r="K93" s="9">
        <v>0</v>
      </c>
      <c r="L93" s="20">
        <v>0</v>
      </c>
      <c r="M93" s="9">
        <v>0</v>
      </c>
      <c r="N93" s="20">
        <v>0</v>
      </c>
      <c r="O93" s="9">
        <v>0</v>
      </c>
      <c r="P93" s="20">
        <v>0</v>
      </c>
      <c r="Q93" s="9">
        <v>0</v>
      </c>
    </row>
    <row r="94" spans="4:17" x14ac:dyDescent="0.25">
      <c r="D94" s="8" t="s">
        <v>567</v>
      </c>
      <c r="E94" s="20">
        <v>1</v>
      </c>
      <c r="F94" s="20">
        <v>1</v>
      </c>
      <c r="G94" s="9">
        <v>1</v>
      </c>
      <c r="H94" s="20">
        <v>1</v>
      </c>
      <c r="I94" s="9">
        <v>1</v>
      </c>
      <c r="J94" s="20">
        <v>0</v>
      </c>
      <c r="K94" s="9">
        <v>0</v>
      </c>
      <c r="L94" s="20">
        <v>0</v>
      </c>
      <c r="M94" s="9">
        <v>0</v>
      </c>
      <c r="N94" s="20">
        <v>0</v>
      </c>
      <c r="O94" s="9">
        <v>0</v>
      </c>
      <c r="P94" s="20">
        <v>0</v>
      </c>
      <c r="Q94" s="9">
        <v>0</v>
      </c>
    </row>
    <row r="95" spans="4:17" x14ac:dyDescent="0.25">
      <c r="D95" s="8" t="s">
        <v>574</v>
      </c>
      <c r="E95" s="20">
        <v>0</v>
      </c>
      <c r="F95" s="20">
        <v>0</v>
      </c>
      <c r="G95" s="9">
        <v>0</v>
      </c>
      <c r="H95" s="20">
        <v>0</v>
      </c>
      <c r="I95" s="9">
        <v>0</v>
      </c>
      <c r="J95" s="20">
        <v>0</v>
      </c>
      <c r="K95" s="9">
        <v>0</v>
      </c>
      <c r="L95" s="20">
        <v>0</v>
      </c>
      <c r="M95" s="9">
        <v>0</v>
      </c>
      <c r="N95" s="20">
        <v>0</v>
      </c>
      <c r="O95" s="9">
        <v>0</v>
      </c>
      <c r="P95" s="20">
        <v>0</v>
      </c>
      <c r="Q95" s="9">
        <v>0</v>
      </c>
    </row>
    <row r="96" spans="4:17" x14ac:dyDescent="0.25">
      <c r="D96" s="8" t="s">
        <v>575</v>
      </c>
      <c r="E96" s="20">
        <v>28</v>
      </c>
      <c r="F96" s="20">
        <v>23</v>
      </c>
      <c r="G96" s="9">
        <v>0.8214285714285714</v>
      </c>
      <c r="H96" s="20">
        <v>18</v>
      </c>
      <c r="I96" s="9">
        <v>0.78260869565217395</v>
      </c>
      <c r="J96" s="20">
        <v>0</v>
      </c>
      <c r="K96" s="9">
        <v>0</v>
      </c>
      <c r="L96" s="20">
        <v>1</v>
      </c>
      <c r="M96" s="9">
        <v>4.3478260869565216E-2</v>
      </c>
      <c r="N96" s="20">
        <v>0</v>
      </c>
      <c r="O96" s="9">
        <v>0</v>
      </c>
      <c r="P96" s="20">
        <v>3</v>
      </c>
      <c r="Q96" s="9">
        <v>0.13043478260869565</v>
      </c>
    </row>
    <row r="97" spans="4:17" x14ac:dyDescent="0.25">
      <c r="D97" s="8" t="s">
        <v>577</v>
      </c>
      <c r="E97" s="20">
        <v>11</v>
      </c>
      <c r="F97" s="20">
        <v>11</v>
      </c>
      <c r="G97" s="9">
        <v>1</v>
      </c>
      <c r="H97" s="20">
        <v>11</v>
      </c>
      <c r="I97" s="9">
        <v>1</v>
      </c>
      <c r="J97" s="20">
        <v>0</v>
      </c>
      <c r="K97" s="9">
        <v>0</v>
      </c>
      <c r="L97" s="20">
        <v>0</v>
      </c>
      <c r="M97" s="9">
        <v>0</v>
      </c>
      <c r="N97" s="20">
        <v>0</v>
      </c>
      <c r="O97" s="9">
        <v>0</v>
      </c>
      <c r="P97" s="20">
        <v>0</v>
      </c>
      <c r="Q97" s="9">
        <v>0</v>
      </c>
    </row>
    <row r="98" spans="4:17" x14ac:dyDescent="0.25">
      <c r="D98" s="7" t="s">
        <v>549</v>
      </c>
      <c r="E98" s="20">
        <v>18</v>
      </c>
      <c r="F98" s="20">
        <v>14</v>
      </c>
      <c r="G98" s="9">
        <v>0.77777777777777779</v>
      </c>
      <c r="H98" s="20">
        <v>14</v>
      </c>
      <c r="I98" s="9">
        <v>1</v>
      </c>
      <c r="J98" s="20">
        <v>0</v>
      </c>
      <c r="K98" s="9">
        <v>0</v>
      </c>
      <c r="L98" s="20">
        <v>3</v>
      </c>
      <c r="M98" s="9">
        <v>0.21428571428571427</v>
      </c>
      <c r="N98" s="20">
        <v>1</v>
      </c>
      <c r="O98" s="9">
        <v>7.1428571428571425E-2</v>
      </c>
      <c r="P98" s="20">
        <v>0</v>
      </c>
      <c r="Q98" s="9">
        <v>0</v>
      </c>
    </row>
    <row r="99" spans="4:17" x14ac:dyDescent="0.25">
      <c r="D99" s="8" t="s">
        <v>550</v>
      </c>
      <c r="E99" s="20">
        <v>9</v>
      </c>
      <c r="F99" s="20">
        <v>6</v>
      </c>
      <c r="G99" s="9">
        <v>0.66666666666666663</v>
      </c>
      <c r="H99" s="20">
        <v>6</v>
      </c>
      <c r="I99" s="9">
        <v>1</v>
      </c>
      <c r="J99" s="20">
        <v>0</v>
      </c>
      <c r="K99" s="9">
        <v>0</v>
      </c>
      <c r="L99" s="20">
        <v>2</v>
      </c>
      <c r="M99" s="9">
        <v>0.33333333333333331</v>
      </c>
      <c r="N99" s="20">
        <v>1</v>
      </c>
      <c r="O99" s="9">
        <v>0.16666666666666666</v>
      </c>
      <c r="P99" s="20">
        <v>0</v>
      </c>
      <c r="Q99" s="9">
        <v>0</v>
      </c>
    </row>
    <row r="100" spans="4:17" x14ac:dyDescent="0.25">
      <c r="D100" s="8" t="s">
        <v>568</v>
      </c>
      <c r="E100" s="20">
        <v>3</v>
      </c>
      <c r="F100" s="20">
        <v>3</v>
      </c>
      <c r="G100" s="9">
        <v>1</v>
      </c>
      <c r="H100" s="20">
        <v>3</v>
      </c>
      <c r="I100" s="9">
        <v>1</v>
      </c>
      <c r="J100" s="20">
        <v>0</v>
      </c>
      <c r="K100" s="9">
        <v>0</v>
      </c>
      <c r="L100" s="20">
        <v>0</v>
      </c>
      <c r="M100" s="9">
        <v>0</v>
      </c>
      <c r="N100" s="20">
        <v>0</v>
      </c>
      <c r="O100" s="9">
        <v>0</v>
      </c>
      <c r="P100" s="20">
        <v>0</v>
      </c>
      <c r="Q100" s="9">
        <v>0</v>
      </c>
    </row>
    <row r="101" spans="4:17" x14ac:dyDescent="0.25">
      <c r="D101" s="8" t="s">
        <v>569</v>
      </c>
      <c r="E101" s="20">
        <v>6</v>
      </c>
      <c r="F101" s="20">
        <v>5</v>
      </c>
      <c r="G101" s="9">
        <v>0.83333333333333337</v>
      </c>
      <c r="H101" s="20">
        <v>5</v>
      </c>
      <c r="I101" s="9">
        <v>1</v>
      </c>
      <c r="J101" s="20">
        <v>0</v>
      </c>
      <c r="K101" s="9">
        <v>0</v>
      </c>
      <c r="L101" s="20">
        <v>1</v>
      </c>
      <c r="M101" s="9">
        <v>0.2</v>
      </c>
      <c r="N101" s="20">
        <v>0</v>
      </c>
      <c r="O101" s="9">
        <v>0</v>
      </c>
      <c r="P101" s="20">
        <v>0</v>
      </c>
      <c r="Q101" s="9">
        <v>0</v>
      </c>
    </row>
    <row r="102" spans="4:17" x14ac:dyDescent="0.25">
      <c r="D102" s="7" t="s">
        <v>555</v>
      </c>
      <c r="E102" s="20">
        <v>22</v>
      </c>
      <c r="F102" s="20">
        <v>20</v>
      </c>
      <c r="G102" s="9">
        <v>0.90909090909090906</v>
      </c>
      <c r="H102" s="20">
        <v>12</v>
      </c>
      <c r="I102" s="9">
        <v>0.6</v>
      </c>
      <c r="J102" s="20">
        <v>0</v>
      </c>
      <c r="K102" s="9">
        <v>0</v>
      </c>
      <c r="L102" s="20">
        <v>0</v>
      </c>
      <c r="M102" s="9">
        <v>0</v>
      </c>
      <c r="N102" s="20">
        <v>0</v>
      </c>
      <c r="O102" s="9">
        <v>0</v>
      </c>
      <c r="P102" s="20">
        <v>1</v>
      </c>
      <c r="Q102" s="9">
        <v>0.05</v>
      </c>
    </row>
    <row r="103" spans="4:17" x14ac:dyDescent="0.25">
      <c r="D103" s="8" t="s">
        <v>556</v>
      </c>
      <c r="E103" s="20">
        <v>8</v>
      </c>
      <c r="F103" s="20">
        <v>7</v>
      </c>
      <c r="G103" s="9">
        <v>0.875</v>
      </c>
      <c r="H103" s="20">
        <v>7</v>
      </c>
      <c r="I103" s="9">
        <v>1</v>
      </c>
      <c r="J103" s="20">
        <v>0</v>
      </c>
      <c r="K103" s="9">
        <v>0</v>
      </c>
      <c r="L103" s="20">
        <v>0</v>
      </c>
      <c r="M103" s="9">
        <v>0</v>
      </c>
      <c r="N103" s="20">
        <v>0</v>
      </c>
      <c r="O103" s="9">
        <v>0</v>
      </c>
      <c r="P103" s="20">
        <v>1</v>
      </c>
      <c r="Q103" s="9">
        <v>0.14285714285714285</v>
      </c>
    </row>
    <row r="104" spans="4:17" x14ac:dyDescent="0.25">
      <c r="D104" s="8" t="s">
        <v>572</v>
      </c>
      <c r="E104" s="20">
        <v>0</v>
      </c>
      <c r="F104" s="20">
        <v>0</v>
      </c>
      <c r="G104" s="9">
        <v>0</v>
      </c>
      <c r="H104" s="20">
        <v>0</v>
      </c>
      <c r="I104" s="9">
        <v>0</v>
      </c>
      <c r="J104" s="20">
        <v>0</v>
      </c>
      <c r="K104" s="9">
        <v>0</v>
      </c>
      <c r="L104" s="20">
        <v>0</v>
      </c>
      <c r="M104" s="9">
        <v>0</v>
      </c>
      <c r="N104" s="20">
        <v>0</v>
      </c>
      <c r="O104" s="9">
        <v>0</v>
      </c>
      <c r="P104" s="20">
        <v>0</v>
      </c>
      <c r="Q104" s="9">
        <v>0</v>
      </c>
    </row>
    <row r="105" spans="4:17" x14ac:dyDescent="0.25">
      <c r="D105" s="8" t="s">
        <v>581</v>
      </c>
      <c r="E105" s="20">
        <v>8</v>
      </c>
      <c r="F105" s="20">
        <v>7</v>
      </c>
      <c r="G105" s="9">
        <v>0.875</v>
      </c>
      <c r="H105" s="20">
        <v>5</v>
      </c>
      <c r="I105" s="9">
        <v>0.7142857142857143</v>
      </c>
      <c r="J105" s="20">
        <v>0</v>
      </c>
      <c r="K105" s="9">
        <v>0</v>
      </c>
      <c r="L105" s="20">
        <v>0</v>
      </c>
      <c r="M105" s="9">
        <v>0</v>
      </c>
      <c r="N105" s="20">
        <v>0</v>
      </c>
      <c r="O105" s="9">
        <v>0</v>
      </c>
      <c r="P105" s="20">
        <v>0</v>
      </c>
      <c r="Q105" s="9">
        <v>0</v>
      </c>
    </row>
    <row r="106" spans="4:17" x14ac:dyDescent="0.25">
      <c r="D106" s="8" t="s">
        <v>582</v>
      </c>
      <c r="E106" s="20">
        <v>1</v>
      </c>
      <c r="F106" s="20">
        <v>1</v>
      </c>
      <c r="G106" s="9">
        <v>1</v>
      </c>
      <c r="H106" s="20">
        <v>0</v>
      </c>
      <c r="I106" s="9">
        <v>0</v>
      </c>
      <c r="J106" s="20">
        <v>0</v>
      </c>
      <c r="K106" s="9">
        <v>0</v>
      </c>
      <c r="L106" s="20">
        <v>0</v>
      </c>
      <c r="M106" s="9">
        <v>0</v>
      </c>
      <c r="N106" s="20">
        <v>0</v>
      </c>
      <c r="O106" s="9">
        <v>0</v>
      </c>
      <c r="P106" s="20">
        <v>0</v>
      </c>
      <c r="Q106" s="9">
        <v>0</v>
      </c>
    </row>
    <row r="107" spans="4:17" x14ac:dyDescent="0.25">
      <c r="D107" s="8" t="s">
        <v>583</v>
      </c>
      <c r="E107" s="20">
        <v>5</v>
      </c>
      <c r="F107" s="20">
        <v>5</v>
      </c>
      <c r="G107" s="9">
        <v>1</v>
      </c>
      <c r="H107" s="20">
        <v>0</v>
      </c>
      <c r="I107" s="9">
        <v>0</v>
      </c>
      <c r="J107" s="20">
        <v>0</v>
      </c>
      <c r="K107" s="9">
        <v>0</v>
      </c>
      <c r="L107" s="20">
        <v>0</v>
      </c>
      <c r="M107" s="9">
        <v>0</v>
      </c>
      <c r="N107" s="20">
        <v>0</v>
      </c>
      <c r="O107" s="9">
        <v>0</v>
      </c>
      <c r="P107" s="20">
        <v>0</v>
      </c>
      <c r="Q107" s="9">
        <v>0</v>
      </c>
    </row>
    <row r="108" spans="4:17" x14ac:dyDescent="0.25">
      <c r="D108" s="7" t="s">
        <v>450</v>
      </c>
      <c r="E108" s="20">
        <v>51</v>
      </c>
      <c r="F108" s="20">
        <v>48</v>
      </c>
      <c r="G108" s="9">
        <v>0.94117647058823528</v>
      </c>
      <c r="H108" s="20">
        <v>39</v>
      </c>
      <c r="I108" s="9">
        <v>0.8125</v>
      </c>
      <c r="J108" s="20">
        <v>0</v>
      </c>
      <c r="K108" s="9">
        <v>0</v>
      </c>
      <c r="L108" s="20">
        <v>1</v>
      </c>
      <c r="M108" s="9">
        <v>2.0833333333333332E-2</v>
      </c>
      <c r="N108" s="20">
        <v>1</v>
      </c>
      <c r="O108" s="9">
        <v>2.0833333333333332E-2</v>
      </c>
      <c r="P108" s="20">
        <v>1</v>
      </c>
      <c r="Q108" s="9">
        <v>2.0833333333333332E-2</v>
      </c>
    </row>
    <row r="109" spans="4:17" x14ac:dyDescent="0.25">
      <c r="D109" s="8" t="s">
        <v>538</v>
      </c>
      <c r="E109" s="20">
        <v>45</v>
      </c>
      <c r="F109" s="20">
        <v>42</v>
      </c>
      <c r="G109" s="9">
        <v>0.93333333333333335</v>
      </c>
      <c r="H109" s="20">
        <v>37</v>
      </c>
      <c r="I109" s="9">
        <v>0.88095238095238093</v>
      </c>
      <c r="J109" s="20">
        <v>0</v>
      </c>
      <c r="K109" s="9">
        <v>0</v>
      </c>
      <c r="L109" s="20">
        <v>1</v>
      </c>
      <c r="M109" s="9">
        <v>2.3809523809523808E-2</v>
      </c>
      <c r="N109" s="20">
        <v>1</v>
      </c>
      <c r="O109" s="9">
        <v>2.3809523809523808E-2</v>
      </c>
      <c r="P109" s="20">
        <v>1</v>
      </c>
      <c r="Q109" s="9">
        <v>2.3809523809523808E-2</v>
      </c>
    </row>
    <row r="110" spans="4:17" x14ac:dyDescent="0.25">
      <c r="D110" s="8" t="s">
        <v>451</v>
      </c>
      <c r="E110" s="20">
        <v>0</v>
      </c>
      <c r="F110" s="20">
        <v>0</v>
      </c>
      <c r="G110" s="9">
        <v>0</v>
      </c>
      <c r="H110" s="20">
        <v>0</v>
      </c>
      <c r="I110" s="9">
        <v>0</v>
      </c>
      <c r="J110" s="20">
        <v>0</v>
      </c>
      <c r="K110" s="9">
        <v>0</v>
      </c>
      <c r="L110" s="20">
        <v>0</v>
      </c>
      <c r="M110" s="9">
        <v>0</v>
      </c>
      <c r="N110" s="20">
        <v>0</v>
      </c>
      <c r="O110" s="9">
        <v>0</v>
      </c>
      <c r="P110" s="20">
        <v>0</v>
      </c>
      <c r="Q110" s="9">
        <v>0</v>
      </c>
    </row>
    <row r="111" spans="4:17" x14ac:dyDescent="0.25">
      <c r="D111" s="8" t="s">
        <v>570</v>
      </c>
      <c r="E111" s="20">
        <v>0</v>
      </c>
      <c r="F111" s="20">
        <v>0</v>
      </c>
      <c r="G111" s="9">
        <v>0</v>
      </c>
      <c r="H111" s="20">
        <v>0</v>
      </c>
      <c r="I111" s="9">
        <v>0</v>
      </c>
      <c r="J111" s="20">
        <v>0</v>
      </c>
      <c r="K111" s="9">
        <v>0</v>
      </c>
      <c r="L111" s="20">
        <v>0</v>
      </c>
      <c r="M111" s="9">
        <v>0</v>
      </c>
      <c r="N111" s="20">
        <v>0</v>
      </c>
      <c r="O111" s="9">
        <v>0</v>
      </c>
      <c r="P111" s="20">
        <v>0</v>
      </c>
      <c r="Q111" s="9">
        <v>0</v>
      </c>
    </row>
    <row r="112" spans="4:17" x14ac:dyDescent="0.25">
      <c r="D112" s="8" t="s">
        <v>573</v>
      </c>
      <c r="E112" s="20">
        <v>6</v>
      </c>
      <c r="F112" s="20">
        <v>6</v>
      </c>
      <c r="G112" s="9">
        <v>1</v>
      </c>
      <c r="H112" s="20">
        <v>2</v>
      </c>
      <c r="I112" s="9">
        <v>0.33333333333333331</v>
      </c>
      <c r="J112" s="20">
        <v>0</v>
      </c>
      <c r="K112" s="9">
        <v>0</v>
      </c>
      <c r="L112" s="20">
        <v>0</v>
      </c>
      <c r="M112" s="9">
        <v>0</v>
      </c>
      <c r="N112" s="20">
        <v>0</v>
      </c>
      <c r="O112" s="9">
        <v>0</v>
      </c>
      <c r="P112" s="20">
        <v>0</v>
      </c>
      <c r="Q112" s="9">
        <v>0</v>
      </c>
    </row>
    <row r="113" spans="4:17" x14ac:dyDescent="0.25">
      <c r="D113" s="6" t="s">
        <v>452</v>
      </c>
      <c r="E113" s="20">
        <v>960</v>
      </c>
      <c r="F113" s="20">
        <v>919</v>
      </c>
      <c r="G113" s="9">
        <v>0.95729166666666665</v>
      </c>
      <c r="H113" s="20">
        <v>857</v>
      </c>
      <c r="I113" s="9">
        <v>0.93253536452665942</v>
      </c>
      <c r="J113" s="20">
        <v>0</v>
      </c>
      <c r="K113" s="9">
        <v>0</v>
      </c>
      <c r="L113" s="20">
        <v>12</v>
      </c>
      <c r="M113" s="9">
        <v>1.3057671381936888E-2</v>
      </c>
      <c r="N113" s="20">
        <v>8</v>
      </c>
      <c r="O113" s="9">
        <v>8.7051142546245922E-3</v>
      </c>
      <c r="P113" s="20">
        <v>4</v>
      </c>
      <c r="Q113" s="9">
        <v>4.3525571273122961E-3</v>
      </c>
    </row>
    <row r="114" spans="4:17" x14ac:dyDescent="0.25">
      <c r="D114" s="7" t="s">
        <v>587</v>
      </c>
      <c r="E114" s="20">
        <v>65</v>
      </c>
      <c r="F114" s="20">
        <v>61</v>
      </c>
      <c r="G114" s="9">
        <v>0.93846153846153846</v>
      </c>
      <c r="H114" s="20">
        <v>53</v>
      </c>
      <c r="I114" s="9">
        <v>0.86885245901639341</v>
      </c>
      <c r="J114" s="20">
        <v>0</v>
      </c>
      <c r="K114" s="9">
        <v>0</v>
      </c>
      <c r="L114" s="20">
        <v>1</v>
      </c>
      <c r="M114" s="9">
        <v>1.6393442622950821E-2</v>
      </c>
      <c r="N114" s="20">
        <v>0</v>
      </c>
      <c r="O114" s="9">
        <v>0</v>
      </c>
      <c r="P114" s="20">
        <v>1</v>
      </c>
      <c r="Q114" s="9">
        <v>1.6393442622950821E-2</v>
      </c>
    </row>
    <row r="115" spans="4:17" x14ac:dyDescent="0.25">
      <c r="D115" s="8" t="s">
        <v>588</v>
      </c>
      <c r="E115" s="20">
        <v>16</v>
      </c>
      <c r="F115" s="20">
        <v>15</v>
      </c>
      <c r="G115" s="9">
        <v>0.9375</v>
      </c>
      <c r="H115" s="20">
        <v>15</v>
      </c>
      <c r="I115" s="9">
        <v>1</v>
      </c>
      <c r="J115" s="20">
        <v>0</v>
      </c>
      <c r="K115" s="9">
        <v>0</v>
      </c>
      <c r="L115" s="20">
        <v>0</v>
      </c>
      <c r="M115" s="9">
        <v>0</v>
      </c>
      <c r="N115" s="20">
        <v>0</v>
      </c>
      <c r="O115" s="9">
        <v>0</v>
      </c>
      <c r="P115" s="20">
        <v>0</v>
      </c>
      <c r="Q115" s="9">
        <v>0</v>
      </c>
    </row>
    <row r="116" spans="4:17" x14ac:dyDescent="0.25">
      <c r="D116" s="8" t="s">
        <v>589</v>
      </c>
      <c r="E116" s="20">
        <v>1</v>
      </c>
      <c r="F116" s="20">
        <v>0</v>
      </c>
      <c r="G116" s="9">
        <v>0</v>
      </c>
      <c r="H116" s="20">
        <v>0</v>
      </c>
      <c r="I116" s="9">
        <v>0</v>
      </c>
      <c r="J116" s="20">
        <v>0</v>
      </c>
      <c r="K116" s="9">
        <v>0</v>
      </c>
      <c r="L116" s="20">
        <v>0</v>
      </c>
      <c r="M116" s="9">
        <v>0</v>
      </c>
      <c r="N116" s="20">
        <v>0</v>
      </c>
      <c r="O116" s="9">
        <v>0</v>
      </c>
      <c r="P116" s="20">
        <v>1</v>
      </c>
      <c r="Q116" s="9">
        <v>0</v>
      </c>
    </row>
    <row r="117" spans="4:17" x14ac:dyDescent="0.25">
      <c r="D117" s="8" t="s">
        <v>591</v>
      </c>
      <c r="E117" s="20">
        <v>2</v>
      </c>
      <c r="F117" s="20">
        <v>1</v>
      </c>
      <c r="G117" s="9">
        <v>0.5</v>
      </c>
      <c r="H117" s="20">
        <v>1</v>
      </c>
      <c r="I117" s="9">
        <v>1</v>
      </c>
      <c r="J117" s="20">
        <v>0</v>
      </c>
      <c r="K117" s="9">
        <v>0</v>
      </c>
      <c r="L117" s="20">
        <v>1</v>
      </c>
      <c r="M117" s="9">
        <v>1</v>
      </c>
      <c r="N117" s="20">
        <v>0</v>
      </c>
      <c r="O117" s="9">
        <v>0</v>
      </c>
      <c r="P117" s="20">
        <v>0</v>
      </c>
      <c r="Q117" s="9">
        <v>0</v>
      </c>
    </row>
    <row r="118" spans="4:17" x14ac:dyDescent="0.25">
      <c r="D118" s="8" t="s">
        <v>598</v>
      </c>
      <c r="E118" s="20">
        <v>3</v>
      </c>
      <c r="F118" s="20">
        <v>3</v>
      </c>
      <c r="G118" s="9">
        <v>1</v>
      </c>
      <c r="H118" s="20">
        <v>2</v>
      </c>
      <c r="I118" s="9">
        <v>0.66666666666666663</v>
      </c>
      <c r="J118" s="20">
        <v>0</v>
      </c>
      <c r="K118" s="9">
        <v>0</v>
      </c>
      <c r="L118" s="20">
        <v>0</v>
      </c>
      <c r="M118" s="9">
        <v>0</v>
      </c>
      <c r="N118" s="20">
        <v>0</v>
      </c>
      <c r="O118" s="9">
        <v>0</v>
      </c>
      <c r="P118" s="20">
        <v>0</v>
      </c>
      <c r="Q118" s="9">
        <v>0</v>
      </c>
    </row>
    <row r="119" spans="4:17" x14ac:dyDescent="0.25">
      <c r="D119" s="8" t="s">
        <v>607</v>
      </c>
      <c r="E119" s="20">
        <v>1</v>
      </c>
      <c r="F119" s="20">
        <v>1</v>
      </c>
      <c r="G119" s="9">
        <v>1</v>
      </c>
      <c r="H119" s="20">
        <v>0</v>
      </c>
      <c r="I119" s="9">
        <v>0</v>
      </c>
      <c r="J119" s="20">
        <v>0</v>
      </c>
      <c r="K119" s="9">
        <v>0</v>
      </c>
      <c r="L119" s="20">
        <v>0</v>
      </c>
      <c r="M119" s="9">
        <v>0</v>
      </c>
      <c r="N119" s="20">
        <v>0</v>
      </c>
      <c r="O119" s="9">
        <v>0</v>
      </c>
      <c r="P119" s="20">
        <v>0</v>
      </c>
      <c r="Q119" s="9">
        <v>0</v>
      </c>
    </row>
    <row r="120" spans="4:17" x14ac:dyDescent="0.25">
      <c r="D120" s="8" t="s">
        <v>608</v>
      </c>
      <c r="E120" s="20">
        <v>2</v>
      </c>
      <c r="F120" s="20">
        <v>2</v>
      </c>
      <c r="G120" s="9">
        <v>1</v>
      </c>
      <c r="H120" s="20">
        <v>1</v>
      </c>
      <c r="I120" s="9">
        <v>0.5</v>
      </c>
      <c r="J120" s="20">
        <v>0</v>
      </c>
      <c r="K120" s="9">
        <v>0</v>
      </c>
      <c r="L120" s="20">
        <v>0</v>
      </c>
      <c r="M120" s="9">
        <v>0</v>
      </c>
      <c r="N120" s="20">
        <v>0</v>
      </c>
      <c r="O120" s="9">
        <v>0</v>
      </c>
      <c r="P120" s="20">
        <v>0</v>
      </c>
      <c r="Q120" s="9">
        <v>0</v>
      </c>
    </row>
    <row r="121" spans="4:17" x14ac:dyDescent="0.25">
      <c r="D121" s="8" t="s">
        <v>610</v>
      </c>
      <c r="E121" s="20">
        <v>5</v>
      </c>
      <c r="F121" s="20">
        <v>4</v>
      </c>
      <c r="G121" s="9">
        <v>0.8</v>
      </c>
      <c r="H121" s="20">
        <v>4</v>
      </c>
      <c r="I121" s="9">
        <v>1</v>
      </c>
      <c r="J121" s="20">
        <v>0</v>
      </c>
      <c r="K121" s="9">
        <v>0</v>
      </c>
      <c r="L121" s="20">
        <v>0</v>
      </c>
      <c r="M121" s="9">
        <v>0</v>
      </c>
      <c r="N121" s="20">
        <v>0</v>
      </c>
      <c r="O121" s="9">
        <v>0</v>
      </c>
      <c r="P121" s="20">
        <v>0</v>
      </c>
      <c r="Q121" s="9">
        <v>0</v>
      </c>
    </row>
    <row r="122" spans="4:17" x14ac:dyDescent="0.25">
      <c r="D122" s="8" t="s">
        <v>613</v>
      </c>
      <c r="E122" s="20">
        <v>35</v>
      </c>
      <c r="F122" s="20">
        <v>35</v>
      </c>
      <c r="G122" s="9">
        <v>1</v>
      </c>
      <c r="H122" s="20">
        <v>30</v>
      </c>
      <c r="I122" s="9">
        <v>0.8571428571428571</v>
      </c>
      <c r="J122" s="20">
        <v>0</v>
      </c>
      <c r="K122" s="9">
        <v>0</v>
      </c>
      <c r="L122" s="20">
        <v>0</v>
      </c>
      <c r="M122" s="9">
        <v>0</v>
      </c>
      <c r="N122" s="20">
        <v>0</v>
      </c>
      <c r="O122" s="9">
        <v>0</v>
      </c>
      <c r="P122" s="20">
        <v>0</v>
      </c>
      <c r="Q122" s="9">
        <v>0</v>
      </c>
    </row>
    <row r="123" spans="4:17" x14ac:dyDescent="0.25">
      <c r="D123" s="7" t="s">
        <v>602</v>
      </c>
      <c r="E123" s="20">
        <v>256</v>
      </c>
      <c r="F123" s="20">
        <v>244</v>
      </c>
      <c r="G123" s="9">
        <v>0.953125</v>
      </c>
      <c r="H123" s="20">
        <v>224</v>
      </c>
      <c r="I123" s="9">
        <v>0.91803278688524592</v>
      </c>
      <c r="J123" s="20">
        <v>0</v>
      </c>
      <c r="K123" s="9">
        <v>0</v>
      </c>
      <c r="L123" s="20">
        <v>6</v>
      </c>
      <c r="M123" s="9">
        <v>2.4590163934426229E-2</v>
      </c>
      <c r="N123" s="20">
        <v>0</v>
      </c>
      <c r="O123" s="9">
        <v>0</v>
      </c>
      <c r="P123" s="20">
        <v>1</v>
      </c>
      <c r="Q123" s="9">
        <v>4.0983606557377051E-3</v>
      </c>
    </row>
    <row r="124" spans="4:17" x14ac:dyDescent="0.25">
      <c r="D124" s="8" t="s">
        <v>603</v>
      </c>
      <c r="E124" s="20">
        <v>132</v>
      </c>
      <c r="F124" s="20">
        <v>125</v>
      </c>
      <c r="G124" s="9">
        <v>0.94696969696969702</v>
      </c>
      <c r="H124" s="20">
        <v>114</v>
      </c>
      <c r="I124" s="9">
        <v>0.91200000000000003</v>
      </c>
      <c r="J124" s="20">
        <v>0</v>
      </c>
      <c r="K124" s="9">
        <v>0</v>
      </c>
      <c r="L124" s="20">
        <v>5</v>
      </c>
      <c r="M124" s="9">
        <v>0.04</v>
      </c>
      <c r="N124" s="20">
        <v>0</v>
      </c>
      <c r="O124" s="9">
        <v>0</v>
      </c>
      <c r="P124" s="20">
        <v>0</v>
      </c>
      <c r="Q124" s="9">
        <v>0</v>
      </c>
    </row>
    <row r="125" spans="4:17" x14ac:dyDescent="0.25">
      <c r="D125" s="8" t="s">
        <v>614</v>
      </c>
      <c r="E125" s="20">
        <v>23</v>
      </c>
      <c r="F125" s="20">
        <v>19</v>
      </c>
      <c r="G125" s="9">
        <v>0.82608695652173914</v>
      </c>
      <c r="H125" s="20">
        <v>16</v>
      </c>
      <c r="I125" s="9">
        <v>0.84210526315789469</v>
      </c>
      <c r="J125" s="20">
        <v>0</v>
      </c>
      <c r="K125" s="9">
        <v>0</v>
      </c>
      <c r="L125" s="20">
        <v>1</v>
      </c>
      <c r="M125" s="9">
        <v>5.2631578947368418E-2</v>
      </c>
      <c r="N125" s="20">
        <v>0</v>
      </c>
      <c r="O125" s="9">
        <v>0</v>
      </c>
      <c r="P125" s="20">
        <v>1</v>
      </c>
      <c r="Q125" s="9">
        <v>5.2631578947368418E-2</v>
      </c>
    </row>
    <row r="126" spans="4:17" x14ac:dyDescent="0.25">
      <c r="D126" s="8" t="s">
        <v>620</v>
      </c>
      <c r="E126" s="20">
        <v>101</v>
      </c>
      <c r="F126" s="20">
        <v>100</v>
      </c>
      <c r="G126" s="9">
        <v>0.99009900990099009</v>
      </c>
      <c r="H126" s="20">
        <v>94</v>
      </c>
      <c r="I126" s="9">
        <v>0.94</v>
      </c>
      <c r="J126" s="20">
        <v>0</v>
      </c>
      <c r="K126" s="9">
        <v>0</v>
      </c>
      <c r="L126" s="20">
        <v>0</v>
      </c>
      <c r="M126" s="9">
        <v>0</v>
      </c>
      <c r="N126" s="20">
        <v>0</v>
      </c>
      <c r="O126" s="9">
        <v>0</v>
      </c>
      <c r="P126" s="20">
        <v>0</v>
      </c>
      <c r="Q126" s="9">
        <v>0</v>
      </c>
    </row>
    <row r="127" spans="4:17" x14ac:dyDescent="0.25">
      <c r="D127" s="7" t="s">
        <v>453</v>
      </c>
      <c r="E127" s="20">
        <v>253</v>
      </c>
      <c r="F127" s="20">
        <v>236</v>
      </c>
      <c r="G127" s="9">
        <v>0.93280632411067199</v>
      </c>
      <c r="H127" s="20">
        <v>221</v>
      </c>
      <c r="I127" s="9">
        <v>0.93644067796610164</v>
      </c>
      <c r="J127" s="20">
        <v>0</v>
      </c>
      <c r="K127" s="9">
        <v>0</v>
      </c>
      <c r="L127" s="20">
        <v>3</v>
      </c>
      <c r="M127" s="9">
        <v>1.2711864406779662E-2</v>
      </c>
      <c r="N127" s="20">
        <v>7</v>
      </c>
      <c r="O127" s="9">
        <v>2.9661016949152543E-2</v>
      </c>
      <c r="P127" s="20">
        <v>2</v>
      </c>
      <c r="Q127" s="9">
        <v>8.4745762711864406E-3</v>
      </c>
    </row>
    <row r="128" spans="4:17" x14ac:dyDescent="0.25">
      <c r="D128" s="8" t="s">
        <v>584</v>
      </c>
      <c r="E128" s="20">
        <v>0</v>
      </c>
      <c r="F128" s="20">
        <v>0</v>
      </c>
      <c r="G128" s="9">
        <v>0</v>
      </c>
      <c r="H128" s="20">
        <v>0</v>
      </c>
      <c r="I128" s="9">
        <v>0</v>
      </c>
      <c r="J128" s="20">
        <v>0</v>
      </c>
      <c r="K128" s="9">
        <v>0</v>
      </c>
      <c r="L128" s="20">
        <v>0</v>
      </c>
      <c r="M128" s="9">
        <v>0</v>
      </c>
      <c r="N128" s="20">
        <v>0</v>
      </c>
      <c r="O128" s="9">
        <v>0</v>
      </c>
      <c r="P128" s="20">
        <v>0</v>
      </c>
      <c r="Q128" s="9">
        <v>0</v>
      </c>
    </row>
    <row r="129" spans="4:17" x14ac:dyDescent="0.25">
      <c r="D129" s="8" t="s">
        <v>590</v>
      </c>
      <c r="E129" s="20">
        <v>6</v>
      </c>
      <c r="F129" s="20">
        <v>5</v>
      </c>
      <c r="G129" s="9">
        <v>0.83333333333333337</v>
      </c>
      <c r="H129" s="20">
        <v>3</v>
      </c>
      <c r="I129" s="9">
        <v>0.6</v>
      </c>
      <c r="J129" s="20">
        <v>0</v>
      </c>
      <c r="K129" s="9">
        <v>0</v>
      </c>
      <c r="L129" s="20">
        <v>0</v>
      </c>
      <c r="M129" s="9">
        <v>0</v>
      </c>
      <c r="N129" s="20">
        <v>0</v>
      </c>
      <c r="O129" s="9">
        <v>0</v>
      </c>
      <c r="P129" s="20">
        <v>1</v>
      </c>
      <c r="Q129" s="9">
        <v>0.2</v>
      </c>
    </row>
    <row r="130" spans="4:17" x14ac:dyDescent="0.25">
      <c r="D130" s="8" t="s">
        <v>592</v>
      </c>
      <c r="E130" s="20">
        <v>0</v>
      </c>
      <c r="F130" s="20">
        <v>0</v>
      </c>
      <c r="G130" s="9">
        <v>0</v>
      </c>
      <c r="H130" s="20">
        <v>0</v>
      </c>
      <c r="I130" s="9">
        <v>0</v>
      </c>
      <c r="J130" s="20">
        <v>0</v>
      </c>
      <c r="K130" s="9">
        <v>0</v>
      </c>
      <c r="L130" s="20">
        <v>0</v>
      </c>
      <c r="M130" s="9">
        <v>0</v>
      </c>
      <c r="N130" s="20">
        <v>0</v>
      </c>
      <c r="O130" s="9">
        <v>0</v>
      </c>
      <c r="P130" s="20">
        <v>0</v>
      </c>
      <c r="Q130" s="9">
        <v>0</v>
      </c>
    </row>
    <row r="131" spans="4:17" x14ac:dyDescent="0.25">
      <c r="D131" s="8" t="s">
        <v>454</v>
      </c>
      <c r="E131" s="20">
        <v>11</v>
      </c>
      <c r="F131" s="20">
        <v>11</v>
      </c>
      <c r="G131" s="9">
        <v>1</v>
      </c>
      <c r="H131" s="20">
        <v>10</v>
      </c>
      <c r="I131" s="9">
        <v>0.90909090909090906</v>
      </c>
      <c r="J131" s="20">
        <v>0</v>
      </c>
      <c r="K131" s="9">
        <v>0</v>
      </c>
      <c r="L131" s="20">
        <v>0</v>
      </c>
      <c r="M131" s="9">
        <v>0</v>
      </c>
      <c r="N131" s="20">
        <v>0</v>
      </c>
      <c r="O131" s="9">
        <v>0</v>
      </c>
      <c r="P131" s="20">
        <v>0</v>
      </c>
      <c r="Q131" s="9">
        <v>0</v>
      </c>
    </row>
    <row r="132" spans="4:17" x14ac:dyDescent="0.25">
      <c r="D132" s="8" t="s">
        <v>594</v>
      </c>
      <c r="E132" s="20">
        <v>0</v>
      </c>
      <c r="F132" s="20">
        <v>0</v>
      </c>
      <c r="G132" s="9">
        <v>0</v>
      </c>
      <c r="H132" s="20">
        <v>0</v>
      </c>
      <c r="I132" s="9">
        <v>0</v>
      </c>
      <c r="J132" s="20">
        <v>0</v>
      </c>
      <c r="K132" s="9">
        <v>0</v>
      </c>
      <c r="L132" s="20">
        <v>0</v>
      </c>
      <c r="M132" s="9">
        <v>0</v>
      </c>
      <c r="N132" s="20">
        <v>0</v>
      </c>
      <c r="O132" s="9">
        <v>0</v>
      </c>
      <c r="P132" s="20">
        <v>0</v>
      </c>
      <c r="Q132" s="9">
        <v>0</v>
      </c>
    </row>
    <row r="133" spans="4:17" x14ac:dyDescent="0.25">
      <c r="D133" s="8" t="s">
        <v>597</v>
      </c>
      <c r="E133" s="20">
        <v>19</v>
      </c>
      <c r="F133" s="20">
        <v>18</v>
      </c>
      <c r="G133" s="9">
        <v>0.94736842105263153</v>
      </c>
      <c r="H133" s="20">
        <v>17</v>
      </c>
      <c r="I133" s="9">
        <v>0.94444444444444442</v>
      </c>
      <c r="J133" s="20">
        <v>0</v>
      </c>
      <c r="K133" s="9">
        <v>0</v>
      </c>
      <c r="L133" s="20">
        <v>0</v>
      </c>
      <c r="M133" s="9">
        <v>0</v>
      </c>
      <c r="N133" s="20">
        <v>0</v>
      </c>
      <c r="O133" s="9">
        <v>0</v>
      </c>
      <c r="P133" s="20">
        <v>1</v>
      </c>
      <c r="Q133" s="9">
        <v>5.5555555555555552E-2</v>
      </c>
    </row>
    <row r="134" spans="4:17" x14ac:dyDescent="0.25">
      <c r="D134" s="8" t="s">
        <v>599</v>
      </c>
      <c r="E134" s="20">
        <v>0</v>
      </c>
      <c r="F134" s="20">
        <v>0</v>
      </c>
      <c r="G134" s="9">
        <v>0</v>
      </c>
      <c r="H134" s="20">
        <v>0</v>
      </c>
      <c r="I134" s="9">
        <v>0</v>
      </c>
      <c r="J134" s="20">
        <v>0</v>
      </c>
      <c r="K134" s="9">
        <v>0</v>
      </c>
      <c r="L134" s="20">
        <v>0</v>
      </c>
      <c r="M134" s="9">
        <v>0</v>
      </c>
      <c r="N134" s="20">
        <v>0</v>
      </c>
      <c r="O134" s="9">
        <v>0</v>
      </c>
      <c r="P134" s="20">
        <v>0</v>
      </c>
      <c r="Q134" s="9">
        <v>0</v>
      </c>
    </row>
    <row r="135" spans="4:17" x14ac:dyDescent="0.25">
      <c r="D135" s="8" t="s">
        <v>457</v>
      </c>
      <c r="E135" s="20">
        <v>1</v>
      </c>
      <c r="F135" s="20">
        <v>1</v>
      </c>
      <c r="G135" s="9">
        <v>1</v>
      </c>
      <c r="H135" s="20">
        <v>0</v>
      </c>
      <c r="I135" s="9">
        <v>0</v>
      </c>
      <c r="J135" s="20">
        <v>0</v>
      </c>
      <c r="K135" s="9">
        <v>0</v>
      </c>
      <c r="L135" s="20">
        <v>0</v>
      </c>
      <c r="M135" s="9">
        <v>0</v>
      </c>
      <c r="N135" s="20">
        <v>0</v>
      </c>
      <c r="O135" s="9">
        <v>0</v>
      </c>
      <c r="P135" s="20">
        <v>0</v>
      </c>
      <c r="Q135" s="9">
        <v>0</v>
      </c>
    </row>
    <row r="136" spans="4:17" x14ac:dyDescent="0.25">
      <c r="D136" s="8" t="s">
        <v>600</v>
      </c>
      <c r="E136" s="20">
        <v>115</v>
      </c>
      <c r="F136" s="20">
        <v>101</v>
      </c>
      <c r="G136" s="9">
        <v>0.87826086956521743</v>
      </c>
      <c r="H136" s="20">
        <v>96</v>
      </c>
      <c r="I136" s="9">
        <v>0.95049504950495045</v>
      </c>
      <c r="J136" s="20">
        <v>0</v>
      </c>
      <c r="K136" s="9">
        <v>0</v>
      </c>
      <c r="L136" s="20">
        <v>3</v>
      </c>
      <c r="M136" s="9">
        <v>2.9702970297029702E-2</v>
      </c>
      <c r="N136" s="20">
        <v>7</v>
      </c>
      <c r="O136" s="9">
        <v>6.9306930693069313E-2</v>
      </c>
      <c r="P136" s="20">
        <v>0</v>
      </c>
      <c r="Q136" s="9">
        <v>0</v>
      </c>
    </row>
    <row r="137" spans="4:17" x14ac:dyDescent="0.25">
      <c r="D137" s="8" t="s">
        <v>604</v>
      </c>
      <c r="E137" s="20">
        <v>21</v>
      </c>
      <c r="F137" s="20">
        <v>21</v>
      </c>
      <c r="G137" s="9">
        <v>1</v>
      </c>
      <c r="H137" s="20">
        <v>18</v>
      </c>
      <c r="I137" s="9">
        <v>0.8571428571428571</v>
      </c>
      <c r="J137" s="20">
        <v>0</v>
      </c>
      <c r="K137" s="9">
        <v>0</v>
      </c>
      <c r="L137" s="20">
        <v>0</v>
      </c>
      <c r="M137" s="9">
        <v>0</v>
      </c>
      <c r="N137" s="20">
        <v>0</v>
      </c>
      <c r="O137" s="9">
        <v>0</v>
      </c>
      <c r="P137" s="20">
        <v>0</v>
      </c>
      <c r="Q137" s="9">
        <v>0</v>
      </c>
    </row>
    <row r="138" spans="4:17" x14ac:dyDescent="0.25">
      <c r="D138" s="8" t="s">
        <v>605</v>
      </c>
      <c r="E138" s="20">
        <v>5</v>
      </c>
      <c r="F138" s="20">
        <v>5</v>
      </c>
      <c r="G138" s="9">
        <v>1</v>
      </c>
      <c r="H138" s="20">
        <v>5</v>
      </c>
      <c r="I138" s="9">
        <v>1</v>
      </c>
      <c r="J138" s="20">
        <v>0</v>
      </c>
      <c r="K138" s="9">
        <v>0</v>
      </c>
      <c r="L138" s="20">
        <v>0</v>
      </c>
      <c r="M138" s="9">
        <v>0</v>
      </c>
      <c r="N138" s="20">
        <v>0</v>
      </c>
      <c r="O138" s="9">
        <v>0</v>
      </c>
      <c r="P138" s="20">
        <v>0</v>
      </c>
      <c r="Q138" s="9">
        <v>0</v>
      </c>
    </row>
    <row r="139" spans="4:17" x14ac:dyDescent="0.25">
      <c r="D139" s="8" t="s">
        <v>458</v>
      </c>
      <c r="E139" s="20">
        <v>39</v>
      </c>
      <c r="F139" s="20">
        <v>39</v>
      </c>
      <c r="G139" s="9">
        <v>1</v>
      </c>
      <c r="H139" s="20">
        <v>38</v>
      </c>
      <c r="I139" s="9">
        <v>0.97435897435897434</v>
      </c>
      <c r="J139" s="20">
        <v>0</v>
      </c>
      <c r="K139" s="9">
        <v>0</v>
      </c>
      <c r="L139" s="20">
        <v>0</v>
      </c>
      <c r="M139" s="9">
        <v>0</v>
      </c>
      <c r="N139" s="20">
        <v>0</v>
      </c>
      <c r="O139" s="9">
        <v>0</v>
      </c>
      <c r="P139" s="20">
        <v>0</v>
      </c>
      <c r="Q139" s="9">
        <v>0</v>
      </c>
    </row>
    <row r="140" spans="4:17" x14ac:dyDescent="0.25">
      <c r="D140" s="8" t="s">
        <v>612</v>
      </c>
      <c r="E140" s="20">
        <v>35</v>
      </c>
      <c r="F140" s="20">
        <v>34</v>
      </c>
      <c r="G140" s="9">
        <v>0.97142857142857142</v>
      </c>
      <c r="H140" s="20">
        <v>33</v>
      </c>
      <c r="I140" s="9">
        <v>0.97058823529411764</v>
      </c>
      <c r="J140" s="20">
        <v>0</v>
      </c>
      <c r="K140" s="9">
        <v>0</v>
      </c>
      <c r="L140" s="20">
        <v>0</v>
      </c>
      <c r="M140" s="9">
        <v>0</v>
      </c>
      <c r="N140" s="20">
        <v>0</v>
      </c>
      <c r="O140" s="9">
        <v>0</v>
      </c>
      <c r="P140" s="20">
        <v>0</v>
      </c>
      <c r="Q140" s="9">
        <v>0</v>
      </c>
    </row>
    <row r="141" spans="4:17" x14ac:dyDescent="0.25">
      <c r="D141" s="8" t="s">
        <v>615</v>
      </c>
      <c r="E141" s="20">
        <v>1</v>
      </c>
      <c r="F141" s="20">
        <v>1</v>
      </c>
      <c r="G141" s="9">
        <v>1</v>
      </c>
      <c r="H141" s="20">
        <v>1</v>
      </c>
      <c r="I141" s="9">
        <v>1</v>
      </c>
      <c r="J141" s="20">
        <v>0</v>
      </c>
      <c r="K141" s="9">
        <v>0</v>
      </c>
      <c r="L141" s="20">
        <v>0</v>
      </c>
      <c r="M141" s="9">
        <v>0</v>
      </c>
      <c r="N141" s="20">
        <v>0</v>
      </c>
      <c r="O141" s="9">
        <v>0</v>
      </c>
      <c r="P141" s="20">
        <v>0</v>
      </c>
      <c r="Q141" s="9">
        <v>0</v>
      </c>
    </row>
    <row r="142" spans="4:17" x14ac:dyDescent="0.25">
      <c r="D142" s="7" t="s">
        <v>455</v>
      </c>
      <c r="E142" s="20">
        <v>386</v>
      </c>
      <c r="F142" s="20">
        <v>378</v>
      </c>
      <c r="G142" s="9">
        <v>0.97927461139896377</v>
      </c>
      <c r="H142" s="20">
        <v>359</v>
      </c>
      <c r="I142" s="9">
        <v>0.94973544973544977</v>
      </c>
      <c r="J142" s="20">
        <v>0</v>
      </c>
      <c r="K142" s="9">
        <v>0</v>
      </c>
      <c r="L142" s="20">
        <v>2</v>
      </c>
      <c r="M142" s="9">
        <v>5.2910052910052907E-3</v>
      </c>
      <c r="N142" s="20">
        <v>1</v>
      </c>
      <c r="O142" s="9">
        <v>2.6455026455026454E-3</v>
      </c>
      <c r="P142" s="20">
        <v>0</v>
      </c>
      <c r="Q142" s="9">
        <v>0</v>
      </c>
    </row>
    <row r="143" spans="4:17" x14ac:dyDescent="0.25">
      <c r="D143" s="8" t="s">
        <v>585</v>
      </c>
      <c r="E143" s="20">
        <v>107</v>
      </c>
      <c r="F143" s="20">
        <v>105</v>
      </c>
      <c r="G143" s="9">
        <v>0.98130841121495327</v>
      </c>
      <c r="H143" s="20">
        <v>101</v>
      </c>
      <c r="I143" s="9">
        <v>0.96190476190476193</v>
      </c>
      <c r="J143" s="20">
        <v>0</v>
      </c>
      <c r="K143" s="9">
        <v>0</v>
      </c>
      <c r="L143" s="20">
        <v>0</v>
      </c>
      <c r="M143" s="9">
        <v>0</v>
      </c>
      <c r="N143" s="20">
        <v>0</v>
      </c>
      <c r="O143" s="9">
        <v>0</v>
      </c>
      <c r="P143" s="20">
        <v>0</v>
      </c>
      <c r="Q143" s="9">
        <v>0</v>
      </c>
    </row>
    <row r="144" spans="4:17" x14ac:dyDescent="0.25">
      <c r="D144" s="8" t="s">
        <v>586</v>
      </c>
      <c r="E144" s="20">
        <v>10</v>
      </c>
      <c r="F144" s="20">
        <v>10</v>
      </c>
      <c r="G144" s="9">
        <v>1</v>
      </c>
      <c r="H144" s="20">
        <v>10</v>
      </c>
      <c r="I144" s="9">
        <v>1</v>
      </c>
      <c r="J144" s="20">
        <v>0</v>
      </c>
      <c r="K144" s="9">
        <v>0</v>
      </c>
      <c r="L144" s="20">
        <v>0</v>
      </c>
      <c r="M144" s="9">
        <v>0</v>
      </c>
      <c r="N144" s="20">
        <v>0</v>
      </c>
      <c r="O144" s="9">
        <v>0</v>
      </c>
      <c r="P144" s="20">
        <v>0</v>
      </c>
      <c r="Q144" s="9">
        <v>0</v>
      </c>
    </row>
    <row r="145" spans="4:17" x14ac:dyDescent="0.25">
      <c r="D145" s="8" t="s">
        <v>593</v>
      </c>
      <c r="E145" s="20">
        <v>130</v>
      </c>
      <c r="F145" s="20">
        <v>129</v>
      </c>
      <c r="G145" s="9">
        <v>0.99230769230769234</v>
      </c>
      <c r="H145" s="20">
        <v>123</v>
      </c>
      <c r="I145" s="9">
        <v>0.95348837209302328</v>
      </c>
      <c r="J145" s="20">
        <v>0</v>
      </c>
      <c r="K145" s="9">
        <v>0</v>
      </c>
      <c r="L145" s="20">
        <v>1</v>
      </c>
      <c r="M145" s="9">
        <v>7.7519379844961239E-3</v>
      </c>
      <c r="N145" s="20">
        <v>0</v>
      </c>
      <c r="O145" s="9">
        <v>0</v>
      </c>
      <c r="P145" s="20">
        <v>0</v>
      </c>
      <c r="Q145" s="9">
        <v>0</v>
      </c>
    </row>
    <row r="146" spans="4:17" x14ac:dyDescent="0.25">
      <c r="D146" s="8" t="s">
        <v>595</v>
      </c>
      <c r="E146" s="20">
        <v>2</v>
      </c>
      <c r="F146" s="20">
        <v>2</v>
      </c>
      <c r="G146" s="9">
        <v>1</v>
      </c>
      <c r="H146" s="20">
        <v>2</v>
      </c>
      <c r="I146" s="9">
        <v>1</v>
      </c>
      <c r="J146" s="20">
        <v>0</v>
      </c>
      <c r="K146" s="9">
        <v>0</v>
      </c>
      <c r="L146" s="20">
        <v>0</v>
      </c>
      <c r="M146" s="9">
        <v>0</v>
      </c>
      <c r="N146" s="20">
        <v>0</v>
      </c>
      <c r="O146" s="9">
        <v>0</v>
      </c>
      <c r="P146" s="20">
        <v>0</v>
      </c>
      <c r="Q146" s="9">
        <v>0</v>
      </c>
    </row>
    <row r="147" spans="4:17" x14ac:dyDescent="0.25">
      <c r="D147" s="8" t="s">
        <v>596</v>
      </c>
      <c r="E147" s="20">
        <v>28</v>
      </c>
      <c r="F147" s="20">
        <v>27</v>
      </c>
      <c r="G147" s="9">
        <v>0.9642857142857143</v>
      </c>
      <c r="H147" s="20">
        <v>23</v>
      </c>
      <c r="I147" s="9">
        <v>0.85185185185185186</v>
      </c>
      <c r="J147" s="20">
        <v>0</v>
      </c>
      <c r="K147" s="9">
        <v>0</v>
      </c>
      <c r="L147" s="20">
        <v>1</v>
      </c>
      <c r="M147" s="9">
        <v>3.7037037037037035E-2</v>
      </c>
      <c r="N147" s="20">
        <v>0</v>
      </c>
      <c r="O147" s="9">
        <v>0</v>
      </c>
      <c r="P147" s="20">
        <v>0</v>
      </c>
      <c r="Q147" s="9">
        <v>0</v>
      </c>
    </row>
    <row r="148" spans="4:17" x14ac:dyDescent="0.25">
      <c r="D148" s="8" t="s">
        <v>456</v>
      </c>
      <c r="E148" s="20">
        <v>48</v>
      </c>
      <c r="F148" s="20">
        <v>48</v>
      </c>
      <c r="G148" s="9">
        <v>1</v>
      </c>
      <c r="H148" s="20">
        <v>47</v>
      </c>
      <c r="I148" s="9">
        <v>0.97916666666666663</v>
      </c>
      <c r="J148" s="20">
        <v>0</v>
      </c>
      <c r="K148" s="9">
        <v>0</v>
      </c>
      <c r="L148" s="20">
        <v>0</v>
      </c>
      <c r="M148" s="9">
        <v>0</v>
      </c>
      <c r="N148" s="20">
        <v>0</v>
      </c>
      <c r="O148" s="9">
        <v>0</v>
      </c>
      <c r="P148" s="20">
        <v>0</v>
      </c>
      <c r="Q148" s="9">
        <v>0</v>
      </c>
    </row>
    <row r="149" spans="4:17" x14ac:dyDescent="0.25">
      <c r="D149" s="8" t="s">
        <v>601</v>
      </c>
      <c r="E149" s="20">
        <v>49</v>
      </c>
      <c r="F149" s="20">
        <v>45</v>
      </c>
      <c r="G149" s="9">
        <v>0.91836734693877553</v>
      </c>
      <c r="H149" s="20">
        <v>41</v>
      </c>
      <c r="I149" s="9">
        <v>0.91111111111111109</v>
      </c>
      <c r="J149" s="20">
        <v>0</v>
      </c>
      <c r="K149" s="9">
        <v>0</v>
      </c>
      <c r="L149" s="20">
        <v>0</v>
      </c>
      <c r="M149" s="9">
        <v>0</v>
      </c>
      <c r="N149" s="20">
        <v>1</v>
      </c>
      <c r="O149" s="9">
        <v>2.2222222222222223E-2</v>
      </c>
      <c r="P149" s="20">
        <v>0</v>
      </c>
      <c r="Q149" s="9">
        <v>0</v>
      </c>
    </row>
    <row r="150" spans="4:17" x14ac:dyDescent="0.25">
      <c r="D150" s="8" t="s">
        <v>606</v>
      </c>
      <c r="E150" s="20">
        <v>2</v>
      </c>
      <c r="F150" s="20">
        <v>2</v>
      </c>
      <c r="G150" s="9">
        <v>1</v>
      </c>
      <c r="H150" s="20">
        <v>2</v>
      </c>
      <c r="I150" s="9">
        <v>1</v>
      </c>
      <c r="J150" s="20">
        <v>0</v>
      </c>
      <c r="K150" s="9">
        <v>0</v>
      </c>
      <c r="L150" s="20">
        <v>0</v>
      </c>
      <c r="M150" s="9">
        <v>0</v>
      </c>
      <c r="N150" s="20">
        <v>0</v>
      </c>
      <c r="O150" s="9">
        <v>0</v>
      </c>
      <c r="P150" s="20">
        <v>0</v>
      </c>
      <c r="Q150" s="9">
        <v>0</v>
      </c>
    </row>
    <row r="151" spans="4:17" x14ac:dyDescent="0.25">
      <c r="D151" s="8" t="s">
        <v>609</v>
      </c>
      <c r="E151" s="20">
        <v>0</v>
      </c>
      <c r="F151" s="20">
        <v>0</v>
      </c>
      <c r="G151" s="9">
        <v>0</v>
      </c>
      <c r="H151" s="20">
        <v>0</v>
      </c>
      <c r="I151" s="9">
        <v>0</v>
      </c>
      <c r="J151" s="20">
        <v>0</v>
      </c>
      <c r="K151" s="9">
        <v>0</v>
      </c>
      <c r="L151" s="20">
        <v>0</v>
      </c>
      <c r="M151" s="9">
        <v>0</v>
      </c>
      <c r="N151" s="20">
        <v>0</v>
      </c>
      <c r="O151" s="9">
        <v>0</v>
      </c>
      <c r="P151" s="20">
        <v>0</v>
      </c>
      <c r="Q151" s="9">
        <v>0</v>
      </c>
    </row>
    <row r="152" spans="4:17" x14ac:dyDescent="0.25">
      <c r="D152" s="8" t="s">
        <v>611</v>
      </c>
      <c r="E152" s="20">
        <v>3</v>
      </c>
      <c r="F152" s="20">
        <v>3</v>
      </c>
      <c r="G152" s="9">
        <v>1</v>
      </c>
      <c r="H152" s="20">
        <v>3</v>
      </c>
      <c r="I152" s="9">
        <v>1</v>
      </c>
      <c r="J152" s="20">
        <v>0</v>
      </c>
      <c r="K152" s="9">
        <v>0</v>
      </c>
      <c r="L152" s="20">
        <v>0</v>
      </c>
      <c r="M152" s="9">
        <v>0</v>
      </c>
      <c r="N152" s="20">
        <v>0</v>
      </c>
      <c r="O152" s="9">
        <v>0</v>
      </c>
      <c r="P152" s="20">
        <v>0</v>
      </c>
      <c r="Q152" s="9">
        <v>0</v>
      </c>
    </row>
    <row r="153" spans="4:17" x14ac:dyDescent="0.25">
      <c r="D153" s="8" t="s">
        <v>616</v>
      </c>
      <c r="E153" s="20">
        <v>3</v>
      </c>
      <c r="F153" s="20">
        <v>3</v>
      </c>
      <c r="G153" s="9">
        <v>1</v>
      </c>
      <c r="H153" s="20">
        <v>3</v>
      </c>
      <c r="I153" s="9">
        <v>1</v>
      </c>
      <c r="J153" s="20">
        <v>0</v>
      </c>
      <c r="K153" s="9">
        <v>0</v>
      </c>
      <c r="L153" s="20">
        <v>0</v>
      </c>
      <c r="M153" s="9">
        <v>0</v>
      </c>
      <c r="N153" s="20">
        <v>0</v>
      </c>
      <c r="O153" s="9">
        <v>0</v>
      </c>
      <c r="P153" s="20">
        <v>0</v>
      </c>
      <c r="Q153" s="9">
        <v>0</v>
      </c>
    </row>
    <row r="154" spans="4:17" x14ac:dyDescent="0.25">
      <c r="D154" s="8" t="s">
        <v>617</v>
      </c>
      <c r="E154" s="20">
        <v>1</v>
      </c>
      <c r="F154" s="20">
        <v>1</v>
      </c>
      <c r="G154" s="9">
        <v>1</v>
      </c>
      <c r="H154" s="20">
        <v>1</v>
      </c>
      <c r="I154" s="9">
        <v>1</v>
      </c>
      <c r="J154" s="20">
        <v>0</v>
      </c>
      <c r="K154" s="9">
        <v>0</v>
      </c>
      <c r="L154" s="20">
        <v>0</v>
      </c>
      <c r="M154" s="9">
        <v>0</v>
      </c>
      <c r="N154" s="20">
        <v>0</v>
      </c>
      <c r="O154" s="9">
        <v>0</v>
      </c>
      <c r="P154" s="20">
        <v>0</v>
      </c>
      <c r="Q154" s="9">
        <v>0</v>
      </c>
    </row>
    <row r="155" spans="4:17" x14ac:dyDescent="0.25">
      <c r="D155" s="8" t="s">
        <v>618</v>
      </c>
      <c r="E155" s="20">
        <v>0</v>
      </c>
      <c r="F155" s="20">
        <v>0</v>
      </c>
      <c r="G155" s="9">
        <v>0</v>
      </c>
      <c r="H155" s="20">
        <v>0</v>
      </c>
      <c r="I155" s="9">
        <v>0</v>
      </c>
      <c r="J155" s="20">
        <v>0</v>
      </c>
      <c r="K155" s="9">
        <v>0</v>
      </c>
      <c r="L155" s="20">
        <v>0</v>
      </c>
      <c r="M155" s="9">
        <v>0</v>
      </c>
      <c r="N155" s="20">
        <v>0</v>
      </c>
      <c r="O155" s="9">
        <v>0</v>
      </c>
      <c r="P155" s="20">
        <v>0</v>
      </c>
      <c r="Q155" s="9">
        <v>0</v>
      </c>
    </row>
    <row r="156" spans="4:17" x14ac:dyDescent="0.25">
      <c r="D156" s="8" t="s">
        <v>619</v>
      </c>
      <c r="E156" s="20">
        <v>0</v>
      </c>
      <c r="F156" s="20">
        <v>0</v>
      </c>
      <c r="G156" s="9">
        <v>0</v>
      </c>
      <c r="H156" s="20">
        <v>0</v>
      </c>
      <c r="I156" s="9">
        <v>0</v>
      </c>
      <c r="J156" s="20">
        <v>0</v>
      </c>
      <c r="K156" s="9">
        <v>0</v>
      </c>
      <c r="L156" s="20">
        <v>0</v>
      </c>
      <c r="M156" s="9">
        <v>0</v>
      </c>
      <c r="N156" s="20">
        <v>0</v>
      </c>
      <c r="O156" s="9">
        <v>0</v>
      </c>
      <c r="P156" s="20">
        <v>0</v>
      </c>
      <c r="Q156" s="9">
        <v>0</v>
      </c>
    </row>
    <row r="157" spans="4:17" x14ac:dyDescent="0.25">
      <c r="D157" s="8" t="s">
        <v>621</v>
      </c>
      <c r="E157" s="20">
        <v>3</v>
      </c>
      <c r="F157" s="20">
        <v>3</v>
      </c>
      <c r="G157" s="9">
        <v>1</v>
      </c>
      <c r="H157" s="20">
        <v>3</v>
      </c>
      <c r="I157" s="9">
        <v>1</v>
      </c>
      <c r="J157" s="20">
        <v>0</v>
      </c>
      <c r="K157" s="9">
        <v>0</v>
      </c>
      <c r="L157" s="20">
        <v>0</v>
      </c>
      <c r="M157" s="9">
        <v>0</v>
      </c>
      <c r="N157" s="20">
        <v>0</v>
      </c>
      <c r="O157" s="9">
        <v>0</v>
      </c>
      <c r="P157" s="20">
        <v>0</v>
      </c>
      <c r="Q157" s="9">
        <v>0</v>
      </c>
    </row>
    <row r="158" spans="4:17" x14ac:dyDescent="0.25">
      <c r="D158" s="6" t="s">
        <v>405</v>
      </c>
      <c r="E158" s="20">
        <v>462</v>
      </c>
      <c r="F158" s="20">
        <v>411</v>
      </c>
      <c r="G158" s="9">
        <v>0.88961038961038963</v>
      </c>
      <c r="H158" s="20">
        <v>347</v>
      </c>
      <c r="I158" s="9">
        <v>0.84428223844282235</v>
      </c>
      <c r="J158" s="20">
        <v>0</v>
      </c>
      <c r="K158" s="9">
        <v>0</v>
      </c>
      <c r="L158" s="20">
        <v>23</v>
      </c>
      <c r="M158" s="9">
        <v>5.5961070559610707E-2</v>
      </c>
      <c r="N158" s="20">
        <v>4</v>
      </c>
      <c r="O158" s="9">
        <v>9.7323600973236012E-3</v>
      </c>
      <c r="P158" s="20">
        <v>3</v>
      </c>
      <c r="Q158" s="9">
        <v>7.2992700729927005E-3</v>
      </c>
    </row>
    <row r="159" spans="4:17" x14ac:dyDescent="0.25">
      <c r="D159" s="7" t="s">
        <v>406</v>
      </c>
      <c r="E159" s="20">
        <v>140</v>
      </c>
      <c r="F159" s="20">
        <v>120</v>
      </c>
      <c r="G159" s="9">
        <v>0.8571428571428571</v>
      </c>
      <c r="H159" s="20">
        <v>108</v>
      </c>
      <c r="I159" s="9">
        <v>0.9</v>
      </c>
      <c r="J159" s="20">
        <v>0</v>
      </c>
      <c r="K159" s="9">
        <v>0</v>
      </c>
      <c r="L159" s="20">
        <v>6</v>
      </c>
      <c r="M159" s="9">
        <v>0.05</v>
      </c>
      <c r="N159" s="20">
        <v>3</v>
      </c>
      <c r="O159" s="9">
        <v>2.5000000000000001E-2</v>
      </c>
      <c r="P159" s="20">
        <v>1</v>
      </c>
      <c r="Q159" s="9">
        <v>8.3333333333333332E-3</v>
      </c>
    </row>
    <row r="160" spans="4:17" x14ac:dyDescent="0.25">
      <c r="D160" s="8" t="s">
        <v>407</v>
      </c>
      <c r="E160" s="20">
        <v>2</v>
      </c>
      <c r="F160" s="20">
        <v>2</v>
      </c>
      <c r="G160" s="9">
        <v>1</v>
      </c>
      <c r="H160" s="20">
        <v>1</v>
      </c>
      <c r="I160" s="9">
        <v>0.5</v>
      </c>
      <c r="J160" s="20">
        <v>0</v>
      </c>
      <c r="K160" s="9">
        <v>0</v>
      </c>
      <c r="L160" s="20">
        <v>0</v>
      </c>
      <c r="M160" s="9">
        <v>0</v>
      </c>
      <c r="N160" s="20">
        <v>0</v>
      </c>
      <c r="O160" s="9">
        <v>0</v>
      </c>
      <c r="P160" s="20">
        <v>0</v>
      </c>
      <c r="Q160" s="9">
        <v>0</v>
      </c>
    </row>
    <row r="161" spans="4:17" x14ac:dyDescent="0.25">
      <c r="D161" s="8" t="s">
        <v>408</v>
      </c>
      <c r="E161" s="20">
        <v>2</v>
      </c>
      <c r="F161" s="20">
        <v>1</v>
      </c>
      <c r="G161" s="9">
        <v>0.5</v>
      </c>
      <c r="H161" s="20">
        <v>1</v>
      </c>
      <c r="I161" s="9">
        <v>1</v>
      </c>
      <c r="J161" s="20">
        <v>0</v>
      </c>
      <c r="K161" s="9">
        <v>0</v>
      </c>
      <c r="L161" s="20">
        <v>0</v>
      </c>
      <c r="M161" s="9">
        <v>0</v>
      </c>
      <c r="N161" s="20">
        <v>1</v>
      </c>
      <c r="O161" s="9">
        <v>1</v>
      </c>
      <c r="P161" s="20">
        <v>0</v>
      </c>
      <c r="Q161" s="9">
        <v>0</v>
      </c>
    </row>
    <row r="162" spans="4:17" x14ac:dyDescent="0.25">
      <c r="D162" s="8" t="s">
        <v>409</v>
      </c>
      <c r="E162" s="20">
        <v>133</v>
      </c>
      <c r="F162" s="20">
        <v>114</v>
      </c>
      <c r="G162" s="9">
        <v>0.8571428571428571</v>
      </c>
      <c r="H162" s="20">
        <v>104</v>
      </c>
      <c r="I162" s="9">
        <v>0.91228070175438591</v>
      </c>
      <c r="J162" s="20">
        <v>0</v>
      </c>
      <c r="K162" s="9">
        <v>0</v>
      </c>
      <c r="L162" s="20">
        <v>6</v>
      </c>
      <c r="M162" s="9">
        <v>5.2631578947368418E-2</v>
      </c>
      <c r="N162" s="20">
        <v>2</v>
      </c>
      <c r="O162" s="9">
        <v>1.7543859649122806E-2</v>
      </c>
      <c r="P162" s="20">
        <v>1</v>
      </c>
      <c r="Q162" s="9">
        <v>8.771929824561403E-3</v>
      </c>
    </row>
    <row r="163" spans="4:17" x14ac:dyDescent="0.25">
      <c r="D163" s="8" t="s">
        <v>410</v>
      </c>
      <c r="E163" s="20">
        <v>2</v>
      </c>
      <c r="F163" s="20">
        <v>2</v>
      </c>
      <c r="G163" s="9">
        <v>1</v>
      </c>
      <c r="H163" s="20">
        <v>1</v>
      </c>
      <c r="I163" s="9">
        <v>0.5</v>
      </c>
      <c r="J163" s="20">
        <v>0</v>
      </c>
      <c r="K163" s="9">
        <v>0</v>
      </c>
      <c r="L163" s="20">
        <v>0</v>
      </c>
      <c r="M163" s="9">
        <v>0</v>
      </c>
      <c r="N163" s="20">
        <v>0</v>
      </c>
      <c r="O163" s="9">
        <v>0</v>
      </c>
      <c r="P163" s="20">
        <v>0</v>
      </c>
      <c r="Q163" s="9">
        <v>0</v>
      </c>
    </row>
    <row r="164" spans="4:17" x14ac:dyDescent="0.25">
      <c r="D164" s="8" t="s">
        <v>411</v>
      </c>
      <c r="E164" s="20">
        <v>0</v>
      </c>
      <c r="F164" s="20">
        <v>0</v>
      </c>
      <c r="G164" s="9">
        <v>0</v>
      </c>
      <c r="H164" s="20">
        <v>0</v>
      </c>
      <c r="I164" s="9">
        <v>0</v>
      </c>
      <c r="J164" s="20">
        <v>0</v>
      </c>
      <c r="K164" s="9">
        <v>0</v>
      </c>
      <c r="L164" s="20">
        <v>0</v>
      </c>
      <c r="M164" s="9">
        <v>0</v>
      </c>
      <c r="N164" s="20">
        <v>0</v>
      </c>
      <c r="O164" s="9">
        <v>0</v>
      </c>
      <c r="P164" s="20">
        <v>0</v>
      </c>
      <c r="Q164" s="9">
        <v>0</v>
      </c>
    </row>
    <row r="165" spans="4:17" x14ac:dyDescent="0.25">
      <c r="D165" s="8" t="s">
        <v>412</v>
      </c>
      <c r="E165" s="20">
        <v>0</v>
      </c>
      <c r="F165" s="20">
        <v>0</v>
      </c>
      <c r="G165" s="9">
        <v>0</v>
      </c>
      <c r="H165" s="20">
        <v>0</v>
      </c>
      <c r="I165" s="9">
        <v>0</v>
      </c>
      <c r="J165" s="20">
        <v>0</v>
      </c>
      <c r="K165" s="9">
        <v>0</v>
      </c>
      <c r="L165" s="20">
        <v>0</v>
      </c>
      <c r="M165" s="9">
        <v>0</v>
      </c>
      <c r="N165" s="20">
        <v>0</v>
      </c>
      <c r="O165" s="9">
        <v>0</v>
      </c>
      <c r="P165" s="20">
        <v>0</v>
      </c>
      <c r="Q165" s="9">
        <v>0</v>
      </c>
    </row>
    <row r="166" spans="4:17" x14ac:dyDescent="0.25">
      <c r="D166" s="8" t="s">
        <v>648</v>
      </c>
      <c r="E166" s="20">
        <v>1</v>
      </c>
      <c r="F166" s="20">
        <v>1</v>
      </c>
      <c r="G166" s="9">
        <v>1</v>
      </c>
      <c r="H166" s="20">
        <v>1</v>
      </c>
      <c r="I166" s="9">
        <v>1</v>
      </c>
      <c r="J166" s="20">
        <v>0</v>
      </c>
      <c r="K166" s="9">
        <v>0</v>
      </c>
      <c r="L166" s="20">
        <v>0</v>
      </c>
      <c r="M166" s="9">
        <v>0</v>
      </c>
      <c r="N166" s="20">
        <v>0</v>
      </c>
      <c r="O166" s="9">
        <v>0</v>
      </c>
      <c r="P166" s="20">
        <v>0</v>
      </c>
      <c r="Q166" s="9">
        <v>0</v>
      </c>
    </row>
    <row r="167" spans="4:17" x14ac:dyDescent="0.25">
      <c r="D167" s="7" t="s">
        <v>463</v>
      </c>
      <c r="E167" s="20">
        <v>9</v>
      </c>
      <c r="F167" s="20">
        <v>7</v>
      </c>
      <c r="G167" s="9">
        <v>0.77777777777777779</v>
      </c>
      <c r="H167" s="20">
        <v>4</v>
      </c>
      <c r="I167" s="9">
        <v>0.5714285714285714</v>
      </c>
      <c r="J167" s="20">
        <v>0</v>
      </c>
      <c r="K167" s="9">
        <v>0</v>
      </c>
      <c r="L167" s="20">
        <v>1</v>
      </c>
      <c r="M167" s="9">
        <v>0.14285714285714285</v>
      </c>
      <c r="N167" s="20">
        <v>0</v>
      </c>
      <c r="O167" s="9">
        <v>0</v>
      </c>
      <c r="P167" s="20">
        <v>0</v>
      </c>
      <c r="Q167" s="9">
        <v>0</v>
      </c>
    </row>
    <row r="168" spans="4:17" x14ac:dyDescent="0.25">
      <c r="D168" s="8" t="s">
        <v>642</v>
      </c>
      <c r="E168" s="20">
        <v>6</v>
      </c>
      <c r="F168" s="20">
        <v>5</v>
      </c>
      <c r="G168" s="9">
        <v>0.83333333333333337</v>
      </c>
      <c r="H168" s="20">
        <v>3</v>
      </c>
      <c r="I168" s="9">
        <v>0.6</v>
      </c>
      <c r="J168" s="20">
        <v>0</v>
      </c>
      <c r="K168" s="9">
        <v>0</v>
      </c>
      <c r="L168" s="20">
        <v>0</v>
      </c>
      <c r="M168" s="9">
        <v>0</v>
      </c>
      <c r="N168" s="20">
        <v>0</v>
      </c>
      <c r="O168" s="9">
        <v>0</v>
      </c>
      <c r="P168" s="20">
        <v>0</v>
      </c>
      <c r="Q168" s="9">
        <v>0</v>
      </c>
    </row>
    <row r="169" spans="4:17" x14ac:dyDescent="0.25">
      <c r="D169" s="8" t="s">
        <v>473</v>
      </c>
      <c r="E169" s="20">
        <v>2</v>
      </c>
      <c r="F169" s="20">
        <v>2</v>
      </c>
      <c r="G169" s="9">
        <v>1</v>
      </c>
      <c r="H169" s="20">
        <v>1</v>
      </c>
      <c r="I169" s="9">
        <v>0.5</v>
      </c>
      <c r="J169" s="20">
        <v>0</v>
      </c>
      <c r="K169" s="9">
        <v>0</v>
      </c>
      <c r="L169" s="20">
        <v>0</v>
      </c>
      <c r="M169" s="9">
        <v>0</v>
      </c>
      <c r="N169" s="20">
        <v>0</v>
      </c>
      <c r="O169" s="9">
        <v>0</v>
      </c>
      <c r="P169" s="20">
        <v>0</v>
      </c>
      <c r="Q169" s="9">
        <v>0</v>
      </c>
    </row>
    <row r="170" spans="4:17" x14ac:dyDescent="0.25">
      <c r="D170" s="8" t="s">
        <v>464</v>
      </c>
      <c r="E170" s="20">
        <v>1</v>
      </c>
      <c r="F170" s="20">
        <v>0</v>
      </c>
      <c r="G170" s="9">
        <v>0</v>
      </c>
      <c r="H170" s="20">
        <v>0</v>
      </c>
      <c r="I170" s="9">
        <v>0</v>
      </c>
      <c r="J170" s="20">
        <v>0</v>
      </c>
      <c r="K170" s="9">
        <v>0</v>
      </c>
      <c r="L170" s="20">
        <v>1</v>
      </c>
      <c r="M170" s="9">
        <v>0</v>
      </c>
      <c r="N170" s="20">
        <v>0</v>
      </c>
      <c r="O170" s="9">
        <v>0</v>
      </c>
      <c r="P170" s="20">
        <v>0</v>
      </c>
      <c r="Q170" s="9">
        <v>0</v>
      </c>
    </row>
    <row r="171" spans="4:17" x14ac:dyDescent="0.25">
      <c r="D171" s="7" t="s">
        <v>467</v>
      </c>
      <c r="E171" s="20">
        <v>61</v>
      </c>
      <c r="F171" s="20">
        <v>55</v>
      </c>
      <c r="G171" s="9">
        <v>0.90163934426229508</v>
      </c>
      <c r="H171" s="20">
        <v>38</v>
      </c>
      <c r="I171" s="9">
        <v>0.69090909090909092</v>
      </c>
      <c r="J171" s="20">
        <v>0</v>
      </c>
      <c r="K171" s="9">
        <v>0</v>
      </c>
      <c r="L171" s="20">
        <v>3</v>
      </c>
      <c r="M171" s="9">
        <v>5.4545454545454543E-2</v>
      </c>
      <c r="N171" s="20">
        <v>0</v>
      </c>
      <c r="O171" s="9">
        <v>0</v>
      </c>
      <c r="P171" s="20">
        <v>2</v>
      </c>
      <c r="Q171" s="9">
        <v>3.6363636363636362E-2</v>
      </c>
    </row>
    <row r="172" spans="4:17" x14ac:dyDescent="0.25">
      <c r="D172" s="8" t="s">
        <v>623</v>
      </c>
      <c r="E172" s="20">
        <v>9</v>
      </c>
      <c r="F172" s="20">
        <v>8</v>
      </c>
      <c r="G172" s="9">
        <v>0.88888888888888884</v>
      </c>
      <c r="H172" s="20">
        <v>5</v>
      </c>
      <c r="I172" s="9">
        <v>0.625</v>
      </c>
      <c r="J172" s="20">
        <v>0</v>
      </c>
      <c r="K172" s="9">
        <v>0</v>
      </c>
      <c r="L172" s="20">
        <v>0</v>
      </c>
      <c r="M172" s="9">
        <v>0</v>
      </c>
      <c r="N172" s="20">
        <v>0</v>
      </c>
      <c r="O172" s="9">
        <v>0</v>
      </c>
      <c r="P172" s="20">
        <v>0</v>
      </c>
      <c r="Q172" s="9">
        <v>0</v>
      </c>
    </row>
    <row r="173" spans="4:17" x14ac:dyDescent="0.25">
      <c r="D173" s="8" t="s">
        <v>625</v>
      </c>
      <c r="E173" s="20">
        <v>34</v>
      </c>
      <c r="F173" s="20">
        <v>33</v>
      </c>
      <c r="G173" s="9">
        <v>0.97058823529411764</v>
      </c>
      <c r="H173" s="20">
        <v>22</v>
      </c>
      <c r="I173" s="9">
        <v>0.66666666666666663</v>
      </c>
      <c r="J173" s="20">
        <v>0</v>
      </c>
      <c r="K173" s="9">
        <v>0</v>
      </c>
      <c r="L173" s="20">
        <v>1</v>
      </c>
      <c r="M173" s="9">
        <v>3.0303030303030304E-2</v>
      </c>
      <c r="N173" s="20">
        <v>0</v>
      </c>
      <c r="O173" s="9">
        <v>0</v>
      </c>
      <c r="P173" s="20">
        <v>0</v>
      </c>
      <c r="Q173" s="9">
        <v>0</v>
      </c>
    </row>
    <row r="174" spans="4:17" x14ac:dyDescent="0.25">
      <c r="D174" s="8" t="s">
        <v>636</v>
      </c>
      <c r="E174" s="20">
        <v>10</v>
      </c>
      <c r="F174" s="20">
        <v>8</v>
      </c>
      <c r="G174" s="9">
        <v>0.8</v>
      </c>
      <c r="H174" s="20">
        <v>7</v>
      </c>
      <c r="I174" s="9">
        <v>0.875</v>
      </c>
      <c r="J174" s="20">
        <v>0</v>
      </c>
      <c r="K174" s="9">
        <v>0</v>
      </c>
      <c r="L174" s="20">
        <v>2</v>
      </c>
      <c r="M174" s="9">
        <v>0.25</v>
      </c>
      <c r="N174" s="20">
        <v>0</v>
      </c>
      <c r="O174" s="9">
        <v>0</v>
      </c>
      <c r="P174" s="20">
        <v>0</v>
      </c>
      <c r="Q174" s="9">
        <v>0</v>
      </c>
    </row>
    <row r="175" spans="4:17" x14ac:dyDescent="0.25">
      <c r="D175" s="8" t="s">
        <v>468</v>
      </c>
      <c r="E175" s="20">
        <v>8</v>
      </c>
      <c r="F175" s="20">
        <v>6</v>
      </c>
      <c r="G175" s="9">
        <v>0.75</v>
      </c>
      <c r="H175" s="20">
        <v>4</v>
      </c>
      <c r="I175" s="9">
        <v>0.66666666666666663</v>
      </c>
      <c r="J175" s="20">
        <v>0</v>
      </c>
      <c r="K175" s="9">
        <v>0</v>
      </c>
      <c r="L175" s="20">
        <v>0</v>
      </c>
      <c r="M175" s="9">
        <v>0</v>
      </c>
      <c r="N175" s="20">
        <v>0</v>
      </c>
      <c r="O175" s="9">
        <v>0</v>
      </c>
      <c r="P175" s="20">
        <v>2</v>
      </c>
      <c r="Q175" s="9">
        <v>0.33333333333333331</v>
      </c>
    </row>
    <row r="176" spans="4:17" x14ac:dyDescent="0.25">
      <c r="D176" s="7" t="s">
        <v>470</v>
      </c>
      <c r="E176" s="20">
        <v>99</v>
      </c>
      <c r="F176" s="20">
        <v>89</v>
      </c>
      <c r="G176" s="9">
        <v>0.89898989898989901</v>
      </c>
      <c r="H176" s="20">
        <v>72</v>
      </c>
      <c r="I176" s="9">
        <v>0.8089887640449438</v>
      </c>
      <c r="J176" s="20">
        <v>0</v>
      </c>
      <c r="K176" s="9">
        <v>0</v>
      </c>
      <c r="L176" s="20">
        <v>4</v>
      </c>
      <c r="M176" s="9">
        <v>4.49438202247191E-2</v>
      </c>
      <c r="N176" s="20">
        <v>1</v>
      </c>
      <c r="O176" s="9">
        <v>1.1235955056179775E-2</v>
      </c>
      <c r="P176" s="20">
        <v>0</v>
      </c>
      <c r="Q176" s="9">
        <v>0</v>
      </c>
    </row>
    <row r="177" spans="4:17" x14ac:dyDescent="0.25">
      <c r="D177" s="8" t="s">
        <v>624</v>
      </c>
      <c r="E177" s="20">
        <v>0</v>
      </c>
      <c r="F177" s="20">
        <v>0</v>
      </c>
      <c r="G177" s="9">
        <v>0</v>
      </c>
      <c r="H177" s="20">
        <v>0</v>
      </c>
      <c r="I177" s="9">
        <v>0</v>
      </c>
      <c r="J177" s="20">
        <v>0</v>
      </c>
      <c r="K177" s="9">
        <v>0</v>
      </c>
      <c r="L177" s="20">
        <v>0</v>
      </c>
      <c r="M177" s="9">
        <v>0</v>
      </c>
      <c r="N177" s="20">
        <v>0</v>
      </c>
      <c r="O177" s="9">
        <v>0</v>
      </c>
      <c r="P177" s="20">
        <v>0</v>
      </c>
      <c r="Q177" s="9">
        <v>0</v>
      </c>
    </row>
    <row r="178" spans="4:17" x14ac:dyDescent="0.25">
      <c r="D178" s="8" t="s">
        <v>629</v>
      </c>
      <c r="E178" s="20">
        <v>0</v>
      </c>
      <c r="F178" s="20">
        <v>0</v>
      </c>
      <c r="G178" s="9">
        <v>0</v>
      </c>
      <c r="H178" s="20">
        <v>0</v>
      </c>
      <c r="I178" s="9">
        <v>0</v>
      </c>
      <c r="J178" s="20">
        <v>0</v>
      </c>
      <c r="K178" s="9">
        <v>0</v>
      </c>
      <c r="L178" s="20">
        <v>0</v>
      </c>
      <c r="M178" s="9">
        <v>0</v>
      </c>
      <c r="N178" s="20">
        <v>0</v>
      </c>
      <c r="O178" s="9">
        <v>0</v>
      </c>
      <c r="P178" s="20">
        <v>0</v>
      </c>
      <c r="Q178" s="9">
        <v>0</v>
      </c>
    </row>
    <row r="179" spans="4:17" x14ac:dyDescent="0.25">
      <c r="D179" s="8" t="s">
        <v>641</v>
      </c>
      <c r="E179" s="20">
        <v>84</v>
      </c>
      <c r="F179" s="20">
        <v>76</v>
      </c>
      <c r="G179" s="9">
        <v>0.90476190476190477</v>
      </c>
      <c r="H179" s="20">
        <v>62</v>
      </c>
      <c r="I179" s="9">
        <v>0.81578947368421051</v>
      </c>
      <c r="J179" s="20">
        <v>0</v>
      </c>
      <c r="K179" s="9">
        <v>0</v>
      </c>
      <c r="L179" s="20">
        <v>3</v>
      </c>
      <c r="M179" s="9">
        <v>3.9473684210526314E-2</v>
      </c>
      <c r="N179" s="20">
        <v>1</v>
      </c>
      <c r="O179" s="9">
        <v>1.3157894736842105E-2</v>
      </c>
      <c r="P179" s="20">
        <v>0</v>
      </c>
      <c r="Q179" s="9">
        <v>0</v>
      </c>
    </row>
    <row r="180" spans="4:17" x14ac:dyDescent="0.25">
      <c r="D180" s="8" t="s">
        <v>643</v>
      </c>
      <c r="E180" s="20">
        <v>12</v>
      </c>
      <c r="F180" s="20">
        <v>11</v>
      </c>
      <c r="G180" s="9">
        <v>0.91666666666666663</v>
      </c>
      <c r="H180" s="20">
        <v>8</v>
      </c>
      <c r="I180" s="9">
        <v>0.72727272727272729</v>
      </c>
      <c r="J180" s="20">
        <v>0</v>
      </c>
      <c r="K180" s="9">
        <v>0</v>
      </c>
      <c r="L180" s="20">
        <v>1</v>
      </c>
      <c r="M180" s="9">
        <v>9.0909090909090912E-2</v>
      </c>
      <c r="N180" s="20">
        <v>0</v>
      </c>
      <c r="O180" s="9">
        <v>0</v>
      </c>
      <c r="P180" s="20">
        <v>0</v>
      </c>
      <c r="Q180" s="9">
        <v>0</v>
      </c>
    </row>
    <row r="181" spans="4:17" x14ac:dyDescent="0.25">
      <c r="D181" s="8" t="s">
        <v>471</v>
      </c>
      <c r="E181" s="20">
        <v>1</v>
      </c>
      <c r="F181" s="20">
        <v>1</v>
      </c>
      <c r="G181" s="9">
        <v>1</v>
      </c>
      <c r="H181" s="20">
        <v>1</v>
      </c>
      <c r="I181" s="9">
        <v>1</v>
      </c>
      <c r="J181" s="20">
        <v>0</v>
      </c>
      <c r="K181" s="9">
        <v>0</v>
      </c>
      <c r="L181" s="20">
        <v>0</v>
      </c>
      <c r="M181" s="9">
        <v>0</v>
      </c>
      <c r="N181" s="20">
        <v>0</v>
      </c>
      <c r="O181" s="9">
        <v>0</v>
      </c>
      <c r="P181" s="20">
        <v>0</v>
      </c>
      <c r="Q181" s="9">
        <v>0</v>
      </c>
    </row>
    <row r="182" spans="4:17" x14ac:dyDescent="0.25">
      <c r="D182" s="8" t="s">
        <v>474</v>
      </c>
      <c r="E182" s="20">
        <v>2</v>
      </c>
      <c r="F182" s="20">
        <v>1</v>
      </c>
      <c r="G182" s="9">
        <v>0.5</v>
      </c>
      <c r="H182" s="20">
        <v>1</v>
      </c>
      <c r="I182" s="9">
        <v>1</v>
      </c>
      <c r="J182" s="20">
        <v>0</v>
      </c>
      <c r="K182" s="9">
        <v>0</v>
      </c>
      <c r="L182" s="20">
        <v>0</v>
      </c>
      <c r="M182" s="9">
        <v>0</v>
      </c>
      <c r="N182" s="20">
        <v>0</v>
      </c>
      <c r="O182" s="9">
        <v>0</v>
      </c>
      <c r="P182" s="20">
        <v>0</v>
      </c>
      <c r="Q182" s="9">
        <v>0</v>
      </c>
    </row>
    <row r="183" spans="4:17" x14ac:dyDescent="0.25">
      <c r="D183" s="7" t="s">
        <v>461</v>
      </c>
      <c r="E183" s="20">
        <v>5</v>
      </c>
      <c r="F183" s="20">
        <v>5</v>
      </c>
      <c r="G183" s="9">
        <v>1</v>
      </c>
      <c r="H183" s="20">
        <v>4</v>
      </c>
      <c r="I183" s="9">
        <v>0.8</v>
      </c>
      <c r="J183" s="20">
        <v>0</v>
      </c>
      <c r="K183" s="9">
        <v>0</v>
      </c>
      <c r="L183" s="20">
        <v>0</v>
      </c>
      <c r="M183" s="9">
        <v>0</v>
      </c>
      <c r="N183" s="20">
        <v>0</v>
      </c>
      <c r="O183" s="9">
        <v>0</v>
      </c>
      <c r="P183" s="20">
        <v>0</v>
      </c>
      <c r="Q183" s="9">
        <v>0</v>
      </c>
    </row>
    <row r="184" spans="4:17" x14ac:dyDescent="0.25">
      <c r="D184" s="8" t="s">
        <v>462</v>
      </c>
      <c r="E184" s="20">
        <v>1</v>
      </c>
      <c r="F184" s="20">
        <v>1</v>
      </c>
      <c r="G184" s="9">
        <v>1</v>
      </c>
      <c r="H184" s="20">
        <v>1</v>
      </c>
      <c r="I184" s="9">
        <v>1</v>
      </c>
      <c r="J184" s="20">
        <v>0</v>
      </c>
      <c r="K184" s="9">
        <v>0</v>
      </c>
      <c r="L184" s="20">
        <v>0</v>
      </c>
      <c r="M184" s="9">
        <v>0</v>
      </c>
      <c r="N184" s="20">
        <v>0</v>
      </c>
      <c r="O184" s="9">
        <v>0</v>
      </c>
      <c r="P184" s="20">
        <v>0</v>
      </c>
      <c r="Q184" s="9">
        <v>0</v>
      </c>
    </row>
    <row r="185" spans="4:17" x14ac:dyDescent="0.25">
      <c r="D185" s="8" t="s">
        <v>633</v>
      </c>
      <c r="E185" s="20">
        <v>2</v>
      </c>
      <c r="F185" s="20">
        <v>2</v>
      </c>
      <c r="G185" s="9">
        <v>1</v>
      </c>
      <c r="H185" s="20">
        <v>1</v>
      </c>
      <c r="I185" s="9">
        <v>0.5</v>
      </c>
      <c r="J185" s="20">
        <v>0</v>
      </c>
      <c r="K185" s="9">
        <v>0</v>
      </c>
      <c r="L185" s="20">
        <v>0</v>
      </c>
      <c r="M185" s="9">
        <v>0</v>
      </c>
      <c r="N185" s="20">
        <v>0</v>
      </c>
      <c r="O185" s="9">
        <v>0</v>
      </c>
      <c r="P185" s="20">
        <v>0</v>
      </c>
      <c r="Q185" s="9">
        <v>0</v>
      </c>
    </row>
    <row r="186" spans="4:17" x14ac:dyDescent="0.25">
      <c r="D186" s="8" t="s">
        <v>638</v>
      </c>
      <c r="E186" s="20">
        <v>0</v>
      </c>
      <c r="F186" s="20">
        <v>0</v>
      </c>
      <c r="G186" s="9">
        <v>0</v>
      </c>
      <c r="H186" s="20">
        <v>0</v>
      </c>
      <c r="I186" s="9">
        <v>0</v>
      </c>
      <c r="J186" s="20">
        <v>0</v>
      </c>
      <c r="K186" s="9">
        <v>0</v>
      </c>
      <c r="L186" s="20">
        <v>0</v>
      </c>
      <c r="M186" s="9">
        <v>0</v>
      </c>
      <c r="N186" s="20">
        <v>0</v>
      </c>
      <c r="O186" s="9">
        <v>0</v>
      </c>
      <c r="P186" s="20">
        <v>0</v>
      </c>
      <c r="Q186" s="9">
        <v>0</v>
      </c>
    </row>
    <row r="187" spans="4:17" x14ac:dyDescent="0.25">
      <c r="D187" s="8" t="s">
        <v>644</v>
      </c>
      <c r="E187" s="20">
        <v>0</v>
      </c>
      <c r="F187" s="20">
        <v>0</v>
      </c>
      <c r="G187" s="9">
        <v>0</v>
      </c>
      <c r="H187" s="20">
        <v>0</v>
      </c>
      <c r="I187" s="9">
        <v>0</v>
      </c>
      <c r="J187" s="20">
        <v>0</v>
      </c>
      <c r="K187" s="9">
        <v>0</v>
      </c>
      <c r="L187" s="20">
        <v>0</v>
      </c>
      <c r="M187" s="9">
        <v>0</v>
      </c>
      <c r="N187" s="20">
        <v>0</v>
      </c>
      <c r="O187" s="9">
        <v>0</v>
      </c>
      <c r="P187" s="20">
        <v>0</v>
      </c>
      <c r="Q187" s="9">
        <v>0</v>
      </c>
    </row>
    <row r="188" spans="4:17" x14ac:dyDescent="0.25">
      <c r="D188" s="8" t="s">
        <v>649</v>
      </c>
      <c r="E188" s="20">
        <v>0</v>
      </c>
      <c r="F188" s="20">
        <v>0</v>
      </c>
      <c r="G188" s="9">
        <v>0</v>
      </c>
      <c r="H188" s="20">
        <v>0</v>
      </c>
      <c r="I188" s="9">
        <v>0</v>
      </c>
      <c r="J188" s="20">
        <v>0</v>
      </c>
      <c r="K188" s="9">
        <v>0</v>
      </c>
      <c r="L188" s="20">
        <v>0</v>
      </c>
      <c r="M188" s="9">
        <v>0</v>
      </c>
      <c r="N188" s="20">
        <v>0</v>
      </c>
      <c r="O188" s="9">
        <v>0</v>
      </c>
      <c r="P188" s="20">
        <v>0</v>
      </c>
      <c r="Q188" s="9">
        <v>0</v>
      </c>
    </row>
    <row r="189" spans="4:17" x14ac:dyDescent="0.25">
      <c r="D189" s="8" t="s">
        <v>652</v>
      </c>
      <c r="E189" s="20">
        <v>2</v>
      </c>
      <c r="F189" s="20">
        <v>2</v>
      </c>
      <c r="G189" s="9">
        <v>1</v>
      </c>
      <c r="H189" s="20">
        <v>2</v>
      </c>
      <c r="I189" s="9">
        <v>1</v>
      </c>
      <c r="J189" s="20">
        <v>0</v>
      </c>
      <c r="K189" s="9">
        <v>0</v>
      </c>
      <c r="L189" s="20">
        <v>0</v>
      </c>
      <c r="M189" s="9">
        <v>0</v>
      </c>
      <c r="N189" s="20">
        <v>0</v>
      </c>
      <c r="O189" s="9">
        <v>0</v>
      </c>
      <c r="P189" s="20">
        <v>0</v>
      </c>
      <c r="Q189" s="9">
        <v>0</v>
      </c>
    </row>
    <row r="190" spans="4:17" x14ac:dyDescent="0.25">
      <c r="D190" s="7" t="s">
        <v>459</v>
      </c>
      <c r="E190" s="20">
        <v>4</v>
      </c>
      <c r="F190" s="20">
        <v>4</v>
      </c>
      <c r="G190" s="9">
        <v>1</v>
      </c>
      <c r="H190" s="20">
        <v>3</v>
      </c>
      <c r="I190" s="9">
        <v>0.75</v>
      </c>
      <c r="J190" s="20">
        <v>0</v>
      </c>
      <c r="K190" s="9">
        <v>0</v>
      </c>
      <c r="L190" s="20">
        <v>0</v>
      </c>
      <c r="M190" s="9">
        <v>0</v>
      </c>
      <c r="N190" s="20">
        <v>0</v>
      </c>
      <c r="O190" s="9">
        <v>0</v>
      </c>
      <c r="P190" s="20">
        <v>0</v>
      </c>
      <c r="Q190" s="9">
        <v>0</v>
      </c>
    </row>
    <row r="191" spans="4:17" x14ac:dyDescent="0.25">
      <c r="D191" s="8" t="s">
        <v>460</v>
      </c>
      <c r="E191" s="20">
        <v>4</v>
      </c>
      <c r="F191" s="20">
        <v>4</v>
      </c>
      <c r="G191" s="9">
        <v>1</v>
      </c>
      <c r="H191" s="20">
        <v>3</v>
      </c>
      <c r="I191" s="9">
        <v>0.75</v>
      </c>
      <c r="J191" s="20">
        <v>0</v>
      </c>
      <c r="K191" s="9">
        <v>0</v>
      </c>
      <c r="L191" s="20">
        <v>0</v>
      </c>
      <c r="M191" s="9">
        <v>0</v>
      </c>
      <c r="N191" s="20">
        <v>0</v>
      </c>
      <c r="O191" s="9">
        <v>0</v>
      </c>
      <c r="P191" s="20">
        <v>0</v>
      </c>
      <c r="Q191" s="9">
        <v>0</v>
      </c>
    </row>
    <row r="192" spans="4:17" x14ac:dyDescent="0.25">
      <c r="D192" s="8" t="s">
        <v>634</v>
      </c>
      <c r="E192" s="20">
        <v>0</v>
      </c>
      <c r="F192" s="20">
        <v>0</v>
      </c>
      <c r="G192" s="9">
        <v>0</v>
      </c>
      <c r="H192" s="20">
        <v>0</v>
      </c>
      <c r="I192" s="9">
        <v>0</v>
      </c>
      <c r="J192" s="20">
        <v>0</v>
      </c>
      <c r="K192" s="9">
        <v>0</v>
      </c>
      <c r="L192" s="20">
        <v>0</v>
      </c>
      <c r="M192" s="9">
        <v>0</v>
      </c>
      <c r="N192" s="20">
        <v>0</v>
      </c>
      <c r="O192" s="9">
        <v>0</v>
      </c>
      <c r="P192" s="20">
        <v>0</v>
      </c>
      <c r="Q192" s="9">
        <v>0</v>
      </c>
    </row>
    <row r="193" spans="4:17" x14ac:dyDescent="0.25">
      <c r="D193" s="8" t="s">
        <v>651</v>
      </c>
      <c r="E193" s="20">
        <v>0</v>
      </c>
      <c r="F193" s="20">
        <v>0</v>
      </c>
      <c r="G193" s="9">
        <v>0</v>
      </c>
      <c r="H193" s="20">
        <v>0</v>
      </c>
      <c r="I193" s="9">
        <v>0</v>
      </c>
      <c r="J193" s="20">
        <v>0</v>
      </c>
      <c r="K193" s="9">
        <v>0</v>
      </c>
      <c r="L193" s="20">
        <v>0</v>
      </c>
      <c r="M193" s="9">
        <v>0</v>
      </c>
      <c r="N193" s="20">
        <v>0</v>
      </c>
      <c r="O193" s="9">
        <v>0</v>
      </c>
      <c r="P193" s="20">
        <v>0</v>
      </c>
      <c r="Q193" s="9">
        <v>0</v>
      </c>
    </row>
    <row r="194" spans="4:17" x14ac:dyDescent="0.25">
      <c r="D194" s="7" t="s">
        <v>631</v>
      </c>
      <c r="E194" s="20">
        <v>33</v>
      </c>
      <c r="F194" s="20">
        <v>32</v>
      </c>
      <c r="G194" s="9">
        <v>0.96969696969696972</v>
      </c>
      <c r="H194" s="20">
        <v>29</v>
      </c>
      <c r="I194" s="9">
        <v>0.90625</v>
      </c>
      <c r="J194" s="20">
        <v>0</v>
      </c>
      <c r="K194" s="9">
        <v>0</v>
      </c>
      <c r="L194" s="20">
        <v>1</v>
      </c>
      <c r="M194" s="9">
        <v>3.125E-2</v>
      </c>
      <c r="N194" s="20">
        <v>0</v>
      </c>
      <c r="O194" s="9">
        <v>0</v>
      </c>
      <c r="P194" s="20">
        <v>0</v>
      </c>
      <c r="Q194" s="9">
        <v>0</v>
      </c>
    </row>
    <row r="195" spans="4:17" x14ac:dyDescent="0.25">
      <c r="D195" s="8" t="s">
        <v>632</v>
      </c>
      <c r="E195" s="20">
        <v>2</v>
      </c>
      <c r="F195" s="20">
        <v>2</v>
      </c>
      <c r="G195" s="9">
        <v>1</v>
      </c>
      <c r="H195" s="20">
        <v>2</v>
      </c>
      <c r="I195" s="9">
        <v>1</v>
      </c>
      <c r="J195" s="20">
        <v>0</v>
      </c>
      <c r="K195" s="9">
        <v>0</v>
      </c>
      <c r="L195" s="20">
        <v>0</v>
      </c>
      <c r="M195" s="9">
        <v>0</v>
      </c>
      <c r="N195" s="20">
        <v>0</v>
      </c>
      <c r="O195" s="9">
        <v>0</v>
      </c>
      <c r="P195" s="20">
        <v>0</v>
      </c>
      <c r="Q195" s="9">
        <v>0</v>
      </c>
    </row>
    <row r="196" spans="4:17" x14ac:dyDescent="0.25">
      <c r="D196" s="8" t="s">
        <v>635</v>
      </c>
      <c r="E196" s="20">
        <v>14</v>
      </c>
      <c r="F196" s="20">
        <v>14</v>
      </c>
      <c r="G196" s="9">
        <v>1</v>
      </c>
      <c r="H196" s="20">
        <v>13</v>
      </c>
      <c r="I196" s="9">
        <v>0.9285714285714286</v>
      </c>
      <c r="J196" s="20">
        <v>0</v>
      </c>
      <c r="K196" s="9">
        <v>0</v>
      </c>
      <c r="L196" s="20">
        <v>0</v>
      </c>
      <c r="M196" s="9">
        <v>0</v>
      </c>
      <c r="N196" s="20">
        <v>0</v>
      </c>
      <c r="O196" s="9">
        <v>0</v>
      </c>
      <c r="P196" s="20">
        <v>0</v>
      </c>
      <c r="Q196" s="9">
        <v>0</v>
      </c>
    </row>
    <row r="197" spans="4:17" x14ac:dyDescent="0.25">
      <c r="D197" s="8" t="s">
        <v>646</v>
      </c>
      <c r="E197" s="20">
        <v>0</v>
      </c>
      <c r="F197" s="20">
        <v>0</v>
      </c>
      <c r="G197" s="9">
        <v>0</v>
      </c>
      <c r="H197" s="20">
        <v>0</v>
      </c>
      <c r="I197" s="9">
        <v>0</v>
      </c>
      <c r="J197" s="20">
        <v>0</v>
      </c>
      <c r="K197" s="9">
        <v>0</v>
      </c>
      <c r="L197" s="20">
        <v>0</v>
      </c>
      <c r="M197" s="9">
        <v>0</v>
      </c>
      <c r="N197" s="20">
        <v>0</v>
      </c>
      <c r="O197" s="9">
        <v>0</v>
      </c>
      <c r="P197" s="20">
        <v>0</v>
      </c>
      <c r="Q197" s="9">
        <v>0</v>
      </c>
    </row>
    <row r="198" spans="4:17" x14ac:dyDescent="0.25">
      <c r="D198" s="8" t="s">
        <v>647</v>
      </c>
      <c r="E198" s="20">
        <v>4</v>
      </c>
      <c r="F198" s="20">
        <v>4</v>
      </c>
      <c r="G198" s="9">
        <v>1</v>
      </c>
      <c r="H198" s="20">
        <v>4</v>
      </c>
      <c r="I198" s="9">
        <v>1</v>
      </c>
      <c r="J198" s="20">
        <v>0</v>
      </c>
      <c r="K198" s="9">
        <v>0</v>
      </c>
      <c r="L198" s="20">
        <v>0</v>
      </c>
      <c r="M198" s="9">
        <v>0</v>
      </c>
      <c r="N198" s="20">
        <v>0</v>
      </c>
      <c r="O198" s="9">
        <v>0</v>
      </c>
      <c r="P198" s="20">
        <v>0</v>
      </c>
      <c r="Q198" s="9">
        <v>0</v>
      </c>
    </row>
    <row r="199" spans="4:17" x14ac:dyDescent="0.25">
      <c r="D199" s="8" t="s">
        <v>650</v>
      </c>
      <c r="E199" s="20">
        <v>13</v>
      </c>
      <c r="F199" s="20">
        <v>12</v>
      </c>
      <c r="G199" s="9">
        <v>0.92307692307692313</v>
      </c>
      <c r="H199" s="20">
        <v>10</v>
      </c>
      <c r="I199" s="9">
        <v>0.83333333333333337</v>
      </c>
      <c r="J199" s="20">
        <v>0</v>
      </c>
      <c r="K199" s="9">
        <v>0</v>
      </c>
      <c r="L199" s="20">
        <v>1</v>
      </c>
      <c r="M199" s="9">
        <v>8.3333333333333329E-2</v>
      </c>
      <c r="N199" s="20">
        <v>0</v>
      </c>
      <c r="O199" s="9">
        <v>0</v>
      </c>
      <c r="P199" s="20">
        <v>0</v>
      </c>
      <c r="Q199" s="9">
        <v>0</v>
      </c>
    </row>
    <row r="200" spans="4:17" x14ac:dyDescent="0.25">
      <c r="D200" s="7" t="s">
        <v>626</v>
      </c>
      <c r="E200" s="20">
        <v>9</v>
      </c>
      <c r="F200" s="20">
        <v>9</v>
      </c>
      <c r="G200" s="9">
        <v>1</v>
      </c>
      <c r="H200" s="20">
        <v>9</v>
      </c>
      <c r="I200" s="9">
        <v>1</v>
      </c>
      <c r="J200" s="20">
        <v>0</v>
      </c>
      <c r="K200" s="9">
        <v>0</v>
      </c>
      <c r="L200" s="20">
        <v>0</v>
      </c>
      <c r="M200" s="9">
        <v>0</v>
      </c>
      <c r="N200" s="20">
        <v>0</v>
      </c>
      <c r="O200" s="9">
        <v>0</v>
      </c>
      <c r="P200" s="20">
        <v>0</v>
      </c>
      <c r="Q200" s="9">
        <v>0</v>
      </c>
    </row>
    <row r="201" spans="4:17" x14ac:dyDescent="0.25">
      <c r="D201" s="8" t="s">
        <v>627</v>
      </c>
      <c r="E201" s="20">
        <v>0</v>
      </c>
      <c r="F201" s="20">
        <v>0</v>
      </c>
      <c r="G201" s="9">
        <v>0</v>
      </c>
      <c r="H201" s="20">
        <v>0</v>
      </c>
      <c r="I201" s="9">
        <v>0</v>
      </c>
      <c r="J201" s="20">
        <v>0</v>
      </c>
      <c r="K201" s="9">
        <v>0</v>
      </c>
      <c r="L201" s="20">
        <v>0</v>
      </c>
      <c r="M201" s="9">
        <v>0</v>
      </c>
      <c r="N201" s="20">
        <v>0</v>
      </c>
      <c r="O201" s="9">
        <v>0</v>
      </c>
      <c r="P201" s="20">
        <v>0</v>
      </c>
      <c r="Q201" s="9">
        <v>0</v>
      </c>
    </row>
    <row r="202" spans="4:17" x14ac:dyDescent="0.25">
      <c r="D202" s="8" t="s">
        <v>628</v>
      </c>
      <c r="E202" s="20">
        <v>1</v>
      </c>
      <c r="F202" s="20">
        <v>1</v>
      </c>
      <c r="G202" s="9">
        <v>1</v>
      </c>
      <c r="H202" s="20">
        <v>1</v>
      </c>
      <c r="I202" s="9">
        <v>1</v>
      </c>
      <c r="J202" s="20">
        <v>0</v>
      </c>
      <c r="K202" s="9">
        <v>0</v>
      </c>
      <c r="L202" s="20">
        <v>0</v>
      </c>
      <c r="M202" s="9">
        <v>0</v>
      </c>
      <c r="N202" s="20">
        <v>0</v>
      </c>
      <c r="O202" s="9">
        <v>0</v>
      </c>
      <c r="P202" s="20">
        <v>0</v>
      </c>
      <c r="Q202" s="9">
        <v>0</v>
      </c>
    </row>
    <row r="203" spans="4:17" x14ac:dyDescent="0.25">
      <c r="D203" s="8" t="s">
        <v>630</v>
      </c>
      <c r="E203" s="20">
        <v>0</v>
      </c>
      <c r="F203" s="20">
        <v>0</v>
      </c>
      <c r="G203" s="9">
        <v>0</v>
      </c>
      <c r="H203" s="20">
        <v>0</v>
      </c>
      <c r="I203" s="9">
        <v>0</v>
      </c>
      <c r="J203" s="20">
        <v>0</v>
      </c>
      <c r="K203" s="9">
        <v>0</v>
      </c>
      <c r="L203" s="20">
        <v>0</v>
      </c>
      <c r="M203" s="9">
        <v>0</v>
      </c>
      <c r="N203" s="20">
        <v>0</v>
      </c>
      <c r="O203" s="9">
        <v>0</v>
      </c>
      <c r="P203" s="20">
        <v>0</v>
      </c>
      <c r="Q203" s="9">
        <v>0</v>
      </c>
    </row>
    <row r="204" spans="4:17" x14ac:dyDescent="0.25">
      <c r="D204" s="8" t="s">
        <v>637</v>
      </c>
      <c r="E204" s="20">
        <v>1</v>
      </c>
      <c r="F204" s="20">
        <v>1</v>
      </c>
      <c r="G204" s="9">
        <v>1</v>
      </c>
      <c r="H204" s="20">
        <v>1</v>
      </c>
      <c r="I204" s="9">
        <v>1</v>
      </c>
      <c r="J204" s="20">
        <v>0</v>
      </c>
      <c r="K204" s="9">
        <v>0</v>
      </c>
      <c r="L204" s="20">
        <v>0</v>
      </c>
      <c r="M204" s="9">
        <v>0</v>
      </c>
      <c r="N204" s="20">
        <v>0</v>
      </c>
      <c r="O204" s="9">
        <v>0</v>
      </c>
      <c r="P204" s="20">
        <v>0</v>
      </c>
      <c r="Q204" s="9">
        <v>0</v>
      </c>
    </row>
    <row r="205" spans="4:17" x14ac:dyDescent="0.25">
      <c r="D205" s="8" t="s">
        <v>645</v>
      </c>
      <c r="E205" s="20">
        <v>7</v>
      </c>
      <c r="F205" s="20">
        <v>7</v>
      </c>
      <c r="G205" s="9">
        <v>1</v>
      </c>
      <c r="H205" s="20">
        <v>7</v>
      </c>
      <c r="I205" s="9">
        <v>1</v>
      </c>
      <c r="J205" s="20">
        <v>0</v>
      </c>
      <c r="K205" s="9">
        <v>0</v>
      </c>
      <c r="L205" s="20">
        <v>0</v>
      </c>
      <c r="M205" s="9">
        <v>0</v>
      </c>
      <c r="N205" s="20">
        <v>0</v>
      </c>
      <c r="O205" s="9">
        <v>0</v>
      </c>
      <c r="P205" s="20">
        <v>0</v>
      </c>
      <c r="Q205" s="9">
        <v>0</v>
      </c>
    </row>
    <row r="206" spans="4:17" x14ac:dyDescent="0.25">
      <c r="D206" s="7" t="s">
        <v>465</v>
      </c>
      <c r="E206" s="20">
        <v>102</v>
      </c>
      <c r="F206" s="20">
        <v>90</v>
      </c>
      <c r="G206" s="9">
        <v>0.88235294117647056</v>
      </c>
      <c r="H206" s="20">
        <v>80</v>
      </c>
      <c r="I206" s="9">
        <v>0.88888888888888884</v>
      </c>
      <c r="J206" s="20">
        <v>0</v>
      </c>
      <c r="K206" s="9">
        <v>0</v>
      </c>
      <c r="L206" s="20">
        <v>8</v>
      </c>
      <c r="M206" s="9">
        <v>8.8888888888888892E-2</v>
      </c>
      <c r="N206" s="20">
        <v>0</v>
      </c>
      <c r="O206" s="9">
        <v>0</v>
      </c>
      <c r="P206" s="20">
        <v>0</v>
      </c>
      <c r="Q206" s="9">
        <v>0</v>
      </c>
    </row>
    <row r="207" spans="4:17" x14ac:dyDescent="0.25">
      <c r="D207" s="8" t="s">
        <v>622</v>
      </c>
      <c r="E207" s="20">
        <v>1</v>
      </c>
      <c r="F207" s="20">
        <v>1</v>
      </c>
      <c r="G207" s="9">
        <v>1</v>
      </c>
      <c r="H207" s="20">
        <v>1</v>
      </c>
      <c r="I207" s="9">
        <v>1</v>
      </c>
      <c r="J207" s="20">
        <v>0</v>
      </c>
      <c r="K207" s="9">
        <v>0</v>
      </c>
      <c r="L207" s="20">
        <v>0</v>
      </c>
      <c r="M207" s="9">
        <v>0</v>
      </c>
      <c r="N207" s="20">
        <v>0</v>
      </c>
      <c r="O207" s="9">
        <v>0</v>
      </c>
      <c r="P207" s="20">
        <v>0</v>
      </c>
      <c r="Q207" s="9">
        <v>0</v>
      </c>
    </row>
    <row r="208" spans="4:17" x14ac:dyDescent="0.25">
      <c r="D208" s="8" t="s">
        <v>466</v>
      </c>
      <c r="E208" s="20">
        <v>49</v>
      </c>
      <c r="F208" s="20">
        <v>42</v>
      </c>
      <c r="G208" s="9">
        <v>0.8571428571428571</v>
      </c>
      <c r="H208" s="20">
        <v>39</v>
      </c>
      <c r="I208" s="9">
        <v>0.9285714285714286</v>
      </c>
      <c r="J208" s="20">
        <v>0</v>
      </c>
      <c r="K208" s="9">
        <v>0</v>
      </c>
      <c r="L208" s="20">
        <v>4</v>
      </c>
      <c r="M208" s="9">
        <v>9.5238095238095233E-2</v>
      </c>
      <c r="N208" s="20">
        <v>0</v>
      </c>
      <c r="O208" s="9">
        <v>0</v>
      </c>
      <c r="P208" s="20">
        <v>0</v>
      </c>
      <c r="Q208" s="9">
        <v>0</v>
      </c>
    </row>
    <row r="209" spans="4:17" x14ac:dyDescent="0.25">
      <c r="D209" s="8" t="s">
        <v>639</v>
      </c>
      <c r="E209" s="20">
        <v>0</v>
      </c>
      <c r="F209" s="20">
        <v>0</v>
      </c>
      <c r="G209" s="9">
        <v>0</v>
      </c>
      <c r="H209" s="20">
        <v>0</v>
      </c>
      <c r="I209" s="9">
        <v>0</v>
      </c>
      <c r="J209" s="20">
        <v>0</v>
      </c>
      <c r="K209" s="9">
        <v>0</v>
      </c>
      <c r="L209" s="20">
        <v>0</v>
      </c>
      <c r="M209" s="9">
        <v>0</v>
      </c>
      <c r="N209" s="20">
        <v>0</v>
      </c>
      <c r="O209" s="9">
        <v>0</v>
      </c>
      <c r="P209" s="20">
        <v>0</v>
      </c>
      <c r="Q209" s="9">
        <v>0</v>
      </c>
    </row>
    <row r="210" spans="4:17" x14ac:dyDescent="0.25">
      <c r="D210" s="8" t="s">
        <v>640</v>
      </c>
      <c r="E210" s="20">
        <v>3</v>
      </c>
      <c r="F210" s="20">
        <v>3</v>
      </c>
      <c r="G210" s="9">
        <v>1</v>
      </c>
      <c r="H210" s="20">
        <v>2</v>
      </c>
      <c r="I210" s="9">
        <v>0.66666666666666663</v>
      </c>
      <c r="J210" s="20">
        <v>0</v>
      </c>
      <c r="K210" s="9">
        <v>0</v>
      </c>
      <c r="L210" s="20">
        <v>0</v>
      </c>
      <c r="M210" s="9">
        <v>0</v>
      </c>
      <c r="N210" s="20">
        <v>0</v>
      </c>
      <c r="O210" s="9">
        <v>0</v>
      </c>
      <c r="P210" s="20">
        <v>0</v>
      </c>
      <c r="Q210" s="9">
        <v>0</v>
      </c>
    </row>
    <row r="211" spans="4:17" x14ac:dyDescent="0.25">
      <c r="D211" s="8" t="s">
        <v>469</v>
      </c>
      <c r="E211" s="20">
        <v>0</v>
      </c>
      <c r="F211" s="20">
        <v>0</v>
      </c>
      <c r="G211" s="9">
        <v>0</v>
      </c>
      <c r="H211" s="20">
        <v>0</v>
      </c>
      <c r="I211" s="9">
        <v>0</v>
      </c>
      <c r="J211" s="20">
        <v>0</v>
      </c>
      <c r="K211" s="9">
        <v>0</v>
      </c>
      <c r="L211" s="20">
        <v>0</v>
      </c>
      <c r="M211" s="9">
        <v>0</v>
      </c>
      <c r="N211" s="20">
        <v>0</v>
      </c>
      <c r="O211" s="9">
        <v>0</v>
      </c>
      <c r="P211" s="20">
        <v>0</v>
      </c>
      <c r="Q211" s="9">
        <v>0</v>
      </c>
    </row>
    <row r="212" spans="4:17" x14ac:dyDescent="0.25">
      <c r="D212" s="8" t="s">
        <v>472</v>
      </c>
      <c r="E212" s="20">
        <v>49</v>
      </c>
      <c r="F212" s="20">
        <v>44</v>
      </c>
      <c r="G212" s="9">
        <v>0.89795918367346939</v>
      </c>
      <c r="H212" s="20">
        <v>38</v>
      </c>
      <c r="I212" s="9">
        <v>0.86363636363636365</v>
      </c>
      <c r="J212" s="20">
        <v>0</v>
      </c>
      <c r="K212" s="9">
        <v>0</v>
      </c>
      <c r="L212" s="20">
        <v>4</v>
      </c>
      <c r="M212" s="9">
        <v>9.0909090909090912E-2</v>
      </c>
      <c r="N212" s="20">
        <v>0</v>
      </c>
      <c r="O212" s="9">
        <v>0</v>
      </c>
      <c r="P212" s="20">
        <v>0</v>
      </c>
      <c r="Q212" s="9">
        <v>0</v>
      </c>
    </row>
    <row r="213" spans="4:17" x14ac:dyDescent="0.25">
      <c r="D213" s="6" t="s">
        <v>475</v>
      </c>
      <c r="E213" s="20">
        <v>809</v>
      </c>
      <c r="F213" s="20">
        <v>733</v>
      </c>
      <c r="G213" s="9">
        <v>0.90605686032138444</v>
      </c>
      <c r="H213" s="20">
        <v>510</v>
      </c>
      <c r="I213" s="9">
        <v>0.69577080491132337</v>
      </c>
      <c r="J213" s="20">
        <v>0</v>
      </c>
      <c r="K213" s="9">
        <v>0</v>
      </c>
      <c r="L213" s="20">
        <v>33</v>
      </c>
      <c r="M213" s="9">
        <v>4.5020463847203276E-2</v>
      </c>
      <c r="N213" s="20">
        <v>1</v>
      </c>
      <c r="O213" s="9">
        <v>1.364256480218281E-3</v>
      </c>
      <c r="P213" s="20">
        <v>15</v>
      </c>
      <c r="Q213" s="9">
        <v>2.0463847203274217E-2</v>
      </c>
    </row>
    <row r="214" spans="4:17" x14ac:dyDescent="0.25">
      <c r="D214" s="7" t="s">
        <v>481</v>
      </c>
      <c r="E214" s="20">
        <v>182</v>
      </c>
      <c r="F214" s="20">
        <v>166</v>
      </c>
      <c r="G214" s="9">
        <v>0.91208791208791207</v>
      </c>
      <c r="H214" s="20">
        <v>137</v>
      </c>
      <c r="I214" s="9">
        <v>0.82530120481927716</v>
      </c>
      <c r="J214" s="20">
        <v>0</v>
      </c>
      <c r="K214" s="9">
        <v>0</v>
      </c>
      <c r="L214" s="20">
        <v>5</v>
      </c>
      <c r="M214" s="9">
        <v>3.0120481927710843E-2</v>
      </c>
      <c r="N214" s="20">
        <v>1</v>
      </c>
      <c r="O214" s="9">
        <v>6.024096385542169E-3</v>
      </c>
      <c r="P214" s="20">
        <v>4</v>
      </c>
      <c r="Q214" s="9">
        <v>2.4096385542168676E-2</v>
      </c>
    </row>
    <row r="215" spans="4:17" x14ac:dyDescent="0.25">
      <c r="D215" s="8" t="s">
        <v>654</v>
      </c>
      <c r="E215" s="20">
        <v>3</v>
      </c>
      <c r="F215" s="20">
        <v>3</v>
      </c>
      <c r="G215" s="9">
        <v>1</v>
      </c>
      <c r="H215" s="20">
        <v>2</v>
      </c>
      <c r="I215" s="9">
        <v>0.66666666666666663</v>
      </c>
      <c r="J215" s="20">
        <v>0</v>
      </c>
      <c r="K215" s="9">
        <v>0</v>
      </c>
      <c r="L215" s="20">
        <v>0</v>
      </c>
      <c r="M215" s="9">
        <v>0</v>
      </c>
      <c r="N215" s="20">
        <v>0</v>
      </c>
      <c r="O215" s="9">
        <v>0</v>
      </c>
      <c r="P215" s="20">
        <v>0</v>
      </c>
      <c r="Q215" s="9">
        <v>0</v>
      </c>
    </row>
    <row r="216" spans="4:17" x14ac:dyDescent="0.25">
      <c r="D216" s="8" t="s">
        <v>657</v>
      </c>
      <c r="E216" s="20">
        <v>4</v>
      </c>
      <c r="F216" s="20">
        <v>4</v>
      </c>
      <c r="G216" s="9">
        <v>1</v>
      </c>
      <c r="H216" s="20">
        <v>4</v>
      </c>
      <c r="I216" s="9">
        <v>1</v>
      </c>
      <c r="J216" s="20">
        <v>0</v>
      </c>
      <c r="K216" s="9">
        <v>0</v>
      </c>
      <c r="L216" s="20">
        <v>0</v>
      </c>
      <c r="M216" s="9">
        <v>0</v>
      </c>
      <c r="N216" s="20">
        <v>0</v>
      </c>
      <c r="O216" s="9">
        <v>0</v>
      </c>
      <c r="P216" s="20">
        <v>0</v>
      </c>
      <c r="Q216" s="9">
        <v>0</v>
      </c>
    </row>
    <row r="217" spans="4:17" x14ac:dyDescent="0.25">
      <c r="D217" s="8" t="s">
        <v>482</v>
      </c>
      <c r="E217" s="20">
        <v>21</v>
      </c>
      <c r="F217" s="20">
        <v>21</v>
      </c>
      <c r="G217" s="9">
        <v>1</v>
      </c>
      <c r="H217" s="20">
        <v>18</v>
      </c>
      <c r="I217" s="9">
        <v>0.8571428571428571</v>
      </c>
      <c r="J217" s="20">
        <v>0</v>
      </c>
      <c r="K217" s="9">
        <v>0</v>
      </c>
      <c r="L217" s="20">
        <v>0</v>
      </c>
      <c r="M217" s="9">
        <v>0</v>
      </c>
      <c r="N217" s="20">
        <v>0</v>
      </c>
      <c r="O217" s="9">
        <v>0</v>
      </c>
      <c r="P217" s="20">
        <v>0</v>
      </c>
      <c r="Q217" s="9">
        <v>0</v>
      </c>
    </row>
    <row r="218" spans="4:17" x14ac:dyDescent="0.25">
      <c r="D218" s="8" t="s">
        <v>663</v>
      </c>
      <c r="E218" s="20">
        <v>61</v>
      </c>
      <c r="F218" s="20">
        <v>57</v>
      </c>
      <c r="G218" s="9">
        <v>0.93442622950819676</v>
      </c>
      <c r="H218" s="20">
        <v>55</v>
      </c>
      <c r="I218" s="9">
        <v>0.96491228070175439</v>
      </c>
      <c r="J218" s="20">
        <v>0</v>
      </c>
      <c r="K218" s="9">
        <v>0</v>
      </c>
      <c r="L218" s="20">
        <v>2</v>
      </c>
      <c r="M218" s="9">
        <v>3.5087719298245612E-2</v>
      </c>
      <c r="N218" s="20">
        <v>0</v>
      </c>
      <c r="O218" s="9">
        <v>0</v>
      </c>
      <c r="P218" s="20">
        <v>1</v>
      </c>
      <c r="Q218" s="9">
        <v>1.7543859649122806E-2</v>
      </c>
    </row>
    <row r="219" spans="4:17" x14ac:dyDescent="0.25">
      <c r="D219" s="8" t="s">
        <v>486</v>
      </c>
      <c r="E219" s="20">
        <v>9</v>
      </c>
      <c r="F219" s="20">
        <v>9</v>
      </c>
      <c r="G219" s="9">
        <v>1</v>
      </c>
      <c r="H219" s="20">
        <v>5</v>
      </c>
      <c r="I219" s="9">
        <v>0.55555555555555558</v>
      </c>
      <c r="J219" s="20">
        <v>0</v>
      </c>
      <c r="K219" s="9">
        <v>0</v>
      </c>
      <c r="L219" s="20">
        <v>0</v>
      </c>
      <c r="M219" s="9">
        <v>0</v>
      </c>
      <c r="N219" s="20">
        <v>0</v>
      </c>
      <c r="O219" s="9">
        <v>0</v>
      </c>
      <c r="P219" s="20">
        <v>0</v>
      </c>
      <c r="Q219" s="9">
        <v>0</v>
      </c>
    </row>
    <row r="220" spans="4:17" x14ac:dyDescent="0.25">
      <c r="D220" s="8" t="s">
        <v>669</v>
      </c>
      <c r="E220" s="20">
        <v>2</v>
      </c>
      <c r="F220" s="20">
        <v>2</v>
      </c>
      <c r="G220" s="9">
        <v>1</v>
      </c>
      <c r="H220" s="20">
        <v>2</v>
      </c>
      <c r="I220" s="9">
        <v>1</v>
      </c>
      <c r="J220" s="20">
        <v>0</v>
      </c>
      <c r="K220" s="9">
        <v>0</v>
      </c>
      <c r="L220" s="20">
        <v>0</v>
      </c>
      <c r="M220" s="9">
        <v>0</v>
      </c>
      <c r="N220" s="20">
        <v>0</v>
      </c>
      <c r="O220" s="9">
        <v>0</v>
      </c>
      <c r="P220" s="20">
        <v>0</v>
      </c>
      <c r="Q220" s="9">
        <v>0</v>
      </c>
    </row>
    <row r="221" spans="4:17" x14ac:dyDescent="0.25">
      <c r="D221" s="8" t="s">
        <v>498</v>
      </c>
      <c r="E221" s="20">
        <v>71</v>
      </c>
      <c r="F221" s="20">
        <v>63</v>
      </c>
      <c r="G221" s="9">
        <v>0.88732394366197187</v>
      </c>
      <c r="H221" s="20">
        <v>44</v>
      </c>
      <c r="I221" s="9">
        <v>0.69841269841269837</v>
      </c>
      <c r="J221" s="20">
        <v>0</v>
      </c>
      <c r="K221" s="9">
        <v>0</v>
      </c>
      <c r="L221" s="20">
        <v>3</v>
      </c>
      <c r="M221" s="9">
        <v>4.7619047619047616E-2</v>
      </c>
      <c r="N221" s="20">
        <v>0</v>
      </c>
      <c r="O221" s="9">
        <v>0</v>
      </c>
      <c r="P221" s="20">
        <v>2</v>
      </c>
      <c r="Q221" s="9">
        <v>3.1746031746031744E-2</v>
      </c>
    </row>
    <row r="222" spans="4:17" x14ac:dyDescent="0.25">
      <c r="D222" s="8" t="s">
        <v>500</v>
      </c>
      <c r="E222" s="20">
        <v>11</v>
      </c>
      <c r="F222" s="20">
        <v>7</v>
      </c>
      <c r="G222" s="9">
        <v>0.63636363636363635</v>
      </c>
      <c r="H222" s="20">
        <v>7</v>
      </c>
      <c r="I222" s="9">
        <v>1</v>
      </c>
      <c r="J222" s="20"/>
      <c r="K222" s="9">
        <v>0</v>
      </c>
      <c r="L222" s="20"/>
      <c r="M222" s="9">
        <v>0</v>
      </c>
      <c r="N222" s="20">
        <v>1</v>
      </c>
      <c r="O222" s="9">
        <v>0.14285714285714285</v>
      </c>
      <c r="P222" s="20">
        <v>1</v>
      </c>
      <c r="Q222" s="9">
        <v>0.14285714285714285</v>
      </c>
    </row>
    <row r="223" spans="4:17" x14ac:dyDescent="0.25">
      <c r="D223" s="7" t="s">
        <v>489</v>
      </c>
      <c r="E223" s="20">
        <v>52</v>
      </c>
      <c r="F223" s="20">
        <v>49</v>
      </c>
      <c r="G223" s="9">
        <v>0.94230769230769229</v>
      </c>
      <c r="H223" s="20">
        <v>39</v>
      </c>
      <c r="I223" s="9">
        <v>0.79591836734693877</v>
      </c>
      <c r="J223" s="20">
        <v>0</v>
      </c>
      <c r="K223" s="9">
        <v>0</v>
      </c>
      <c r="L223" s="20">
        <v>0</v>
      </c>
      <c r="M223" s="9">
        <v>0</v>
      </c>
      <c r="N223" s="20">
        <v>0</v>
      </c>
      <c r="O223" s="9">
        <v>0</v>
      </c>
      <c r="P223" s="20">
        <v>0</v>
      </c>
      <c r="Q223" s="9">
        <v>0</v>
      </c>
    </row>
    <row r="224" spans="4:17" x14ac:dyDescent="0.25">
      <c r="D224" s="8" t="s">
        <v>658</v>
      </c>
      <c r="E224" s="20">
        <v>0</v>
      </c>
      <c r="F224" s="20">
        <v>0</v>
      </c>
      <c r="G224" s="9">
        <v>0</v>
      </c>
      <c r="H224" s="20">
        <v>0</v>
      </c>
      <c r="I224" s="9">
        <v>0</v>
      </c>
      <c r="J224" s="20">
        <v>0</v>
      </c>
      <c r="K224" s="9">
        <v>0</v>
      </c>
      <c r="L224" s="20">
        <v>0</v>
      </c>
      <c r="M224" s="9">
        <v>0</v>
      </c>
      <c r="N224" s="20">
        <v>0</v>
      </c>
      <c r="O224" s="9">
        <v>0</v>
      </c>
      <c r="P224" s="20">
        <v>0</v>
      </c>
      <c r="Q224" s="9">
        <v>0</v>
      </c>
    </row>
    <row r="225" spans="4:17" x14ac:dyDescent="0.25">
      <c r="D225" s="8" t="s">
        <v>660</v>
      </c>
      <c r="E225" s="20">
        <v>5</v>
      </c>
      <c r="F225" s="20">
        <v>3</v>
      </c>
      <c r="G225" s="9">
        <v>0.6</v>
      </c>
      <c r="H225" s="20">
        <v>2</v>
      </c>
      <c r="I225" s="9">
        <v>0.66666666666666663</v>
      </c>
      <c r="J225" s="20">
        <v>0</v>
      </c>
      <c r="K225" s="9">
        <v>0</v>
      </c>
      <c r="L225" s="20">
        <v>0</v>
      </c>
      <c r="M225" s="9">
        <v>0</v>
      </c>
      <c r="N225" s="20">
        <v>0</v>
      </c>
      <c r="O225" s="9">
        <v>0</v>
      </c>
      <c r="P225" s="20">
        <v>0</v>
      </c>
      <c r="Q225" s="9">
        <v>0</v>
      </c>
    </row>
    <row r="226" spans="4:17" x14ac:dyDescent="0.25">
      <c r="D226" s="8" t="s">
        <v>661</v>
      </c>
      <c r="E226" s="20">
        <v>33</v>
      </c>
      <c r="F226" s="20">
        <v>32</v>
      </c>
      <c r="G226" s="9">
        <v>0.96969696969696972</v>
      </c>
      <c r="H226" s="20">
        <v>27</v>
      </c>
      <c r="I226" s="9">
        <v>0.84375</v>
      </c>
      <c r="J226" s="20">
        <v>0</v>
      </c>
      <c r="K226" s="9">
        <v>0</v>
      </c>
      <c r="L226" s="20">
        <v>0</v>
      </c>
      <c r="M226" s="9">
        <v>0</v>
      </c>
      <c r="N226" s="20">
        <v>0</v>
      </c>
      <c r="O226" s="9">
        <v>0</v>
      </c>
      <c r="P226" s="20">
        <v>0</v>
      </c>
      <c r="Q226" s="9">
        <v>0</v>
      </c>
    </row>
    <row r="227" spans="4:17" x14ac:dyDescent="0.25">
      <c r="D227" s="8" t="s">
        <v>662</v>
      </c>
      <c r="E227" s="20">
        <v>2</v>
      </c>
      <c r="F227" s="20">
        <v>2</v>
      </c>
      <c r="G227" s="9">
        <v>1</v>
      </c>
      <c r="H227" s="20">
        <v>2</v>
      </c>
      <c r="I227" s="9">
        <v>1</v>
      </c>
      <c r="J227" s="20">
        <v>0</v>
      </c>
      <c r="K227" s="9">
        <v>0</v>
      </c>
      <c r="L227" s="20">
        <v>0</v>
      </c>
      <c r="M227" s="9">
        <v>0</v>
      </c>
      <c r="N227" s="20">
        <v>0</v>
      </c>
      <c r="O227" s="9">
        <v>0</v>
      </c>
      <c r="P227" s="20">
        <v>0</v>
      </c>
      <c r="Q227" s="9">
        <v>0</v>
      </c>
    </row>
    <row r="228" spans="4:17" x14ac:dyDescent="0.25">
      <c r="D228" s="8" t="s">
        <v>490</v>
      </c>
      <c r="E228" s="20">
        <v>1</v>
      </c>
      <c r="F228" s="20">
        <v>1</v>
      </c>
      <c r="G228" s="9">
        <v>1</v>
      </c>
      <c r="H228" s="20">
        <v>1</v>
      </c>
      <c r="I228" s="9">
        <v>1</v>
      </c>
      <c r="J228" s="20">
        <v>0</v>
      </c>
      <c r="K228" s="9">
        <v>0</v>
      </c>
      <c r="L228" s="20">
        <v>0</v>
      </c>
      <c r="M228" s="9">
        <v>0</v>
      </c>
      <c r="N228" s="20">
        <v>0</v>
      </c>
      <c r="O228" s="9">
        <v>0</v>
      </c>
      <c r="P228" s="20">
        <v>0</v>
      </c>
      <c r="Q228" s="9">
        <v>0</v>
      </c>
    </row>
    <row r="229" spans="4:17" x14ac:dyDescent="0.25">
      <c r="D229" s="8" t="s">
        <v>666</v>
      </c>
      <c r="E229" s="20">
        <v>1</v>
      </c>
      <c r="F229" s="20">
        <v>1</v>
      </c>
      <c r="G229" s="9">
        <v>1</v>
      </c>
      <c r="H229" s="20">
        <v>0</v>
      </c>
      <c r="I229" s="9">
        <v>0</v>
      </c>
      <c r="J229" s="20">
        <v>0</v>
      </c>
      <c r="K229" s="9">
        <v>0</v>
      </c>
      <c r="L229" s="20">
        <v>0</v>
      </c>
      <c r="M229" s="9">
        <v>0</v>
      </c>
      <c r="N229" s="20">
        <v>0</v>
      </c>
      <c r="O229" s="9">
        <v>0</v>
      </c>
      <c r="P229" s="20">
        <v>0</v>
      </c>
      <c r="Q229" s="9">
        <v>0</v>
      </c>
    </row>
    <row r="230" spans="4:17" x14ac:dyDescent="0.25">
      <c r="D230" s="8" t="s">
        <v>674</v>
      </c>
      <c r="E230" s="20">
        <v>10</v>
      </c>
      <c r="F230" s="20">
        <v>10</v>
      </c>
      <c r="G230" s="9">
        <v>1</v>
      </c>
      <c r="H230" s="20">
        <v>7</v>
      </c>
      <c r="I230" s="9">
        <v>0.7</v>
      </c>
      <c r="J230" s="20">
        <v>0</v>
      </c>
      <c r="K230" s="9">
        <v>0</v>
      </c>
      <c r="L230" s="20">
        <v>0</v>
      </c>
      <c r="M230" s="9">
        <v>0</v>
      </c>
      <c r="N230" s="20">
        <v>0</v>
      </c>
      <c r="O230" s="9">
        <v>0</v>
      </c>
      <c r="P230" s="20">
        <v>0</v>
      </c>
      <c r="Q230" s="9">
        <v>0</v>
      </c>
    </row>
    <row r="231" spans="4:17" x14ac:dyDescent="0.25">
      <c r="D231" s="7" t="s">
        <v>491</v>
      </c>
      <c r="E231" s="20">
        <v>151</v>
      </c>
      <c r="F231" s="20">
        <v>132</v>
      </c>
      <c r="G231" s="9">
        <v>0.8741721854304636</v>
      </c>
      <c r="H231" s="20">
        <v>44</v>
      </c>
      <c r="I231" s="9">
        <v>0.33333333333333331</v>
      </c>
      <c r="J231" s="20">
        <v>0</v>
      </c>
      <c r="K231" s="9">
        <v>0</v>
      </c>
      <c r="L231" s="20">
        <v>10</v>
      </c>
      <c r="M231" s="9">
        <v>7.575757575757576E-2</v>
      </c>
      <c r="N231" s="20">
        <v>0</v>
      </c>
      <c r="O231" s="9">
        <v>0</v>
      </c>
      <c r="P231" s="20">
        <v>3</v>
      </c>
      <c r="Q231" s="9">
        <v>2.2727272727272728E-2</v>
      </c>
    </row>
    <row r="232" spans="4:17" x14ac:dyDescent="0.25">
      <c r="D232" s="8" t="s">
        <v>493</v>
      </c>
      <c r="E232" s="20">
        <v>24</v>
      </c>
      <c r="F232" s="20">
        <v>23</v>
      </c>
      <c r="G232" s="9">
        <v>0.95833333333333337</v>
      </c>
      <c r="H232" s="20">
        <v>21</v>
      </c>
      <c r="I232" s="9">
        <v>0.91304347826086951</v>
      </c>
      <c r="J232" s="20">
        <v>0</v>
      </c>
      <c r="K232" s="9">
        <v>0</v>
      </c>
      <c r="L232" s="20">
        <v>0</v>
      </c>
      <c r="M232" s="9">
        <v>0</v>
      </c>
      <c r="N232" s="20">
        <v>0</v>
      </c>
      <c r="O232" s="9">
        <v>0</v>
      </c>
      <c r="P232" s="20">
        <v>0</v>
      </c>
      <c r="Q232" s="9">
        <v>0</v>
      </c>
    </row>
    <row r="233" spans="4:17" x14ac:dyDescent="0.25">
      <c r="D233" s="8" t="s">
        <v>494</v>
      </c>
      <c r="E233" s="20">
        <v>0</v>
      </c>
      <c r="F233" s="20">
        <v>0</v>
      </c>
      <c r="G233" s="9">
        <v>0</v>
      </c>
      <c r="H233" s="20">
        <v>0</v>
      </c>
      <c r="I233" s="9">
        <v>0</v>
      </c>
      <c r="J233" s="20">
        <v>0</v>
      </c>
      <c r="K233" s="9">
        <v>0</v>
      </c>
      <c r="L233" s="20">
        <v>0</v>
      </c>
      <c r="M233" s="9">
        <v>0</v>
      </c>
      <c r="N233" s="20">
        <v>0</v>
      </c>
      <c r="O233" s="9">
        <v>0</v>
      </c>
      <c r="P233" s="20">
        <v>0</v>
      </c>
      <c r="Q233" s="9">
        <v>0</v>
      </c>
    </row>
    <row r="234" spans="4:17" x14ac:dyDescent="0.25">
      <c r="D234" s="8" t="s">
        <v>499</v>
      </c>
      <c r="E234" s="20">
        <v>110</v>
      </c>
      <c r="F234" s="20">
        <v>94</v>
      </c>
      <c r="G234" s="9">
        <v>0.8545454545454545</v>
      </c>
      <c r="H234" s="20">
        <v>10</v>
      </c>
      <c r="I234" s="9">
        <v>0.10638297872340426</v>
      </c>
      <c r="J234" s="20">
        <v>0</v>
      </c>
      <c r="K234" s="9">
        <v>0</v>
      </c>
      <c r="L234" s="20">
        <v>9</v>
      </c>
      <c r="M234" s="9">
        <v>9.5744680851063829E-2</v>
      </c>
      <c r="N234" s="20">
        <v>0</v>
      </c>
      <c r="O234" s="9">
        <v>0</v>
      </c>
      <c r="P234" s="20">
        <v>3</v>
      </c>
      <c r="Q234" s="9">
        <v>3.1914893617021274E-2</v>
      </c>
    </row>
    <row r="235" spans="4:17" x14ac:dyDescent="0.25">
      <c r="D235" s="8" t="s">
        <v>492</v>
      </c>
      <c r="E235" s="20">
        <v>3</v>
      </c>
      <c r="F235" s="20">
        <v>2</v>
      </c>
      <c r="G235" s="9">
        <v>0.66666666666666663</v>
      </c>
      <c r="H235" s="20">
        <v>2</v>
      </c>
      <c r="I235" s="9">
        <v>1</v>
      </c>
      <c r="J235" s="20"/>
      <c r="K235" s="9">
        <v>0</v>
      </c>
      <c r="L235" s="20">
        <v>1</v>
      </c>
      <c r="M235" s="9">
        <v>0.5</v>
      </c>
      <c r="N235" s="20"/>
      <c r="O235" s="9">
        <v>0</v>
      </c>
      <c r="P235" s="20"/>
      <c r="Q235" s="9">
        <v>0</v>
      </c>
    </row>
    <row r="236" spans="4:17" x14ac:dyDescent="0.25">
      <c r="D236" s="8" t="s">
        <v>495</v>
      </c>
      <c r="E236" s="20">
        <v>14</v>
      </c>
      <c r="F236" s="20">
        <v>13</v>
      </c>
      <c r="G236" s="9">
        <v>0.9285714285714286</v>
      </c>
      <c r="H236" s="20">
        <v>11</v>
      </c>
      <c r="I236" s="9">
        <v>0.84615384615384615</v>
      </c>
      <c r="J236" s="20"/>
      <c r="K236" s="9">
        <v>0</v>
      </c>
      <c r="L236" s="20"/>
      <c r="M236" s="9">
        <v>0</v>
      </c>
      <c r="N236" s="20"/>
      <c r="O236" s="9">
        <v>0</v>
      </c>
      <c r="P236" s="20"/>
      <c r="Q236" s="9">
        <v>0</v>
      </c>
    </row>
    <row r="237" spans="4:17" x14ac:dyDescent="0.25">
      <c r="D237" s="7" t="s">
        <v>483</v>
      </c>
      <c r="E237" s="20">
        <v>73</v>
      </c>
      <c r="F237" s="20">
        <v>61</v>
      </c>
      <c r="G237" s="9">
        <v>0.83561643835616439</v>
      </c>
      <c r="H237" s="20">
        <v>50</v>
      </c>
      <c r="I237" s="9">
        <v>0.81967213114754101</v>
      </c>
      <c r="J237" s="20">
        <v>0</v>
      </c>
      <c r="K237" s="9">
        <v>0</v>
      </c>
      <c r="L237" s="20">
        <v>9</v>
      </c>
      <c r="M237" s="9">
        <v>0.14754098360655737</v>
      </c>
      <c r="N237" s="20">
        <v>0</v>
      </c>
      <c r="O237" s="9">
        <v>0</v>
      </c>
      <c r="P237" s="20">
        <v>0</v>
      </c>
      <c r="Q237" s="9">
        <v>0</v>
      </c>
    </row>
    <row r="238" spans="4:17" x14ac:dyDescent="0.25">
      <c r="D238" s="8" t="s">
        <v>484</v>
      </c>
      <c r="E238" s="20">
        <v>35</v>
      </c>
      <c r="F238" s="20">
        <v>32</v>
      </c>
      <c r="G238" s="9">
        <v>0.91428571428571426</v>
      </c>
      <c r="H238" s="20">
        <v>29</v>
      </c>
      <c r="I238" s="9">
        <v>0.90625</v>
      </c>
      <c r="J238" s="20">
        <v>0</v>
      </c>
      <c r="K238" s="9">
        <v>0</v>
      </c>
      <c r="L238" s="20">
        <v>2</v>
      </c>
      <c r="M238" s="9">
        <v>6.25E-2</v>
      </c>
      <c r="N238" s="20">
        <v>0</v>
      </c>
      <c r="O238" s="9">
        <v>0</v>
      </c>
      <c r="P238" s="20">
        <v>0</v>
      </c>
      <c r="Q238" s="9">
        <v>0</v>
      </c>
    </row>
    <row r="239" spans="4:17" x14ac:dyDescent="0.25">
      <c r="D239" s="8" t="s">
        <v>488</v>
      </c>
      <c r="E239" s="20">
        <v>0</v>
      </c>
      <c r="F239" s="20">
        <v>0</v>
      </c>
      <c r="G239" s="9">
        <v>0</v>
      </c>
      <c r="H239" s="20">
        <v>0</v>
      </c>
      <c r="I239" s="9">
        <v>0</v>
      </c>
      <c r="J239" s="20">
        <v>0</v>
      </c>
      <c r="K239" s="9">
        <v>0</v>
      </c>
      <c r="L239" s="20">
        <v>0</v>
      </c>
      <c r="M239" s="9">
        <v>0</v>
      </c>
      <c r="N239" s="20">
        <v>0</v>
      </c>
      <c r="O239" s="9">
        <v>0</v>
      </c>
      <c r="P239" s="20">
        <v>0</v>
      </c>
      <c r="Q239" s="9">
        <v>0</v>
      </c>
    </row>
    <row r="240" spans="4:17" x14ac:dyDescent="0.25">
      <c r="D240" s="8" t="s">
        <v>667</v>
      </c>
      <c r="E240" s="20">
        <v>38</v>
      </c>
      <c r="F240" s="20">
        <v>29</v>
      </c>
      <c r="G240" s="9">
        <v>0.76315789473684215</v>
      </c>
      <c r="H240" s="20">
        <v>21</v>
      </c>
      <c r="I240" s="9">
        <v>0.72413793103448276</v>
      </c>
      <c r="J240" s="20">
        <v>0</v>
      </c>
      <c r="K240" s="9">
        <v>0</v>
      </c>
      <c r="L240" s="20">
        <v>7</v>
      </c>
      <c r="M240" s="9">
        <v>0.2413793103448276</v>
      </c>
      <c r="N240" s="20">
        <v>0</v>
      </c>
      <c r="O240" s="9">
        <v>0</v>
      </c>
      <c r="P240" s="20">
        <v>0</v>
      </c>
      <c r="Q240" s="9">
        <v>0</v>
      </c>
    </row>
    <row r="241" spans="4:17" x14ac:dyDescent="0.25">
      <c r="D241" s="7" t="s">
        <v>478</v>
      </c>
      <c r="E241" s="20">
        <v>180</v>
      </c>
      <c r="F241" s="20">
        <v>160</v>
      </c>
      <c r="G241" s="9">
        <v>0.88888888888888884</v>
      </c>
      <c r="H241" s="20">
        <v>129</v>
      </c>
      <c r="I241" s="9">
        <v>0.80625000000000002</v>
      </c>
      <c r="J241" s="20">
        <v>0</v>
      </c>
      <c r="K241" s="9">
        <v>0</v>
      </c>
      <c r="L241" s="20">
        <v>8</v>
      </c>
      <c r="M241" s="9">
        <v>0.05</v>
      </c>
      <c r="N241" s="20">
        <v>0</v>
      </c>
      <c r="O241" s="9">
        <v>0</v>
      </c>
      <c r="P241" s="20">
        <v>4</v>
      </c>
      <c r="Q241" s="9">
        <v>2.5000000000000001E-2</v>
      </c>
    </row>
    <row r="242" spans="4:17" x14ac:dyDescent="0.25">
      <c r="D242" s="8" t="s">
        <v>655</v>
      </c>
      <c r="E242" s="20">
        <v>0</v>
      </c>
      <c r="F242" s="20">
        <v>0</v>
      </c>
      <c r="G242" s="9">
        <v>0</v>
      </c>
      <c r="H242" s="20">
        <v>0</v>
      </c>
      <c r="I242" s="9">
        <v>0</v>
      </c>
      <c r="J242" s="20">
        <v>0</v>
      </c>
      <c r="K242" s="9">
        <v>0</v>
      </c>
      <c r="L242" s="20">
        <v>0</v>
      </c>
      <c r="M242" s="9">
        <v>0</v>
      </c>
      <c r="N242" s="20">
        <v>0</v>
      </c>
      <c r="O242" s="9">
        <v>0</v>
      </c>
      <c r="P242" s="20">
        <v>0</v>
      </c>
      <c r="Q242" s="9">
        <v>0</v>
      </c>
    </row>
    <row r="243" spans="4:17" x14ac:dyDescent="0.25">
      <c r="D243" s="8" t="s">
        <v>479</v>
      </c>
      <c r="E243" s="20">
        <v>101</v>
      </c>
      <c r="F243" s="20">
        <v>89</v>
      </c>
      <c r="G243" s="9">
        <v>0.88118811881188119</v>
      </c>
      <c r="H243" s="20">
        <v>65</v>
      </c>
      <c r="I243" s="9">
        <v>0.7303370786516854</v>
      </c>
      <c r="J243" s="20">
        <v>0</v>
      </c>
      <c r="K243" s="9">
        <v>0</v>
      </c>
      <c r="L243" s="20">
        <v>4</v>
      </c>
      <c r="M243" s="9">
        <v>4.49438202247191E-2</v>
      </c>
      <c r="N243" s="20">
        <v>0</v>
      </c>
      <c r="O243" s="9">
        <v>0</v>
      </c>
      <c r="P243" s="20">
        <v>3</v>
      </c>
      <c r="Q243" s="9">
        <v>3.3707865168539325E-2</v>
      </c>
    </row>
    <row r="244" spans="4:17" x14ac:dyDescent="0.25">
      <c r="D244" s="8" t="s">
        <v>480</v>
      </c>
      <c r="E244" s="20">
        <v>8</v>
      </c>
      <c r="F244" s="20">
        <v>7</v>
      </c>
      <c r="G244" s="9">
        <v>0.875</v>
      </c>
      <c r="H244" s="20">
        <v>7</v>
      </c>
      <c r="I244" s="9">
        <v>1</v>
      </c>
      <c r="J244" s="20">
        <v>0</v>
      </c>
      <c r="K244" s="9">
        <v>0</v>
      </c>
      <c r="L244" s="20">
        <v>0</v>
      </c>
      <c r="M244" s="9">
        <v>0</v>
      </c>
      <c r="N244" s="20">
        <v>0</v>
      </c>
      <c r="O244" s="9">
        <v>0</v>
      </c>
      <c r="P244" s="20">
        <v>0</v>
      </c>
      <c r="Q244" s="9">
        <v>0</v>
      </c>
    </row>
    <row r="245" spans="4:17" x14ac:dyDescent="0.25">
      <c r="D245" s="8" t="s">
        <v>664</v>
      </c>
      <c r="E245" s="20">
        <v>28</v>
      </c>
      <c r="F245" s="20">
        <v>23</v>
      </c>
      <c r="G245" s="9">
        <v>0.8214285714285714</v>
      </c>
      <c r="H245" s="20">
        <v>20</v>
      </c>
      <c r="I245" s="9">
        <v>0.86956521739130432</v>
      </c>
      <c r="J245" s="20">
        <v>0</v>
      </c>
      <c r="K245" s="9">
        <v>0</v>
      </c>
      <c r="L245" s="20">
        <v>2</v>
      </c>
      <c r="M245" s="9">
        <v>8.6956521739130432E-2</v>
      </c>
      <c r="N245" s="20">
        <v>0</v>
      </c>
      <c r="O245" s="9">
        <v>0</v>
      </c>
      <c r="P245" s="20">
        <v>1</v>
      </c>
      <c r="Q245" s="9">
        <v>4.3478260869565216E-2</v>
      </c>
    </row>
    <row r="246" spans="4:17" x14ac:dyDescent="0.25">
      <c r="D246" s="8" t="s">
        <v>665</v>
      </c>
      <c r="E246" s="20">
        <v>1</v>
      </c>
      <c r="F246" s="20">
        <v>1</v>
      </c>
      <c r="G246" s="9">
        <v>1</v>
      </c>
      <c r="H246" s="20">
        <v>1</v>
      </c>
      <c r="I246" s="9">
        <v>1</v>
      </c>
      <c r="J246" s="20">
        <v>0</v>
      </c>
      <c r="K246" s="9">
        <v>0</v>
      </c>
      <c r="L246" s="20">
        <v>0</v>
      </c>
      <c r="M246" s="9">
        <v>0</v>
      </c>
      <c r="N246" s="20">
        <v>0</v>
      </c>
      <c r="O246" s="9">
        <v>0</v>
      </c>
      <c r="P246" s="20">
        <v>0</v>
      </c>
      <c r="Q246" s="9">
        <v>0</v>
      </c>
    </row>
    <row r="247" spans="4:17" x14ac:dyDescent="0.25">
      <c r="D247" s="8" t="s">
        <v>487</v>
      </c>
      <c r="E247" s="20">
        <v>37</v>
      </c>
      <c r="F247" s="20">
        <v>35</v>
      </c>
      <c r="G247" s="9">
        <v>0.94594594594594594</v>
      </c>
      <c r="H247" s="20">
        <v>32</v>
      </c>
      <c r="I247" s="9">
        <v>0.91428571428571426</v>
      </c>
      <c r="J247" s="20"/>
      <c r="K247" s="9">
        <v>0</v>
      </c>
      <c r="L247" s="20">
        <v>2</v>
      </c>
      <c r="M247" s="9">
        <v>5.7142857142857141E-2</v>
      </c>
      <c r="N247" s="20"/>
      <c r="O247" s="9">
        <v>0</v>
      </c>
      <c r="P247" s="20"/>
      <c r="Q247" s="9">
        <v>0</v>
      </c>
    </row>
    <row r="248" spans="4:17" x14ac:dyDescent="0.25">
      <c r="D248" s="8" t="s">
        <v>496</v>
      </c>
      <c r="E248" s="20">
        <v>2</v>
      </c>
      <c r="F248" s="20">
        <v>2</v>
      </c>
      <c r="G248" s="9">
        <v>1</v>
      </c>
      <c r="H248" s="20">
        <v>1</v>
      </c>
      <c r="I248" s="9">
        <v>0.5</v>
      </c>
      <c r="J248" s="20">
        <v>0</v>
      </c>
      <c r="K248" s="9">
        <v>0</v>
      </c>
      <c r="L248" s="20">
        <v>0</v>
      </c>
      <c r="M248" s="9">
        <v>0</v>
      </c>
      <c r="N248" s="20">
        <v>0</v>
      </c>
      <c r="O248" s="9">
        <v>0</v>
      </c>
      <c r="P248" s="20">
        <v>0</v>
      </c>
      <c r="Q248" s="9">
        <v>0</v>
      </c>
    </row>
    <row r="249" spans="4:17" x14ac:dyDescent="0.25">
      <c r="D249" s="8" t="s">
        <v>673</v>
      </c>
      <c r="E249" s="20">
        <v>3</v>
      </c>
      <c r="F249" s="20">
        <v>3</v>
      </c>
      <c r="G249" s="9">
        <v>1</v>
      </c>
      <c r="H249" s="20">
        <v>3</v>
      </c>
      <c r="I249" s="9">
        <v>1</v>
      </c>
      <c r="J249" s="20">
        <v>0</v>
      </c>
      <c r="K249" s="9">
        <v>0</v>
      </c>
      <c r="L249" s="20">
        <v>0</v>
      </c>
      <c r="M249" s="9">
        <v>0</v>
      </c>
      <c r="N249" s="20">
        <v>0</v>
      </c>
      <c r="O249" s="9">
        <v>0</v>
      </c>
      <c r="P249" s="20">
        <v>0</v>
      </c>
      <c r="Q249" s="9">
        <v>0</v>
      </c>
    </row>
    <row r="250" spans="4:17" x14ac:dyDescent="0.25">
      <c r="D250" s="7" t="s">
        <v>476</v>
      </c>
      <c r="E250" s="20">
        <v>171</v>
      </c>
      <c r="F250" s="20">
        <v>165</v>
      </c>
      <c r="G250" s="9">
        <v>0.96491228070175439</v>
      </c>
      <c r="H250" s="20">
        <v>111</v>
      </c>
      <c r="I250" s="9">
        <v>0.67272727272727273</v>
      </c>
      <c r="J250" s="20">
        <v>0</v>
      </c>
      <c r="K250" s="9">
        <v>0</v>
      </c>
      <c r="L250" s="20">
        <v>1</v>
      </c>
      <c r="M250" s="9">
        <v>6.0606060606060606E-3</v>
      </c>
      <c r="N250" s="20">
        <v>0</v>
      </c>
      <c r="O250" s="9">
        <v>0</v>
      </c>
      <c r="P250" s="20">
        <v>4</v>
      </c>
      <c r="Q250" s="9">
        <v>2.4242424242424242E-2</v>
      </c>
    </row>
    <row r="251" spans="4:17" x14ac:dyDescent="0.25">
      <c r="D251" s="8" t="s">
        <v>653</v>
      </c>
      <c r="E251" s="20">
        <v>0</v>
      </c>
      <c r="F251" s="20">
        <v>0</v>
      </c>
      <c r="G251" s="9">
        <v>0</v>
      </c>
      <c r="H251" s="20">
        <v>0</v>
      </c>
      <c r="I251" s="9">
        <v>0</v>
      </c>
      <c r="J251" s="20">
        <v>0</v>
      </c>
      <c r="K251" s="9">
        <v>0</v>
      </c>
      <c r="L251" s="20">
        <v>0</v>
      </c>
      <c r="M251" s="9">
        <v>0</v>
      </c>
      <c r="N251" s="20">
        <v>0</v>
      </c>
      <c r="O251" s="9">
        <v>0</v>
      </c>
      <c r="P251" s="20">
        <v>0</v>
      </c>
      <c r="Q251" s="9">
        <v>0</v>
      </c>
    </row>
    <row r="252" spans="4:17" x14ac:dyDescent="0.25">
      <c r="D252" s="8" t="s">
        <v>656</v>
      </c>
      <c r="E252" s="20">
        <v>3</v>
      </c>
      <c r="F252" s="20">
        <v>3</v>
      </c>
      <c r="G252" s="9">
        <v>1</v>
      </c>
      <c r="H252" s="20">
        <v>3</v>
      </c>
      <c r="I252" s="9">
        <v>1</v>
      </c>
      <c r="J252" s="20">
        <v>0</v>
      </c>
      <c r="K252" s="9">
        <v>0</v>
      </c>
      <c r="L252" s="20">
        <v>0</v>
      </c>
      <c r="M252" s="9">
        <v>0</v>
      </c>
      <c r="N252" s="20">
        <v>0</v>
      </c>
      <c r="O252" s="9">
        <v>0</v>
      </c>
      <c r="P252" s="20">
        <v>0</v>
      </c>
      <c r="Q252" s="9">
        <v>0</v>
      </c>
    </row>
    <row r="253" spans="4:17" x14ac:dyDescent="0.25">
      <c r="D253" s="8" t="s">
        <v>659</v>
      </c>
      <c r="E253" s="20">
        <v>6</v>
      </c>
      <c r="F253" s="20">
        <v>5</v>
      </c>
      <c r="G253" s="9">
        <v>0.83333333333333337</v>
      </c>
      <c r="H253" s="20">
        <v>2</v>
      </c>
      <c r="I253" s="9">
        <v>0.4</v>
      </c>
      <c r="J253" s="20">
        <v>0</v>
      </c>
      <c r="K253" s="9">
        <v>0</v>
      </c>
      <c r="L253" s="20">
        <v>0</v>
      </c>
      <c r="M253" s="9">
        <v>0</v>
      </c>
      <c r="N253" s="20">
        <v>0</v>
      </c>
      <c r="O253" s="9">
        <v>0</v>
      </c>
      <c r="P253" s="20">
        <v>1</v>
      </c>
      <c r="Q253" s="9">
        <v>0.2</v>
      </c>
    </row>
    <row r="254" spans="4:17" x14ac:dyDescent="0.25">
      <c r="D254" s="8" t="s">
        <v>485</v>
      </c>
      <c r="E254" s="20">
        <v>0</v>
      </c>
      <c r="F254" s="20">
        <v>0</v>
      </c>
      <c r="G254" s="9">
        <v>0</v>
      </c>
      <c r="H254" s="20">
        <v>0</v>
      </c>
      <c r="I254" s="9">
        <v>0</v>
      </c>
      <c r="J254" s="20">
        <v>0</v>
      </c>
      <c r="K254" s="9">
        <v>0</v>
      </c>
      <c r="L254" s="20">
        <v>0</v>
      </c>
      <c r="M254" s="9">
        <v>0</v>
      </c>
      <c r="N254" s="20">
        <v>0</v>
      </c>
      <c r="O254" s="9">
        <v>0</v>
      </c>
      <c r="P254" s="20">
        <v>0</v>
      </c>
      <c r="Q254" s="9">
        <v>0</v>
      </c>
    </row>
    <row r="255" spans="4:17" x14ac:dyDescent="0.25">
      <c r="D255" s="8" t="s">
        <v>668</v>
      </c>
      <c r="E255" s="20">
        <v>9</v>
      </c>
      <c r="F255" s="20">
        <v>9</v>
      </c>
      <c r="G255" s="9">
        <v>1</v>
      </c>
      <c r="H255" s="20">
        <v>7</v>
      </c>
      <c r="I255" s="9">
        <v>0.77777777777777779</v>
      </c>
      <c r="J255" s="20">
        <v>0</v>
      </c>
      <c r="K255" s="9">
        <v>0</v>
      </c>
      <c r="L255" s="20">
        <v>0</v>
      </c>
      <c r="M255" s="9">
        <v>0</v>
      </c>
      <c r="N255" s="20">
        <v>0</v>
      </c>
      <c r="O255" s="9">
        <v>0</v>
      </c>
      <c r="P255" s="20">
        <v>0</v>
      </c>
      <c r="Q255" s="9">
        <v>0</v>
      </c>
    </row>
    <row r="256" spans="4:17" x14ac:dyDescent="0.25">
      <c r="D256" s="8" t="s">
        <v>670</v>
      </c>
      <c r="E256" s="20">
        <v>28</v>
      </c>
      <c r="F256" s="20">
        <v>28</v>
      </c>
      <c r="G256" s="9">
        <v>1</v>
      </c>
      <c r="H256" s="20">
        <v>17</v>
      </c>
      <c r="I256" s="9">
        <v>0.6071428571428571</v>
      </c>
      <c r="J256" s="20">
        <v>0</v>
      </c>
      <c r="K256" s="9">
        <v>0</v>
      </c>
      <c r="L256" s="20">
        <v>0</v>
      </c>
      <c r="M256" s="9">
        <v>0</v>
      </c>
      <c r="N256" s="20">
        <v>0</v>
      </c>
      <c r="O256" s="9">
        <v>0</v>
      </c>
      <c r="P256" s="20">
        <v>0</v>
      </c>
      <c r="Q256" s="9">
        <v>0</v>
      </c>
    </row>
    <row r="257" spans="4:17" x14ac:dyDescent="0.25">
      <c r="D257" s="8" t="s">
        <v>671</v>
      </c>
      <c r="E257" s="20">
        <v>11</v>
      </c>
      <c r="F257" s="20">
        <v>11</v>
      </c>
      <c r="G257" s="9">
        <v>1</v>
      </c>
      <c r="H257" s="20">
        <v>7</v>
      </c>
      <c r="I257" s="9">
        <v>0.63636363636363635</v>
      </c>
      <c r="J257" s="20">
        <v>0</v>
      </c>
      <c r="K257" s="9">
        <v>0</v>
      </c>
      <c r="L257" s="20">
        <v>0</v>
      </c>
      <c r="M257" s="9">
        <v>0</v>
      </c>
      <c r="N257" s="20">
        <v>0</v>
      </c>
      <c r="O257" s="9">
        <v>0</v>
      </c>
      <c r="P257" s="20">
        <v>0</v>
      </c>
      <c r="Q257" s="9">
        <v>0</v>
      </c>
    </row>
    <row r="258" spans="4:17" x14ac:dyDescent="0.25">
      <c r="D258" s="8" t="s">
        <v>497</v>
      </c>
      <c r="E258" s="20">
        <v>17</v>
      </c>
      <c r="F258" s="20">
        <v>16</v>
      </c>
      <c r="G258" s="9">
        <v>0.94117647058823528</v>
      </c>
      <c r="H258" s="20">
        <v>14</v>
      </c>
      <c r="I258" s="9">
        <v>0.875</v>
      </c>
      <c r="J258" s="20">
        <v>0</v>
      </c>
      <c r="K258" s="9">
        <v>0</v>
      </c>
      <c r="L258" s="20">
        <v>0</v>
      </c>
      <c r="M258" s="9">
        <v>0</v>
      </c>
      <c r="N258" s="20">
        <v>0</v>
      </c>
      <c r="O258" s="9">
        <v>0</v>
      </c>
      <c r="P258" s="20">
        <v>0</v>
      </c>
      <c r="Q258" s="9">
        <v>0</v>
      </c>
    </row>
    <row r="259" spans="4:17" x14ac:dyDescent="0.25">
      <c r="D259" s="8" t="s">
        <v>672</v>
      </c>
      <c r="E259" s="20">
        <v>72</v>
      </c>
      <c r="F259" s="20">
        <v>71</v>
      </c>
      <c r="G259" s="9">
        <v>0.98611111111111116</v>
      </c>
      <c r="H259" s="20">
        <v>51</v>
      </c>
      <c r="I259" s="9">
        <v>0.71830985915492962</v>
      </c>
      <c r="J259" s="20">
        <v>0</v>
      </c>
      <c r="K259" s="9">
        <v>0</v>
      </c>
      <c r="L259" s="20">
        <v>1</v>
      </c>
      <c r="M259" s="9">
        <v>1.4084507042253521E-2</v>
      </c>
      <c r="N259" s="20">
        <v>0</v>
      </c>
      <c r="O259" s="9">
        <v>0</v>
      </c>
      <c r="P259" s="20">
        <v>0</v>
      </c>
      <c r="Q259" s="9">
        <v>0</v>
      </c>
    </row>
    <row r="260" spans="4:17" x14ac:dyDescent="0.25">
      <c r="D260" s="8" t="s">
        <v>675</v>
      </c>
      <c r="E260" s="20">
        <v>21</v>
      </c>
      <c r="F260" s="20">
        <v>18</v>
      </c>
      <c r="G260" s="9">
        <v>0.8571428571428571</v>
      </c>
      <c r="H260" s="20">
        <v>6</v>
      </c>
      <c r="I260" s="9">
        <v>0.33333333333333331</v>
      </c>
      <c r="J260" s="20">
        <v>0</v>
      </c>
      <c r="K260" s="9">
        <v>0</v>
      </c>
      <c r="L260" s="20">
        <v>0</v>
      </c>
      <c r="M260" s="9">
        <v>0</v>
      </c>
      <c r="N260" s="20">
        <v>0</v>
      </c>
      <c r="O260" s="9">
        <v>0</v>
      </c>
      <c r="P260" s="20">
        <v>3</v>
      </c>
      <c r="Q260" s="9">
        <v>0.16666666666666666</v>
      </c>
    </row>
    <row r="261" spans="4:17" x14ac:dyDescent="0.25">
      <c r="D261" s="8" t="s">
        <v>477</v>
      </c>
      <c r="E261" s="20">
        <v>4</v>
      </c>
      <c r="F261" s="20">
        <v>4</v>
      </c>
      <c r="G261" s="9">
        <v>1</v>
      </c>
      <c r="H261" s="20">
        <v>4</v>
      </c>
      <c r="I261" s="9">
        <v>1</v>
      </c>
      <c r="J261" s="20"/>
      <c r="K261" s="9">
        <v>0</v>
      </c>
      <c r="L261" s="20"/>
      <c r="M261" s="9">
        <v>0</v>
      </c>
      <c r="N261" s="20"/>
      <c r="O261" s="9">
        <v>0</v>
      </c>
      <c r="P261" s="20"/>
      <c r="Q261" s="9">
        <v>0</v>
      </c>
    </row>
    <row r="262" spans="4:17" x14ac:dyDescent="0.25">
      <c r="D262" s="6" t="s">
        <v>676</v>
      </c>
      <c r="E262" s="20">
        <v>449</v>
      </c>
      <c r="F262" s="20">
        <v>424</v>
      </c>
      <c r="G262" s="9">
        <v>0.9443207126948775</v>
      </c>
      <c r="H262" s="20">
        <v>349</v>
      </c>
      <c r="I262" s="9">
        <v>0.82311320754716977</v>
      </c>
      <c r="J262" s="20">
        <v>0</v>
      </c>
      <c r="K262" s="9">
        <v>0</v>
      </c>
      <c r="L262" s="20">
        <v>9</v>
      </c>
      <c r="M262" s="9">
        <v>2.1226415094339621E-2</v>
      </c>
      <c r="N262" s="20">
        <v>3</v>
      </c>
      <c r="O262" s="9">
        <v>7.0754716981132077E-3</v>
      </c>
      <c r="P262" s="20">
        <v>2</v>
      </c>
      <c r="Q262" s="9">
        <v>4.7169811320754715E-3</v>
      </c>
    </row>
    <row r="263" spans="4:17" x14ac:dyDescent="0.25">
      <c r="D263" s="7" t="s">
        <v>693</v>
      </c>
      <c r="E263" s="20">
        <v>32</v>
      </c>
      <c r="F263" s="20">
        <v>31</v>
      </c>
      <c r="G263" s="9">
        <v>0.96875</v>
      </c>
      <c r="H263" s="20">
        <v>25</v>
      </c>
      <c r="I263" s="9">
        <v>0.80645161290322576</v>
      </c>
      <c r="J263" s="20">
        <v>0</v>
      </c>
      <c r="K263" s="9">
        <v>0</v>
      </c>
      <c r="L263" s="20">
        <v>0</v>
      </c>
      <c r="M263" s="9">
        <v>0</v>
      </c>
      <c r="N263" s="20">
        <v>0</v>
      </c>
      <c r="O263" s="9">
        <v>0</v>
      </c>
      <c r="P263" s="20">
        <v>0</v>
      </c>
      <c r="Q263" s="9">
        <v>0</v>
      </c>
    </row>
    <row r="264" spans="4:17" x14ac:dyDescent="0.25">
      <c r="D264" s="8" t="s">
        <v>694</v>
      </c>
      <c r="E264" s="20">
        <v>0</v>
      </c>
      <c r="F264" s="20">
        <v>0</v>
      </c>
      <c r="G264" s="9">
        <v>0</v>
      </c>
      <c r="H264" s="20">
        <v>0</v>
      </c>
      <c r="I264" s="9">
        <v>0</v>
      </c>
      <c r="J264" s="20">
        <v>0</v>
      </c>
      <c r="K264" s="9">
        <v>0</v>
      </c>
      <c r="L264" s="20">
        <v>0</v>
      </c>
      <c r="M264" s="9">
        <v>0</v>
      </c>
      <c r="N264" s="20">
        <v>0</v>
      </c>
      <c r="O264" s="9">
        <v>0</v>
      </c>
      <c r="P264" s="20">
        <v>0</v>
      </c>
      <c r="Q264" s="9">
        <v>0</v>
      </c>
    </row>
    <row r="265" spans="4:17" x14ac:dyDescent="0.25">
      <c r="D265" s="8" t="s">
        <v>696</v>
      </c>
      <c r="E265" s="20">
        <v>7</v>
      </c>
      <c r="F265" s="20">
        <v>7</v>
      </c>
      <c r="G265" s="9">
        <v>1</v>
      </c>
      <c r="H265" s="20">
        <v>6</v>
      </c>
      <c r="I265" s="9">
        <v>0.8571428571428571</v>
      </c>
      <c r="J265" s="20">
        <v>0</v>
      </c>
      <c r="K265" s="9">
        <v>0</v>
      </c>
      <c r="L265" s="20">
        <v>0</v>
      </c>
      <c r="M265" s="9">
        <v>0</v>
      </c>
      <c r="N265" s="20">
        <v>0</v>
      </c>
      <c r="O265" s="9">
        <v>0</v>
      </c>
      <c r="P265" s="20">
        <v>0</v>
      </c>
      <c r="Q265" s="9">
        <v>0</v>
      </c>
    </row>
    <row r="266" spans="4:17" x14ac:dyDescent="0.25">
      <c r="D266" s="8" t="s">
        <v>704</v>
      </c>
      <c r="E266" s="20">
        <v>7</v>
      </c>
      <c r="F266" s="20">
        <v>6</v>
      </c>
      <c r="G266" s="9">
        <v>0.8571428571428571</v>
      </c>
      <c r="H266" s="20">
        <v>4</v>
      </c>
      <c r="I266" s="9">
        <v>0.66666666666666663</v>
      </c>
      <c r="J266" s="20">
        <v>0</v>
      </c>
      <c r="K266" s="9">
        <v>0</v>
      </c>
      <c r="L266" s="20">
        <v>0</v>
      </c>
      <c r="M266" s="9">
        <v>0</v>
      </c>
      <c r="N266" s="20">
        <v>0</v>
      </c>
      <c r="O266" s="9">
        <v>0</v>
      </c>
      <c r="P266" s="20">
        <v>0</v>
      </c>
      <c r="Q266" s="9">
        <v>0</v>
      </c>
    </row>
    <row r="267" spans="4:17" x14ac:dyDescent="0.25">
      <c r="D267" s="8" t="s">
        <v>709</v>
      </c>
      <c r="E267" s="20">
        <v>15</v>
      </c>
      <c r="F267" s="20">
        <v>15</v>
      </c>
      <c r="G267" s="9">
        <v>1</v>
      </c>
      <c r="H267" s="20">
        <v>13</v>
      </c>
      <c r="I267" s="9">
        <v>0.8666666666666667</v>
      </c>
      <c r="J267" s="20">
        <v>0</v>
      </c>
      <c r="K267" s="9">
        <v>0</v>
      </c>
      <c r="L267" s="20">
        <v>0</v>
      </c>
      <c r="M267" s="9">
        <v>0</v>
      </c>
      <c r="N267" s="20">
        <v>0</v>
      </c>
      <c r="O267" s="9">
        <v>0</v>
      </c>
      <c r="P267" s="20">
        <v>0</v>
      </c>
      <c r="Q267" s="9">
        <v>0</v>
      </c>
    </row>
    <row r="268" spans="4:17" x14ac:dyDescent="0.25">
      <c r="D268" s="8" t="s">
        <v>713</v>
      </c>
      <c r="E268" s="20">
        <v>3</v>
      </c>
      <c r="F268" s="20">
        <v>3</v>
      </c>
      <c r="G268" s="9">
        <v>1</v>
      </c>
      <c r="H268" s="20">
        <v>2</v>
      </c>
      <c r="I268" s="9">
        <v>0.66666666666666663</v>
      </c>
      <c r="J268" s="20">
        <v>0</v>
      </c>
      <c r="K268" s="9">
        <v>0</v>
      </c>
      <c r="L268" s="20">
        <v>0</v>
      </c>
      <c r="M268" s="9">
        <v>0</v>
      </c>
      <c r="N268" s="20">
        <v>0</v>
      </c>
      <c r="O268" s="9">
        <v>0</v>
      </c>
      <c r="P268" s="20">
        <v>0</v>
      </c>
      <c r="Q268" s="9">
        <v>0</v>
      </c>
    </row>
    <row r="269" spans="4:17" x14ac:dyDescent="0.25">
      <c r="D269" s="7" t="s">
        <v>679</v>
      </c>
      <c r="E269" s="20">
        <v>13</v>
      </c>
      <c r="F269" s="20">
        <v>12</v>
      </c>
      <c r="G269" s="9">
        <v>0.92307692307692313</v>
      </c>
      <c r="H269" s="20">
        <v>7</v>
      </c>
      <c r="I269" s="9">
        <v>0.58333333333333337</v>
      </c>
      <c r="J269" s="20">
        <v>0</v>
      </c>
      <c r="K269" s="9">
        <v>0</v>
      </c>
      <c r="L269" s="20">
        <v>0</v>
      </c>
      <c r="M269" s="9">
        <v>0</v>
      </c>
      <c r="N269" s="20">
        <v>0</v>
      </c>
      <c r="O269" s="9">
        <v>0</v>
      </c>
      <c r="P269" s="20">
        <v>1</v>
      </c>
      <c r="Q269" s="9">
        <v>8.3333333333333329E-2</v>
      </c>
    </row>
    <row r="270" spans="4:17" x14ac:dyDescent="0.25">
      <c r="D270" s="8" t="s">
        <v>680</v>
      </c>
      <c r="E270" s="20">
        <v>2</v>
      </c>
      <c r="F270" s="20">
        <v>2</v>
      </c>
      <c r="G270" s="9">
        <v>1</v>
      </c>
      <c r="H270" s="20">
        <v>2</v>
      </c>
      <c r="I270" s="9">
        <v>1</v>
      </c>
      <c r="J270" s="20">
        <v>0</v>
      </c>
      <c r="K270" s="9">
        <v>0</v>
      </c>
      <c r="L270" s="20">
        <v>0</v>
      </c>
      <c r="M270" s="9">
        <v>0</v>
      </c>
      <c r="N270" s="20">
        <v>0</v>
      </c>
      <c r="O270" s="9">
        <v>0</v>
      </c>
      <c r="P270" s="20">
        <v>0</v>
      </c>
      <c r="Q270" s="9">
        <v>0</v>
      </c>
    </row>
    <row r="271" spans="4:17" x14ac:dyDescent="0.25">
      <c r="D271" s="8" t="s">
        <v>685</v>
      </c>
      <c r="E271" s="20">
        <v>5</v>
      </c>
      <c r="F271" s="20">
        <v>5</v>
      </c>
      <c r="G271" s="9">
        <v>1</v>
      </c>
      <c r="H271" s="20">
        <v>4</v>
      </c>
      <c r="I271" s="9">
        <v>0.8</v>
      </c>
      <c r="J271" s="20">
        <v>0</v>
      </c>
      <c r="K271" s="9">
        <v>0</v>
      </c>
      <c r="L271" s="20">
        <v>0</v>
      </c>
      <c r="M271" s="9">
        <v>0</v>
      </c>
      <c r="N271" s="20">
        <v>0</v>
      </c>
      <c r="O271" s="9">
        <v>0</v>
      </c>
      <c r="P271" s="20">
        <v>0</v>
      </c>
      <c r="Q271" s="9">
        <v>0</v>
      </c>
    </row>
    <row r="272" spans="4:17" x14ac:dyDescent="0.25">
      <c r="D272" s="8" t="s">
        <v>697</v>
      </c>
      <c r="E272" s="20">
        <v>0</v>
      </c>
      <c r="F272" s="20">
        <v>0</v>
      </c>
      <c r="G272" s="9">
        <v>0</v>
      </c>
      <c r="H272" s="20">
        <v>0</v>
      </c>
      <c r="I272" s="9">
        <v>0</v>
      </c>
      <c r="J272" s="20">
        <v>0</v>
      </c>
      <c r="K272" s="9">
        <v>0</v>
      </c>
      <c r="L272" s="20">
        <v>0</v>
      </c>
      <c r="M272" s="9">
        <v>0</v>
      </c>
      <c r="N272" s="20">
        <v>0</v>
      </c>
      <c r="O272" s="9">
        <v>0</v>
      </c>
      <c r="P272" s="20">
        <v>0</v>
      </c>
      <c r="Q272" s="9">
        <v>0</v>
      </c>
    </row>
    <row r="273" spans="4:17" x14ac:dyDescent="0.25">
      <c r="D273" s="8" t="s">
        <v>705</v>
      </c>
      <c r="E273" s="20">
        <v>6</v>
      </c>
      <c r="F273" s="20">
        <v>5</v>
      </c>
      <c r="G273" s="9">
        <v>0.83333333333333337</v>
      </c>
      <c r="H273" s="20">
        <v>1</v>
      </c>
      <c r="I273" s="9">
        <v>0.2</v>
      </c>
      <c r="J273" s="20">
        <v>0</v>
      </c>
      <c r="K273" s="9">
        <v>0</v>
      </c>
      <c r="L273" s="20">
        <v>0</v>
      </c>
      <c r="M273" s="9">
        <v>0</v>
      </c>
      <c r="N273" s="20">
        <v>0</v>
      </c>
      <c r="O273" s="9">
        <v>0</v>
      </c>
      <c r="P273" s="20">
        <v>1</v>
      </c>
      <c r="Q273" s="9">
        <v>0.2</v>
      </c>
    </row>
    <row r="274" spans="4:17" x14ac:dyDescent="0.25">
      <c r="D274" s="7" t="s">
        <v>681</v>
      </c>
      <c r="E274" s="20">
        <v>24</v>
      </c>
      <c r="F274" s="20">
        <v>22</v>
      </c>
      <c r="G274" s="9">
        <v>0.91666666666666663</v>
      </c>
      <c r="H274" s="20">
        <v>13</v>
      </c>
      <c r="I274" s="9">
        <v>0.59090909090909094</v>
      </c>
      <c r="J274" s="20">
        <v>0</v>
      </c>
      <c r="K274" s="9">
        <v>0</v>
      </c>
      <c r="L274" s="20">
        <v>1</v>
      </c>
      <c r="M274" s="9">
        <v>4.5454545454545456E-2</v>
      </c>
      <c r="N274" s="20">
        <v>0</v>
      </c>
      <c r="O274" s="9">
        <v>0</v>
      </c>
      <c r="P274" s="20">
        <v>0</v>
      </c>
      <c r="Q274" s="9">
        <v>0</v>
      </c>
    </row>
    <row r="275" spans="4:17" x14ac:dyDescent="0.25">
      <c r="D275" s="8" t="s">
        <v>682</v>
      </c>
      <c r="E275" s="20">
        <v>23</v>
      </c>
      <c r="F275" s="20">
        <v>21</v>
      </c>
      <c r="G275" s="9">
        <v>0.91304347826086951</v>
      </c>
      <c r="H275" s="20">
        <v>12</v>
      </c>
      <c r="I275" s="9">
        <v>0.5714285714285714</v>
      </c>
      <c r="J275" s="20">
        <v>0</v>
      </c>
      <c r="K275" s="9">
        <v>0</v>
      </c>
      <c r="L275" s="20">
        <v>1</v>
      </c>
      <c r="M275" s="9">
        <v>4.7619047619047616E-2</v>
      </c>
      <c r="N275" s="20">
        <v>0</v>
      </c>
      <c r="O275" s="9">
        <v>0</v>
      </c>
      <c r="P275" s="20">
        <v>0</v>
      </c>
      <c r="Q275" s="9">
        <v>0</v>
      </c>
    </row>
    <row r="276" spans="4:17" x14ac:dyDescent="0.25">
      <c r="D276" s="8" t="s">
        <v>689</v>
      </c>
      <c r="E276" s="20">
        <v>0</v>
      </c>
      <c r="F276" s="20">
        <v>0</v>
      </c>
      <c r="G276" s="9">
        <v>0</v>
      </c>
      <c r="H276" s="20">
        <v>0</v>
      </c>
      <c r="I276" s="9">
        <v>0</v>
      </c>
      <c r="J276" s="20">
        <v>0</v>
      </c>
      <c r="K276" s="9">
        <v>0</v>
      </c>
      <c r="L276" s="20">
        <v>0</v>
      </c>
      <c r="M276" s="9">
        <v>0</v>
      </c>
      <c r="N276" s="20">
        <v>0</v>
      </c>
      <c r="O276" s="9">
        <v>0</v>
      </c>
      <c r="P276" s="20">
        <v>0</v>
      </c>
      <c r="Q276" s="9">
        <v>0</v>
      </c>
    </row>
    <row r="277" spans="4:17" x14ac:dyDescent="0.25">
      <c r="D277" s="8" t="s">
        <v>698</v>
      </c>
      <c r="E277" s="20">
        <v>1</v>
      </c>
      <c r="F277" s="20">
        <v>1</v>
      </c>
      <c r="G277" s="9">
        <v>1</v>
      </c>
      <c r="H277" s="20">
        <v>1</v>
      </c>
      <c r="I277" s="9">
        <v>1</v>
      </c>
      <c r="J277" s="20">
        <v>0</v>
      </c>
      <c r="K277" s="9">
        <v>0</v>
      </c>
      <c r="L277" s="20">
        <v>0</v>
      </c>
      <c r="M277" s="9">
        <v>0</v>
      </c>
      <c r="N277" s="20">
        <v>0</v>
      </c>
      <c r="O277" s="9">
        <v>0</v>
      </c>
      <c r="P277" s="20">
        <v>0</v>
      </c>
      <c r="Q277" s="9">
        <v>0</v>
      </c>
    </row>
    <row r="278" spans="4:17" x14ac:dyDescent="0.25">
      <c r="D278" s="8" t="s">
        <v>699</v>
      </c>
      <c r="E278" s="20">
        <v>0</v>
      </c>
      <c r="F278" s="20">
        <v>0</v>
      </c>
      <c r="G278" s="9">
        <v>0</v>
      </c>
      <c r="H278" s="20">
        <v>0</v>
      </c>
      <c r="I278" s="9">
        <v>0</v>
      </c>
      <c r="J278" s="20">
        <v>0</v>
      </c>
      <c r="K278" s="9">
        <v>0</v>
      </c>
      <c r="L278" s="20">
        <v>0</v>
      </c>
      <c r="M278" s="9">
        <v>0</v>
      </c>
      <c r="N278" s="20">
        <v>0</v>
      </c>
      <c r="O278" s="9">
        <v>0</v>
      </c>
      <c r="P278" s="20">
        <v>0</v>
      </c>
      <c r="Q278" s="9">
        <v>0</v>
      </c>
    </row>
    <row r="279" spans="4:17" x14ac:dyDescent="0.25">
      <c r="D279" s="7" t="s">
        <v>702</v>
      </c>
      <c r="E279" s="20">
        <v>103</v>
      </c>
      <c r="F279" s="20">
        <v>94</v>
      </c>
      <c r="G279" s="9">
        <v>0.91262135922330101</v>
      </c>
      <c r="H279" s="20">
        <v>81</v>
      </c>
      <c r="I279" s="9">
        <v>0.86170212765957444</v>
      </c>
      <c r="J279" s="20">
        <v>0</v>
      </c>
      <c r="K279" s="9">
        <v>0</v>
      </c>
      <c r="L279" s="20">
        <v>4</v>
      </c>
      <c r="M279" s="9">
        <v>4.2553191489361701E-2</v>
      </c>
      <c r="N279" s="20">
        <v>2</v>
      </c>
      <c r="O279" s="9">
        <v>2.1276595744680851E-2</v>
      </c>
      <c r="P279" s="20">
        <v>0</v>
      </c>
      <c r="Q279" s="9">
        <v>0</v>
      </c>
    </row>
    <row r="280" spans="4:17" x14ac:dyDescent="0.25">
      <c r="D280" s="8" t="s">
        <v>703</v>
      </c>
      <c r="E280" s="20">
        <v>60</v>
      </c>
      <c r="F280" s="20">
        <v>52</v>
      </c>
      <c r="G280" s="9">
        <v>0.8666666666666667</v>
      </c>
      <c r="H280" s="20">
        <v>46</v>
      </c>
      <c r="I280" s="9">
        <v>0.88461538461538458</v>
      </c>
      <c r="J280" s="20">
        <v>0</v>
      </c>
      <c r="K280" s="9">
        <v>0</v>
      </c>
      <c r="L280" s="20">
        <v>4</v>
      </c>
      <c r="M280" s="9">
        <v>7.6923076923076927E-2</v>
      </c>
      <c r="N280" s="20">
        <v>2</v>
      </c>
      <c r="O280" s="9">
        <v>3.8461538461538464E-2</v>
      </c>
      <c r="P280" s="20">
        <v>0</v>
      </c>
      <c r="Q280" s="9">
        <v>0</v>
      </c>
    </row>
    <row r="281" spans="4:17" x14ac:dyDescent="0.25">
      <c r="D281" s="8" t="s">
        <v>706</v>
      </c>
      <c r="E281" s="20">
        <v>4</v>
      </c>
      <c r="F281" s="20">
        <v>4</v>
      </c>
      <c r="G281" s="9">
        <v>1</v>
      </c>
      <c r="H281" s="20">
        <v>0</v>
      </c>
      <c r="I281" s="9">
        <v>0</v>
      </c>
      <c r="J281" s="20">
        <v>0</v>
      </c>
      <c r="K281" s="9">
        <v>0</v>
      </c>
      <c r="L281" s="20">
        <v>0</v>
      </c>
      <c r="M281" s="9">
        <v>0</v>
      </c>
      <c r="N281" s="20">
        <v>0</v>
      </c>
      <c r="O281" s="9">
        <v>0</v>
      </c>
      <c r="P281" s="20">
        <v>0</v>
      </c>
      <c r="Q281" s="9">
        <v>0</v>
      </c>
    </row>
    <row r="282" spans="4:17" x14ac:dyDescent="0.25">
      <c r="D282" s="8" t="s">
        <v>708</v>
      </c>
      <c r="E282" s="20">
        <v>14</v>
      </c>
      <c r="F282" s="20">
        <v>14</v>
      </c>
      <c r="G282" s="9">
        <v>1</v>
      </c>
      <c r="H282" s="20">
        <v>11</v>
      </c>
      <c r="I282" s="9">
        <v>0.7857142857142857</v>
      </c>
      <c r="J282" s="20">
        <v>0</v>
      </c>
      <c r="K282" s="9">
        <v>0</v>
      </c>
      <c r="L282" s="20">
        <v>0</v>
      </c>
      <c r="M282" s="9">
        <v>0</v>
      </c>
      <c r="N282" s="20">
        <v>0</v>
      </c>
      <c r="O282" s="9">
        <v>0</v>
      </c>
      <c r="P282" s="20">
        <v>0</v>
      </c>
      <c r="Q282" s="9">
        <v>0</v>
      </c>
    </row>
    <row r="283" spans="4:17" x14ac:dyDescent="0.25">
      <c r="D283" s="8" t="s">
        <v>710</v>
      </c>
      <c r="E283" s="20">
        <v>0</v>
      </c>
      <c r="F283" s="20">
        <v>0</v>
      </c>
      <c r="G283" s="9">
        <v>0</v>
      </c>
      <c r="H283" s="20">
        <v>0</v>
      </c>
      <c r="I283" s="9">
        <v>0</v>
      </c>
      <c r="J283" s="20">
        <v>0</v>
      </c>
      <c r="K283" s="9">
        <v>0</v>
      </c>
      <c r="L283" s="20">
        <v>0</v>
      </c>
      <c r="M283" s="9">
        <v>0</v>
      </c>
      <c r="N283" s="20">
        <v>0</v>
      </c>
      <c r="O283" s="9">
        <v>0</v>
      </c>
      <c r="P283" s="20">
        <v>0</v>
      </c>
      <c r="Q283" s="9">
        <v>0</v>
      </c>
    </row>
    <row r="284" spans="4:17" x14ac:dyDescent="0.25">
      <c r="D284" s="8" t="s">
        <v>715</v>
      </c>
      <c r="E284" s="20">
        <v>25</v>
      </c>
      <c r="F284" s="20">
        <v>24</v>
      </c>
      <c r="G284" s="9">
        <v>0.96</v>
      </c>
      <c r="H284" s="20">
        <v>24</v>
      </c>
      <c r="I284" s="9">
        <v>1</v>
      </c>
      <c r="J284" s="20">
        <v>0</v>
      </c>
      <c r="K284" s="9">
        <v>0</v>
      </c>
      <c r="L284" s="20">
        <v>0</v>
      </c>
      <c r="M284" s="9">
        <v>0</v>
      </c>
      <c r="N284" s="20">
        <v>0</v>
      </c>
      <c r="O284" s="9">
        <v>0</v>
      </c>
      <c r="P284" s="20">
        <v>0</v>
      </c>
      <c r="Q284" s="9">
        <v>0</v>
      </c>
    </row>
    <row r="285" spans="4:17" x14ac:dyDescent="0.25">
      <c r="D285" s="7" t="s">
        <v>677</v>
      </c>
      <c r="E285" s="20">
        <v>102</v>
      </c>
      <c r="F285" s="20">
        <v>96</v>
      </c>
      <c r="G285" s="9">
        <v>0.94117647058823528</v>
      </c>
      <c r="H285" s="20">
        <v>83</v>
      </c>
      <c r="I285" s="9">
        <v>0.86458333333333337</v>
      </c>
      <c r="J285" s="20">
        <v>0</v>
      </c>
      <c r="K285" s="9">
        <v>0</v>
      </c>
      <c r="L285" s="20">
        <v>1</v>
      </c>
      <c r="M285" s="9">
        <v>1.0416666666666666E-2</v>
      </c>
      <c r="N285" s="20">
        <v>1</v>
      </c>
      <c r="O285" s="9">
        <v>1.0416666666666666E-2</v>
      </c>
      <c r="P285" s="20">
        <v>1</v>
      </c>
      <c r="Q285" s="9">
        <v>1.0416666666666666E-2</v>
      </c>
    </row>
    <row r="286" spans="4:17" x14ac:dyDescent="0.25">
      <c r="D286" s="8" t="s">
        <v>678</v>
      </c>
      <c r="E286" s="20">
        <v>0</v>
      </c>
      <c r="F286" s="20">
        <v>0</v>
      </c>
      <c r="G286" s="9">
        <v>0</v>
      </c>
      <c r="H286" s="20">
        <v>0</v>
      </c>
      <c r="I286" s="9">
        <v>0</v>
      </c>
      <c r="J286" s="20">
        <v>0</v>
      </c>
      <c r="K286" s="9">
        <v>0</v>
      </c>
      <c r="L286" s="20">
        <v>0</v>
      </c>
      <c r="M286" s="9">
        <v>0</v>
      </c>
      <c r="N286" s="20">
        <v>0</v>
      </c>
      <c r="O286" s="9">
        <v>0</v>
      </c>
      <c r="P286" s="20">
        <v>0</v>
      </c>
      <c r="Q286" s="9">
        <v>0</v>
      </c>
    </row>
    <row r="287" spans="4:17" x14ac:dyDescent="0.25">
      <c r="D287" s="8" t="s">
        <v>686</v>
      </c>
      <c r="E287" s="20">
        <v>45</v>
      </c>
      <c r="F287" s="20">
        <v>41</v>
      </c>
      <c r="G287" s="9">
        <v>0.91111111111111109</v>
      </c>
      <c r="H287" s="20">
        <v>35</v>
      </c>
      <c r="I287" s="9">
        <v>0.85365853658536583</v>
      </c>
      <c r="J287" s="20">
        <v>0</v>
      </c>
      <c r="K287" s="9">
        <v>0</v>
      </c>
      <c r="L287" s="20">
        <v>0</v>
      </c>
      <c r="M287" s="9">
        <v>0</v>
      </c>
      <c r="N287" s="20">
        <v>1</v>
      </c>
      <c r="O287" s="9">
        <v>2.4390243902439025E-2</v>
      </c>
      <c r="P287" s="20">
        <v>1</v>
      </c>
      <c r="Q287" s="9">
        <v>2.4390243902439025E-2</v>
      </c>
    </row>
    <row r="288" spans="4:17" x14ac:dyDescent="0.25">
      <c r="D288" s="8" t="s">
        <v>692</v>
      </c>
      <c r="E288" s="20">
        <v>55</v>
      </c>
      <c r="F288" s="20">
        <v>53</v>
      </c>
      <c r="G288" s="9">
        <v>0.96363636363636362</v>
      </c>
      <c r="H288" s="20">
        <v>46</v>
      </c>
      <c r="I288" s="9">
        <v>0.86792452830188682</v>
      </c>
      <c r="J288" s="20">
        <v>0</v>
      </c>
      <c r="K288" s="9">
        <v>0</v>
      </c>
      <c r="L288" s="20">
        <v>1</v>
      </c>
      <c r="M288" s="9">
        <v>1.8867924528301886E-2</v>
      </c>
      <c r="N288" s="20">
        <v>0</v>
      </c>
      <c r="O288" s="9">
        <v>0</v>
      </c>
      <c r="P288" s="20">
        <v>0</v>
      </c>
      <c r="Q288" s="9">
        <v>0</v>
      </c>
    </row>
    <row r="289" spans="4:17" x14ac:dyDescent="0.25">
      <c r="D289" s="8" t="s">
        <v>701</v>
      </c>
      <c r="E289" s="20">
        <v>2</v>
      </c>
      <c r="F289" s="20">
        <v>2</v>
      </c>
      <c r="G289" s="9">
        <v>1</v>
      </c>
      <c r="H289" s="20">
        <v>2</v>
      </c>
      <c r="I289" s="9">
        <v>1</v>
      </c>
      <c r="J289" s="20">
        <v>0</v>
      </c>
      <c r="K289" s="9">
        <v>0</v>
      </c>
      <c r="L289" s="20">
        <v>0</v>
      </c>
      <c r="M289" s="9">
        <v>0</v>
      </c>
      <c r="N289" s="20">
        <v>0</v>
      </c>
      <c r="O289" s="9">
        <v>0</v>
      </c>
      <c r="P289" s="20">
        <v>0</v>
      </c>
      <c r="Q289" s="9">
        <v>0</v>
      </c>
    </row>
    <row r="290" spans="4:17" x14ac:dyDescent="0.25">
      <c r="D290" s="7" t="s">
        <v>683</v>
      </c>
      <c r="E290" s="20">
        <v>36</v>
      </c>
      <c r="F290" s="20">
        <v>35</v>
      </c>
      <c r="G290" s="9">
        <v>0.97222222222222221</v>
      </c>
      <c r="H290" s="20">
        <v>32</v>
      </c>
      <c r="I290" s="9">
        <v>0.91428571428571426</v>
      </c>
      <c r="J290" s="20">
        <v>0</v>
      </c>
      <c r="K290" s="9">
        <v>0</v>
      </c>
      <c r="L290" s="20">
        <v>0</v>
      </c>
      <c r="M290" s="9">
        <v>0</v>
      </c>
      <c r="N290" s="20">
        <v>0</v>
      </c>
      <c r="O290" s="9">
        <v>0</v>
      </c>
      <c r="P290" s="20">
        <v>0</v>
      </c>
      <c r="Q290" s="9">
        <v>0</v>
      </c>
    </row>
    <row r="291" spans="4:17" x14ac:dyDescent="0.25">
      <c r="D291" s="8" t="s">
        <v>684</v>
      </c>
      <c r="E291" s="20">
        <v>27</v>
      </c>
      <c r="F291" s="20">
        <v>26</v>
      </c>
      <c r="G291" s="9">
        <v>0.96296296296296291</v>
      </c>
      <c r="H291" s="20">
        <v>23</v>
      </c>
      <c r="I291" s="9">
        <v>0.88461538461538458</v>
      </c>
      <c r="J291" s="20">
        <v>0</v>
      </c>
      <c r="K291" s="9">
        <v>0</v>
      </c>
      <c r="L291" s="20">
        <v>0</v>
      </c>
      <c r="M291" s="9">
        <v>0</v>
      </c>
      <c r="N291" s="20">
        <v>0</v>
      </c>
      <c r="O291" s="9">
        <v>0</v>
      </c>
      <c r="P291" s="20">
        <v>0</v>
      </c>
      <c r="Q291" s="9">
        <v>0</v>
      </c>
    </row>
    <row r="292" spans="4:17" x14ac:dyDescent="0.25">
      <c r="D292" s="8" t="s">
        <v>690</v>
      </c>
      <c r="E292" s="20">
        <v>2</v>
      </c>
      <c r="F292" s="20">
        <v>2</v>
      </c>
      <c r="G292" s="9">
        <v>1</v>
      </c>
      <c r="H292" s="20">
        <v>2</v>
      </c>
      <c r="I292" s="9">
        <v>1</v>
      </c>
      <c r="J292" s="20">
        <v>0</v>
      </c>
      <c r="K292" s="9">
        <v>0</v>
      </c>
      <c r="L292" s="20">
        <v>0</v>
      </c>
      <c r="M292" s="9">
        <v>0</v>
      </c>
      <c r="N292" s="20">
        <v>0</v>
      </c>
      <c r="O292" s="9">
        <v>0</v>
      </c>
      <c r="P292" s="20">
        <v>0</v>
      </c>
      <c r="Q292" s="9">
        <v>0</v>
      </c>
    </row>
    <row r="293" spans="4:17" x14ac:dyDescent="0.25">
      <c r="D293" s="8" t="s">
        <v>711</v>
      </c>
      <c r="E293" s="20">
        <v>0</v>
      </c>
      <c r="F293" s="20">
        <v>0</v>
      </c>
      <c r="G293" s="9">
        <v>0</v>
      </c>
      <c r="H293" s="20">
        <v>0</v>
      </c>
      <c r="I293" s="9">
        <v>0</v>
      </c>
      <c r="J293" s="20">
        <v>0</v>
      </c>
      <c r="K293" s="9">
        <v>0</v>
      </c>
      <c r="L293" s="20">
        <v>0</v>
      </c>
      <c r="M293" s="9">
        <v>0</v>
      </c>
      <c r="N293" s="20">
        <v>0</v>
      </c>
      <c r="O293" s="9">
        <v>0</v>
      </c>
      <c r="P293" s="20">
        <v>0</v>
      </c>
      <c r="Q293" s="9">
        <v>0</v>
      </c>
    </row>
    <row r="294" spans="4:17" x14ac:dyDescent="0.25">
      <c r="D294" s="8" t="s">
        <v>712</v>
      </c>
      <c r="E294" s="20">
        <v>7</v>
      </c>
      <c r="F294" s="20">
        <v>7</v>
      </c>
      <c r="G294" s="9">
        <v>1</v>
      </c>
      <c r="H294" s="20">
        <v>7</v>
      </c>
      <c r="I294" s="9">
        <v>1</v>
      </c>
      <c r="J294" s="20">
        <v>0</v>
      </c>
      <c r="K294" s="9">
        <v>0</v>
      </c>
      <c r="L294" s="20">
        <v>0</v>
      </c>
      <c r="M294" s="9">
        <v>0</v>
      </c>
      <c r="N294" s="20">
        <v>0</v>
      </c>
      <c r="O294" s="9">
        <v>0</v>
      </c>
      <c r="P294" s="20">
        <v>0</v>
      </c>
      <c r="Q294" s="9">
        <v>0</v>
      </c>
    </row>
    <row r="295" spans="4:17" x14ac:dyDescent="0.25">
      <c r="D295" s="7" t="s">
        <v>687</v>
      </c>
      <c r="E295" s="20">
        <v>139</v>
      </c>
      <c r="F295" s="20">
        <v>134</v>
      </c>
      <c r="G295" s="9">
        <v>0.96402877697841727</v>
      </c>
      <c r="H295" s="20">
        <v>108</v>
      </c>
      <c r="I295" s="9">
        <v>0.80597014925373134</v>
      </c>
      <c r="J295" s="20">
        <v>0</v>
      </c>
      <c r="K295" s="9">
        <v>0</v>
      </c>
      <c r="L295" s="20">
        <v>3</v>
      </c>
      <c r="M295" s="9">
        <v>2.2388059701492536E-2</v>
      </c>
      <c r="N295" s="20">
        <v>0</v>
      </c>
      <c r="O295" s="9">
        <v>0</v>
      </c>
      <c r="P295" s="20">
        <v>0</v>
      </c>
      <c r="Q295" s="9">
        <v>0</v>
      </c>
    </row>
    <row r="296" spans="4:17" x14ac:dyDescent="0.25">
      <c r="D296" s="8" t="s">
        <v>688</v>
      </c>
      <c r="E296" s="20">
        <v>36</v>
      </c>
      <c r="F296" s="20">
        <v>34</v>
      </c>
      <c r="G296" s="9">
        <v>0.94444444444444442</v>
      </c>
      <c r="H296" s="20">
        <v>27</v>
      </c>
      <c r="I296" s="9">
        <v>0.79411764705882348</v>
      </c>
      <c r="J296" s="20">
        <v>0</v>
      </c>
      <c r="K296" s="9">
        <v>0</v>
      </c>
      <c r="L296" s="20">
        <v>2</v>
      </c>
      <c r="M296" s="9">
        <v>5.8823529411764705E-2</v>
      </c>
      <c r="N296" s="20">
        <v>0</v>
      </c>
      <c r="O296" s="9">
        <v>0</v>
      </c>
      <c r="P296" s="20">
        <v>0</v>
      </c>
      <c r="Q296" s="9">
        <v>0</v>
      </c>
    </row>
    <row r="297" spans="4:17" x14ac:dyDescent="0.25">
      <c r="D297" s="8" t="s">
        <v>691</v>
      </c>
      <c r="E297" s="20">
        <v>44</v>
      </c>
      <c r="F297" s="20">
        <v>41</v>
      </c>
      <c r="G297" s="9">
        <v>0.93181818181818177</v>
      </c>
      <c r="H297" s="20">
        <v>31</v>
      </c>
      <c r="I297" s="9">
        <v>0.75609756097560976</v>
      </c>
      <c r="J297" s="20">
        <v>0</v>
      </c>
      <c r="K297" s="9">
        <v>0</v>
      </c>
      <c r="L297" s="20">
        <v>1</v>
      </c>
      <c r="M297" s="9">
        <v>2.4390243902439025E-2</v>
      </c>
      <c r="N297" s="20">
        <v>0</v>
      </c>
      <c r="O297" s="9">
        <v>0</v>
      </c>
      <c r="P297" s="20">
        <v>0</v>
      </c>
      <c r="Q297" s="9">
        <v>0</v>
      </c>
    </row>
    <row r="298" spans="4:17" x14ac:dyDescent="0.25">
      <c r="D298" s="8" t="s">
        <v>695</v>
      </c>
      <c r="E298" s="20">
        <v>10</v>
      </c>
      <c r="F298" s="20">
        <v>10</v>
      </c>
      <c r="G298" s="9">
        <v>1</v>
      </c>
      <c r="H298" s="20">
        <v>7</v>
      </c>
      <c r="I298" s="9">
        <v>0.7</v>
      </c>
      <c r="J298" s="20">
        <v>0</v>
      </c>
      <c r="K298" s="9">
        <v>0</v>
      </c>
      <c r="L298" s="20">
        <v>0</v>
      </c>
      <c r="M298" s="9">
        <v>0</v>
      </c>
      <c r="N298" s="20">
        <v>0</v>
      </c>
      <c r="O298" s="9">
        <v>0</v>
      </c>
      <c r="P298" s="20">
        <v>0</v>
      </c>
      <c r="Q298" s="9">
        <v>0</v>
      </c>
    </row>
    <row r="299" spans="4:17" x14ac:dyDescent="0.25">
      <c r="D299" s="8" t="s">
        <v>700</v>
      </c>
      <c r="E299" s="20">
        <v>49</v>
      </c>
      <c r="F299" s="20">
        <v>49</v>
      </c>
      <c r="G299" s="9">
        <v>1</v>
      </c>
      <c r="H299" s="20">
        <v>43</v>
      </c>
      <c r="I299" s="9">
        <v>0.87755102040816324</v>
      </c>
      <c r="J299" s="20">
        <v>0</v>
      </c>
      <c r="K299" s="9">
        <v>0</v>
      </c>
      <c r="L299" s="20">
        <v>0</v>
      </c>
      <c r="M299" s="9">
        <v>0</v>
      </c>
      <c r="N299" s="20">
        <v>0</v>
      </c>
      <c r="O299" s="9">
        <v>0</v>
      </c>
      <c r="P299" s="20">
        <v>0</v>
      </c>
      <c r="Q299" s="9">
        <v>0</v>
      </c>
    </row>
    <row r="300" spans="4:17" x14ac:dyDescent="0.25">
      <c r="D300" s="8" t="s">
        <v>707</v>
      </c>
      <c r="E300" s="20">
        <v>0</v>
      </c>
      <c r="F300" s="20">
        <v>0</v>
      </c>
      <c r="G300" s="9">
        <v>0</v>
      </c>
      <c r="H300" s="20">
        <v>0</v>
      </c>
      <c r="I300" s="9">
        <v>0</v>
      </c>
      <c r="J300" s="20">
        <v>0</v>
      </c>
      <c r="K300" s="9">
        <v>0</v>
      </c>
      <c r="L300" s="20">
        <v>0</v>
      </c>
      <c r="M300" s="9">
        <v>0</v>
      </c>
      <c r="N300" s="20">
        <v>0</v>
      </c>
      <c r="O300" s="9">
        <v>0</v>
      </c>
      <c r="P300" s="20">
        <v>0</v>
      </c>
      <c r="Q300" s="9">
        <v>0</v>
      </c>
    </row>
    <row r="301" spans="4:17" x14ac:dyDescent="0.25">
      <c r="D301" s="8" t="s">
        <v>714</v>
      </c>
      <c r="E301" s="20">
        <v>0</v>
      </c>
      <c r="F301" s="20">
        <v>0</v>
      </c>
      <c r="G301" s="9">
        <v>0</v>
      </c>
      <c r="H301" s="20">
        <v>0</v>
      </c>
      <c r="I301" s="9">
        <v>0</v>
      </c>
      <c r="J301" s="20">
        <v>0</v>
      </c>
      <c r="K301" s="9">
        <v>0</v>
      </c>
      <c r="L301" s="20">
        <v>0</v>
      </c>
      <c r="M301" s="9">
        <v>0</v>
      </c>
      <c r="N301" s="20">
        <v>0</v>
      </c>
      <c r="O301" s="9">
        <v>0</v>
      </c>
      <c r="P301" s="20">
        <v>0</v>
      </c>
      <c r="Q301" s="9">
        <v>0</v>
      </c>
    </row>
    <row r="302" spans="4:17" x14ac:dyDescent="0.25">
      <c r="D302" s="6" t="s">
        <v>501</v>
      </c>
      <c r="E302" s="20">
        <v>650</v>
      </c>
      <c r="F302" s="20">
        <v>596</v>
      </c>
      <c r="G302" s="9">
        <v>0.91692307692307695</v>
      </c>
      <c r="H302" s="20">
        <v>519</v>
      </c>
      <c r="I302" s="9">
        <v>0.87080536912751683</v>
      </c>
      <c r="J302" s="20">
        <v>0</v>
      </c>
      <c r="K302" s="9">
        <v>0</v>
      </c>
      <c r="L302" s="20">
        <v>21</v>
      </c>
      <c r="M302" s="9">
        <v>3.5234899328859058E-2</v>
      </c>
      <c r="N302" s="20">
        <v>11</v>
      </c>
      <c r="O302" s="9">
        <v>1.8456375838926176E-2</v>
      </c>
      <c r="P302" s="20">
        <v>3</v>
      </c>
      <c r="Q302" s="9">
        <v>5.0335570469798654E-3</v>
      </c>
    </row>
    <row r="303" spans="4:17" x14ac:dyDescent="0.25">
      <c r="D303" s="7" t="s">
        <v>717</v>
      </c>
      <c r="E303" s="20">
        <v>90</v>
      </c>
      <c r="F303" s="20">
        <v>88</v>
      </c>
      <c r="G303" s="9">
        <v>0.97777777777777775</v>
      </c>
      <c r="H303" s="20">
        <v>81</v>
      </c>
      <c r="I303" s="9">
        <v>0.92045454545454541</v>
      </c>
      <c r="J303" s="20">
        <v>0</v>
      </c>
      <c r="K303" s="9">
        <v>0</v>
      </c>
      <c r="L303" s="20">
        <v>1</v>
      </c>
      <c r="M303" s="9">
        <v>1.1363636363636364E-2</v>
      </c>
      <c r="N303" s="20">
        <v>1</v>
      </c>
      <c r="O303" s="9">
        <v>1.1363636363636364E-2</v>
      </c>
      <c r="P303" s="20">
        <v>0</v>
      </c>
      <c r="Q303" s="9">
        <v>0</v>
      </c>
    </row>
    <row r="304" spans="4:17" x14ac:dyDescent="0.25">
      <c r="D304" s="8" t="s">
        <v>718</v>
      </c>
      <c r="E304" s="20">
        <v>1</v>
      </c>
      <c r="F304" s="20">
        <v>1</v>
      </c>
      <c r="G304" s="9">
        <v>1</v>
      </c>
      <c r="H304" s="20">
        <v>1</v>
      </c>
      <c r="I304" s="9">
        <v>1</v>
      </c>
      <c r="J304" s="20">
        <v>0</v>
      </c>
      <c r="K304" s="9">
        <v>0</v>
      </c>
      <c r="L304" s="20">
        <v>0</v>
      </c>
      <c r="M304" s="9">
        <v>0</v>
      </c>
      <c r="N304" s="20">
        <v>0</v>
      </c>
      <c r="O304" s="9">
        <v>0</v>
      </c>
      <c r="P304" s="20">
        <v>0</v>
      </c>
      <c r="Q304" s="9">
        <v>0</v>
      </c>
    </row>
    <row r="305" spans="4:17" x14ac:dyDescent="0.25">
      <c r="D305" s="8" t="s">
        <v>720</v>
      </c>
      <c r="E305" s="20">
        <v>41</v>
      </c>
      <c r="F305" s="20">
        <v>39</v>
      </c>
      <c r="G305" s="9">
        <v>0.95121951219512191</v>
      </c>
      <c r="H305" s="20">
        <v>37</v>
      </c>
      <c r="I305" s="9">
        <v>0.94871794871794868</v>
      </c>
      <c r="J305" s="20">
        <v>0</v>
      </c>
      <c r="K305" s="9">
        <v>0</v>
      </c>
      <c r="L305" s="20">
        <v>1</v>
      </c>
      <c r="M305" s="9">
        <v>2.564102564102564E-2</v>
      </c>
      <c r="N305" s="20">
        <v>1</v>
      </c>
      <c r="O305" s="9">
        <v>2.564102564102564E-2</v>
      </c>
      <c r="P305" s="20">
        <v>0</v>
      </c>
      <c r="Q305" s="9">
        <v>0</v>
      </c>
    </row>
    <row r="306" spans="4:17" x14ac:dyDescent="0.25">
      <c r="D306" s="8" t="s">
        <v>722</v>
      </c>
      <c r="E306" s="20">
        <v>0</v>
      </c>
      <c r="F306" s="20">
        <v>0</v>
      </c>
      <c r="G306" s="9">
        <v>0</v>
      </c>
      <c r="H306" s="20">
        <v>0</v>
      </c>
      <c r="I306" s="9">
        <v>0</v>
      </c>
      <c r="J306" s="20">
        <v>0</v>
      </c>
      <c r="K306" s="9">
        <v>0</v>
      </c>
      <c r="L306" s="20">
        <v>0</v>
      </c>
      <c r="M306" s="9">
        <v>0</v>
      </c>
      <c r="N306" s="20">
        <v>0</v>
      </c>
      <c r="O306" s="9">
        <v>0</v>
      </c>
      <c r="P306" s="20">
        <v>0</v>
      </c>
      <c r="Q306" s="9">
        <v>0</v>
      </c>
    </row>
    <row r="307" spans="4:17" x14ac:dyDescent="0.25">
      <c r="D307" s="8" t="s">
        <v>723</v>
      </c>
      <c r="E307" s="20">
        <v>2</v>
      </c>
      <c r="F307" s="20">
        <v>2</v>
      </c>
      <c r="G307" s="9">
        <v>1</v>
      </c>
      <c r="H307" s="20">
        <v>1</v>
      </c>
      <c r="I307" s="9">
        <v>0.5</v>
      </c>
      <c r="J307" s="20">
        <v>0</v>
      </c>
      <c r="K307" s="9">
        <v>0</v>
      </c>
      <c r="L307" s="20">
        <v>0</v>
      </c>
      <c r="M307" s="9">
        <v>0</v>
      </c>
      <c r="N307" s="20">
        <v>0</v>
      </c>
      <c r="O307" s="9">
        <v>0</v>
      </c>
      <c r="P307" s="20">
        <v>0</v>
      </c>
      <c r="Q307" s="9">
        <v>0</v>
      </c>
    </row>
    <row r="308" spans="4:17" x14ac:dyDescent="0.25">
      <c r="D308" s="8" t="s">
        <v>749</v>
      </c>
      <c r="E308" s="20">
        <v>46</v>
      </c>
      <c r="F308" s="20">
        <v>46</v>
      </c>
      <c r="G308" s="9">
        <v>1</v>
      </c>
      <c r="H308" s="20">
        <v>42</v>
      </c>
      <c r="I308" s="9">
        <v>0.91304347826086951</v>
      </c>
      <c r="J308" s="20">
        <v>0</v>
      </c>
      <c r="K308" s="9">
        <v>0</v>
      </c>
      <c r="L308" s="20">
        <v>0</v>
      </c>
      <c r="M308" s="9">
        <v>0</v>
      </c>
      <c r="N308" s="20">
        <v>0</v>
      </c>
      <c r="O308" s="9">
        <v>0</v>
      </c>
      <c r="P308" s="20">
        <v>0</v>
      </c>
      <c r="Q308" s="9">
        <v>0</v>
      </c>
    </row>
    <row r="309" spans="4:17" x14ac:dyDescent="0.25">
      <c r="D309" s="7" t="s">
        <v>502</v>
      </c>
      <c r="E309" s="20">
        <v>227</v>
      </c>
      <c r="F309" s="20">
        <v>210</v>
      </c>
      <c r="G309" s="9">
        <v>0.92511013215859028</v>
      </c>
      <c r="H309" s="20">
        <v>200</v>
      </c>
      <c r="I309" s="9">
        <v>0.95238095238095233</v>
      </c>
      <c r="J309" s="20">
        <v>0</v>
      </c>
      <c r="K309" s="9">
        <v>0</v>
      </c>
      <c r="L309" s="20">
        <v>7</v>
      </c>
      <c r="M309" s="9">
        <v>3.3333333333333333E-2</v>
      </c>
      <c r="N309" s="20">
        <v>2</v>
      </c>
      <c r="O309" s="9">
        <v>9.5238095238095247E-3</v>
      </c>
      <c r="P309" s="20">
        <v>1</v>
      </c>
      <c r="Q309" s="9">
        <v>4.7619047619047623E-3</v>
      </c>
    </row>
    <row r="310" spans="4:17" x14ac:dyDescent="0.25">
      <c r="D310" s="8" t="s">
        <v>503</v>
      </c>
      <c r="E310" s="20">
        <v>35</v>
      </c>
      <c r="F310" s="20">
        <v>33</v>
      </c>
      <c r="G310" s="9">
        <v>0.94285714285714284</v>
      </c>
      <c r="H310" s="20">
        <v>33</v>
      </c>
      <c r="I310" s="9">
        <v>1</v>
      </c>
      <c r="J310" s="20">
        <v>0</v>
      </c>
      <c r="K310" s="9">
        <v>0</v>
      </c>
      <c r="L310" s="20">
        <v>2</v>
      </c>
      <c r="M310" s="9">
        <v>6.0606060606060608E-2</v>
      </c>
      <c r="N310" s="20">
        <v>0</v>
      </c>
      <c r="O310" s="9">
        <v>0</v>
      </c>
      <c r="P310" s="20">
        <v>0</v>
      </c>
      <c r="Q310" s="9">
        <v>0</v>
      </c>
    </row>
    <row r="311" spans="4:17" x14ac:dyDescent="0.25">
      <c r="D311" s="8" t="s">
        <v>721</v>
      </c>
      <c r="E311" s="20">
        <v>78</v>
      </c>
      <c r="F311" s="20">
        <v>68</v>
      </c>
      <c r="G311" s="9">
        <v>0.87179487179487181</v>
      </c>
      <c r="H311" s="20">
        <v>63</v>
      </c>
      <c r="I311" s="9">
        <v>0.92647058823529416</v>
      </c>
      <c r="J311" s="20">
        <v>0</v>
      </c>
      <c r="K311" s="9">
        <v>0</v>
      </c>
      <c r="L311" s="20">
        <v>4</v>
      </c>
      <c r="M311" s="9">
        <v>5.8823529411764705E-2</v>
      </c>
      <c r="N311" s="20">
        <v>2</v>
      </c>
      <c r="O311" s="9">
        <v>2.9411764705882353E-2</v>
      </c>
      <c r="P311" s="20">
        <v>1</v>
      </c>
      <c r="Q311" s="9">
        <v>1.4705882352941176E-2</v>
      </c>
    </row>
    <row r="312" spans="4:17" x14ac:dyDescent="0.25">
      <c r="D312" s="8" t="s">
        <v>506</v>
      </c>
      <c r="E312" s="20">
        <v>24</v>
      </c>
      <c r="F312" s="20">
        <v>22</v>
      </c>
      <c r="G312" s="9">
        <v>0.91666666666666663</v>
      </c>
      <c r="H312" s="20">
        <v>22</v>
      </c>
      <c r="I312" s="9">
        <v>1</v>
      </c>
      <c r="J312" s="20"/>
      <c r="K312" s="9">
        <v>0</v>
      </c>
      <c r="L312" s="20">
        <v>1</v>
      </c>
      <c r="M312" s="9">
        <v>4.5454545454545456E-2</v>
      </c>
      <c r="N312" s="20"/>
      <c r="O312" s="9">
        <v>0</v>
      </c>
      <c r="P312" s="20"/>
      <c r="Q312" s="9">
        <v>0</v>
      </c>
    </row>
    <row r="313" spans="4:17" x14ac:dyDescent="0.25">
      <c r="D313" s="8" t="s">
        <v>738</v>
      </c>
      <c r="E313" s="20">
        <v>74</v>
      </c>
      <c r="F313" s="20">
        <v>72</v>
      </c>
      <c r="G313" s="9">
        <v>0.97297297297297303</v>
      </c>
      <c r="H313" s="20">
        <v>67</v>
      </c>
      <c r="I313" s="9">
        <v>0.93055555555555558</v>
      </c>
      <c r="J313" s="20">
        <v>0</v>
      </c>
      <c r="K313" s="9">
        <v>0</v>
      </c>
      <c r="L313" s="20">
        <v>0</v>
      </c>
      <c r="M313" s="9">
        <v>0</v>
      </c>
      <c r="N313" s="20">
        <v>0</v>
      </c>
      <c r="O313" s="9">
        <v>0</v>
      </c>
      <c r="P313" s="20">
        <v>0</v>
      </c>
      <c r="Q313" s="9">
        <v>0</v>
      </c>
    </row>
    <row r="314" spans="4:17" x14ac:dyDescent="0.25">
      <c r="D314" s="8" t="s">
        <v>748</v>
      </c>
      <c r="E314" s="20">
        <v>16</v>
      </c>
      <c r="F314" s="20">
        <v>15</v>
      </c>
      <c r="G314" s="9">
        <v>0.9375</v>
      </c>
      <c r="H314" s="20">
        <v>15</v>
      </c>
      <c r="I314" s="9">
        <v>1</v>
      </c>
      <c r="J314" s="20">
        <v>0</v>
      </c>
      <c r="K314" s="9">
        <v>0</v>
      </c>
      <c r="L314" s="20">
        <v>0</v>
      </c>
      <c r="M314" s="9">
        <v>0</v>
      </c>
      <c r="N314" s="20">
        <v>0</v>
      </c>
      <c r="O314" s="9">
        <v>0</v>
      </c>
      <c r="P314" s="20">
        <v>0</v>
      </c>
      <c r="Q314" s="9">
        <v>0</v>
      </c>
    </row>
    <row r="315" spans="4:17" x14ac:dyDescent="0.25">
      <c r="D315" s="7" t="s">
        <v>504</v>
      </c>
      <c r="E315" s="20">
        <v>53</v>
      </c>
      <c r="F315" s="20">
        <v>51</v>
      </c>
      <c r="G315" s="9">
        <v>0.96226415094339623</v>
      </c>
      <c r="H315" s="20">
        <v>43</v>
      </c>
      <c r="I315" s="9">
        <v>0.84313725490196079</v>
      </c>
      <c r="J315" s="20">
        <v>0</v>
      </c>
      <c r="K315" s="9">
        <v>0</v>
      </c>
      <c r="L315" s="20">
        <v>0</v>
      </c>
      <c r="M315" s="9">
        <v>0</v>
      </c>
      <c r="N315" s="20">
        <v>0</v>
      </c>
      <c r="O315" s="9">
        <v>0</v>
      </c>
      <c r="P315" s="20">
        <v>1</v>
      </c>
      <c r="Q315" s="9">
        <v>1.9607843137254902E-2</v>
      </c>
    </row>
    <row r="316" spans="4:17" x14ac:dyDescent="0.25">
      <c r="D316" s="8" t="s">
        <v>719</v>
      </c>
      <c r="E316" s="20">
        <v>1</v>
      </c>
      <c r="F316" s="20">
        <v>1</v>
      </c>
      <c r="G316" s="9">
        <v>1</v>
      </c>
      <c r="H316" s="20">
        <v>1</v>
      </c>
      <c r="I316" s="9">
        <v>1</v>
      </c>
      <c r="J316" s="20">
        <v>0</v>
      </c>
      <c r="K316" s="9">
        <v>0</v>
      </c>
      <c r="L316" s="20">
        <v>0</v>
      </c>
      <c r="M316" s="9">
        <v>0</v>
      </c>
      <c r="N316" s="20">
        <v>0</v>
      </c>
      <c r="O316" s="9">
        <v>0</v>
      </c>
      <c r="P316" s="20">
        <v>0</v>
      </c>
      <c r="Q316" s="9">
        <v>0</v>
      </c>
    </row>
    <row r="317" spans="4:17" x14ac:dyDescent="0.25">
      <c r="D317" s="8" t="s">
        <v>724</v>
      </c>
      <c r="E317" s="20">
        <v>2</v>
      </c>
      <c r="F317" s="20">
        <v>2</v>
      </c>
      <c r="G317" s="9">
        <v>1</v>
      </c>
      <c r="H317" s="20">
        <v>1</v>
      </c>
      <c r="I317" s="9">
        <v>0.5</v>
      </c>
      <c r="J317" s="20">
        <v>0</v>
      </c>
      <c r="K317" s="9">
        <v>0</v>
      </c>
      <c r="L317" s="20">
        <v>0</v>
      </c>
      <c r="M317" s="9">
        <v>0</v>
      </c>
      <c r="N317" s="20">
        <v>0</v>
      </c>
      <c r="O317" s="9">
        <v>0</v>
      </c>
      <c r="P317" s="20">
        <v>0</v>
      </c>
      <c r="Q317" s="9">
        <v>0</v>
      </c>
    </row>
    <row r="318" spans="4:17" x14ac:dyDescent="0.25">
      <c r="D318" s="8" t="s">
        <v>505</v>
      </c>
      <c r="E318" s="20">
        <v>4</v>
      </c>
      <c r="F318" s="20">
        <v>4</v>
      </c>
      <c r="G318" s="9">
        <v>1</v>
      </c>
      <c r="H318" s="20">
        <v>2</v>
      </c>
      <c r="I318" s="9">
        <v>0.5</v>
      </c>
      <c r="J318" s="20"/>
      <c r="K318" s="9">
        <v>0</v>
      </c>
      <c r="L318" s="20"/>
      <c r="M318" s="9">
        <v>0</v>
      </c>
      <c r="N318" s="20"/>
      <c r="O318" s="9">
        <v>0</v>
      </c>
      <c r="P318" s="20"/>
      <c r="Q318" s="9">
        <v>0</v>
      </c>
    </row>
    <row r="319" spans="4:17" x14ac:dyDescent="0.25">
      <c r="D319" s="8" t="s">
        <v>732</v>
      </c>
      <c r="E319" s="20">
        <v>0</v>
      </c>
      <c r="F319" s="20">
        <v>0</v>
      </c>
      <c r="G319" s="9">
        <v>0</v>
      </c>
      <c r="H319" s="20">
        <v>0</v>
      </c>
      <c r="I319" s="9">
        <v>0</v>
      </c>
      <c r="J319" s="20">
        <v>0</v>
      </c>
      <c r="K319" s="9">
        <v>0</v>
      </c>
      <c r="L319" s="20">
        <v>0</v>
      </c>
      <c r="M319" s="9">
        <v>0</v>
      </c>
      <c r="N319" s="20">
        <v>0</v>
      </c>
      <c r="O319" s="9">
        <v>0</v>
      </c>
      <c r="P319" s="20">
        <v>0</v>
      </c>
      <c r="Q319" s="9">
        <v>0</v>
      </c>
    </row>
    <row r="320" spans="4:17" x14ac:dyDescent="0.25">
      <c r="D320" s="8" t="s">
        <v>734</v>
      </c>
      <c r="E320" s="20">
        <v>3</v>
      </c>
      <c r="F320" s="20">
        <v>3</v>
      </c>
      <c r="G320" s="9">
        <v>1</v>
      </c>
      <c r="H320" s="20">
        <v>3</v>
      </c>
      <c r="I320" s="9">
        <v>1</v>
      </c>
      <c r="J320" s="20">
        <v>0</v>
      </c>
      <c r="K320" s="9">
        <v>0</v>
      </c>
      <c r="L320" s="20">
        <v>0</v>
      </c>
      <c r="M320" s="9">
        <v>0</v>
      </c>
      <c r="N320" s="20">
        <v>0</v>
      </c>
      <c r="O320" s="9">
        <v>0</v>
      </c>
      <c r="P320" s="20">
        <v>0</v>
      </c>
      <c r="Q320" s="9">
        <v>0</v>
      </c>
    </row>
    <row r="321" spans="4:17" x14ac:dyDescent="0.25">
      <c r="D321" s="8" t="s">
        <v>735</v>
      </c>
      <c r="E321" s="20">
        <v>0</v>
      </c>
      <c r="F321" s="20">
        <v>0</v>
      </c>
      <c r="G321" s="9">
        <v>0</v>
      </c>
      <c r="H321" s="20">
        <v>0</v>
      </c>
      <c r="I321" s="9">
        <v>0</v>
      </c>
      <c r="J321" s="20">
        <v>0</v>
      </c>
      <c r="K321" s="9">
        <v>0</v>
      </c>
      <c r="L321" s="20">
        <v>0</v>
      </c>
      <c r="M321" s="9">
        <v>0</v>
      </c>
      <c r="N321" s="20">
        <v>0</v>
      </c>
      <c r="O321" s="9">
        <v>0</v>
      </c>
      <c r="P321" s="20">
        <v>0</v>
      </c>
      <c r="Q321" s="9">
        <v>0</v>
      </c>
    </row>
    <row r="322" spans="4:17" x14ac:dyDescent="0.25">
      <c r="D322" s="8" t="s">
        <v>744</v>
      </c>
      <c r="E322" s="20">
        <v>2</v>
      </c>
      <c r="F322" s="20">
        <v>2</v>
      </c>
      <c r="G322" s="9">
        <v>1</v>
      </c>
      <c r="H322" s="20">
        <v>2</v>
      </c>
      <c r="I322" s="9">
        <v>1</v>
      </c>
      <c r="J322" s="20">
        <v>0</v>
      </c>
      <c r="K322" s="9">
        <v>0</v>
      </c>
      <c r="L322" s="20">
        <v>0</v>
      </c>
      <c r="M322" s="9">
        <v>0</v>
      </c>
      <c r="N322" s="20">
        <v>0</v>
      </c>
      <c r="O322" s="9">
        <v>0</v>
      </c>
      <c r="P322" s="20">
        <v>0</v>
      </c>
      <c r="Q322" s="9">
        <v>0</v>
      </c>
    </row>
    <row r="323" spans="4:17" x14ac:dyDescent="0.25">
      <c r="D323" s="8" t="s">
        <v>512</v>
      </c>
      <c r="E323" s="20">
        <v>41</v>
      </c>
      <c r="F323" s="20">
        <v>39</v>
      </c>
      <c r="G323" s="9">
        <v>0.95121951219512191</v>
      </c>
      <c r="H323" s="20">
        <v>34</v>
      </c>
      <c r="I323" s="9">
        <v>0.87179487179487181</v>
      </c>
      <c r="J323" s="20"/>
      <c r="K323" s="9">
        <v>0</v>
      </c>
      <c r="L323" s="20"/>
      <c r="M323" s="9">
        <v>0</v>
      </c>
      <c r="N323" s="20"/>
      <c r="O323" s="9">
        <v>0</v>
      </c>
      <c r="P323" s="20">
        <v>1</v>
      </c>
      <c r="Q323" s="9">
        <v>2.564102564102564E-2</v>
      </c>
    </row>
    <row r="324" spans="4:17" x14ac:dyDescent="0.25">
      <c r="D324" s="7" t="s">
        <v>509</v>
      </c>
      <c r="E324" s="20">
        <v>48</v>
      </c>
      <c r="F324" s="20">
        <v>43</v>
      </c>
      <c r="G324" s="9">
        <v>0.89583333333333337</v>
      </c>
      <c r="H324" s="20">
        <v>36</v>
      </c>
      <c r="I324" s="9">
        <v>0.83720930232558144</v>
      </c>
      <c r="J324" s="20">
        <v>0</v>
      </c>
      <c r="K324" s="9">
        <v>0</v>
      </c>
      <c r="L324" s="20">
        <v>0</v>
      </c>
      <c r="M324" s="9">
        <v>0</v>
      </c>
      <c r="N324" s="20">
        <v>0</v>
      </c>
      <c r="O324" s="9">
        <v>0</v>
      </c>
      <c r="P324" s="20">
        <v>0</v>
      </c>
      <c r="Q324" s="9">
        <v>0</v>
      </c>
    </row>
    <row r="325" spans="4:17" x14ac:dyDescent="0.25">
      <c r="D325" s="8" t="s">
        <v>716</v>
      </c>
      <c r="E325" s="20">
        <v>1</v>
      </c>
      <c r="F325" s="20">
        <v>1</v>
      </c>
      <c r="G325" s="9">
        <v>1</v>
      </c>
      <c r="H325" s="20">
        <v>0</v>
      </c>
      <c r="I325" s="9">
        <v>0</v>
      </c>
      <c r="J325" s="20">
        <v>0</v>
      </c>
      <c r="K325" s="9">
        <v>0</v>
      </c>
      <c r="L325" s="20">
        <v>0</v>
      </c>
      <c r="M325" s="9">
        <v>0</v>
      </c>
      <c r="N325" s="20">
        <v>0</v>
      </c>
      <c r="O325" s="9">
        <v>0</v>
      </c>
      <c r="P325" s="20">
        <v>0</v>
      </c>
      <c r="Q325" s="9">
        <v>0</v>
      </c>
    </row>
    <row r="326" spans="4:17" x14ac:dyDescent="0.25">
      <c r="D326" s="8" t="s">
        <v>725</v>
      </c>
      <c r="E326" s="20">
        <v>1</v>
      </c>
      <c r="F326" s="20">
        <v>1</v>
      </c>
      <c r="G326" s="9">
        <v>1</v>
      </c>
      <c r="H326" s="20">
        <v>1</v>
      </c>
      <c r="I326" s="9">
        <v>1</v>
      </c>
      <c r="J326" s="20">
        <v>0</v>
      </c>
      <c r="K326" s="9">
        <v>0</v>
      </c>
      <c r="L326" s="20">
        <v>0</v>
      </c>
      <c r="M326" s="9">
        <v>0</v>
      </c>
      <c r="N326" s="20">
        <v>0</v>
      </c>
      <c r="O326" s="9">
        <v>0</v>
      </c>
      <c r="P326" s="20">
        <v>0</v>
      </c>
      <c r="Q326" s="9">
        <v>0</v>
      </c>
    </row>
    <row r="327" spans="4:17" x14ac:dyDescent="0.25">
      <c r="D327" s="8" t="s">
        <v>729</v>
      </c>
      <c r="E327" s="20">
        <v>2</v>
      </c>
      <c r="F327" s="20">
        <v>2</v>
      </c>
      <c r="G327" s="9">
        <v>1</v>
      </c>
      <c r="H327" s="20">
        <v>2</v>
      </c>
      <c r="I327" s="9">
        <v>1</v>
      </c>
      <c r="J327" s="20">
        <v>0</v>
      </c>
      <c r="K327" s="9">
        <v>0</v>
      </c>
      <c r="L327" s="20">
        <v>0</v>
      </c>
      <c r="M327" s="9">
        <v>0</v>
      </c>
      <c r="N327" s="20">
        <v>0</v>
      </c>
      <c r="O327" s="9">
        <v>0</v>
      </c>
      <c r="P327" s="20">
        <v>0</v>
      </c>
      <c r="Q327" s="9">
        <v>0</v>
      </c>
    </row>
    <row r="328" spans="4:17" x14ac:dyDescent="0.25">
      <c r="D328" s="8" t="s">
        <v>736</v>
      </c>
      <c r="E328" s="20">
        <v>1</v>
      </c>
      <c r="F328" s="20">
        <v>1</v>
      </c>
      <c r="G328" s="9">
        <v>1</v>
      </c>
      <c r="H328" s="20">
        <v>1</v>
      </c>
      <c r="I328" s="9">
        <v>1</v>
      </c>
      <c r="J328" s="20">
        <v>0</v>
      </c>
      <c r="K328" s="9">
        <v>0</v>
      </c>
      <c r="L328" s="20">
        <v>0</v>
      </c>
      <c r="M328" s="9">
        <v>0</v>
      </c>
      <c r="N328" s="20">
        <v>0</v>
      </c>
      <c r="O328" s="9">
        <v>0</v>
      </c>
      <c r="P328" s="20">
        <v>0</v>
      </c>
      <c r="Q328" s="9">
        <v>0</v>
      </c>
    </row>
    <row r="329" spans="4:17" x14ac:dyDescent="0.25">
      <c r="D329" s="8" t="s">
        <v>743</v>
      </c>
      <c r="E329" s="20">
        <v>41</v>
      </c>
      <c r="F329" s="20">
        <v>36</v>
      </c>
      <c r="G329" s="9">
        <v>0.87804878048780488</v>
      </c>
      <c r="H329" s="20">
        <v>31</v>
      </c>
      <c r="I329" s="9">
        <v>0.86111111111111116</v>
      </c>
      <c r="J329" s="20">
        <v>0</v>
      </c>
      <c r="K329" s="9">
        <v>0</v>
      </c>
      <c r="L329" s="20">
        <v>0</v>
      </c>
      <c r="M329" s="9">
        <v>0</v>
      </c>
      <c r="N329" s="20">
        <v>0</v>
      </c>
      <c r="O329" s="9">
        <v>0</v>
      </c>
      <c r="P329" s="20">
        <v>0</v>
      </c>
      <c r="Q329" s="9">
        <v>0</v>
      </c>
    </row>
    <row r="330" spans="4:17" x14ac:dyDescent="0.25">
      <c r="D330" s="8" t="s">
        <v>510</v>
      </c>
      <c r="E330" s="20">
        <v>1</v>
      </c>
      <c r="F330" s="20">
        <v>1</v>
      </c>
      <c r="G330" s="9">
        <v>1</v>
      </c>
      <c r="H330" s="20">
        <v>1</v>
      </c>
      <c r="I330" s="9">
        <v>1</v>
      </c>
      <c r="J330" s="20"/>
      <c r="K330" s="9">
        <v>0</v>
      </c>
      <c r="L330" s="20"/>
      <c r="M330" s="9">
        <v>0</v>
      </c>
      <c r="N330" s="20"/>
      <c r="O330" s="9">
        <v>0</v>
      </c>
      <c r="P330" s="20"/>
      <c r="Q330" s="9">
        <v>0</v>
      </c>
    </row>
    <row r="331" spans="4:17" x14ac:dyDescent="0.25">
      <c r="D331" s="8" t="s">
        <v>747</v>
      </c>
      <c r="E331" s="20">
        <v>1</v>
      </c>
      <c r="F331" s="20">
        <v>1</v>
      </c>
      <c r="G331" s="9">
        <v>1</v>
      </c>
      <c r="H331" s="20">
        <v>0</v>
      </c>
      <c r="I331" s="9">
        <v>0</v>
      </c>
      <c r="J331" s="20">
        <v>0</v>
      </c>
      <c r="K331" s="9">
        <v>0</v>
      </c>
      <c r="L331" s="20">
        <v>0</v>
      </c>
      <c r="M331" s="9">
        <v>0</v>
      </c>
      <c r="N331" s="20">
        <v>0</v>
      </c>
      <c r="O331" s="9">
        <v>0</v>
      </c>
      <c r="P331" s="20">
        <v>0</v>
      </c>
      <c r="Q331" s="9">
        <v>0</v>
      </c>
    </row>
    <row r="332" spans="4:17" x14ac:dyDescent="0.25">
      <c r="D332" s="7" t="s">
        <v>507</v>
      </c>
      <c r="E332" s="20">
        <v>116</v>
      </c>
      <c r="F332" s="20">
        <v>99</v>
      </c>
      <c r="G332" s="9">
        <v>0.85344827586206895</v>
      </c>
      <c r="H332" s="20">
        <v>69</v>
      </c>
      <c r="I332" s="9">
        <v>0.69696969696969702</v>
      </c>
      <c r="J332" s="20">
        <v>0</v>
      </c>
      <c r="K332" s="9">
        <v>0</v>
      </c>
      <c r="L332" s="20">
        <v>8</v>
      </c>
      <c r="M332" s="9">
        <v>8.0808080808080815E-2</v>
      </c>
      <c r="N332" s="20">
        <v>5</v>
      </c>
      <c r="O332" s="9">
        <v>5.0505050505050504E-2</v>
      </c>
      <c r="P332" s="20">
        <v>0</v>
      </c>
      <c r="Q332" s="9">
        <v>0</v>
      </c>
    </row>
    <row r="333" spans="4:17" x14ac:dyDescent="0.25">
      <c r="D333" s="8" t="s">
        <v>508</v>
      </c>
      <c r="E333" s="20">
        <v>11</v>
      </c>
      <c r="F333" s="20">
        <v>10</v>
      </c>
      <c r="G333" s="9">
        <v>0.90909090909090906</v>
      </c>
      <c r="H333" s="20">
        <v>9</v>
      </c>
      <c r="I333" s="9">
        <v>0.9</v>
      </c>
      <c r="J333" s="20"/>
      <c r="K333" s="9">
        <v>0</v>
      </c>
      <c r="L333" s="20">
        <v>1</v>
      </c>
      <c r="M333" s="9">
        <v>0.1</v>
      </c>
      <c r="N333" s="20"/>
      <c r="O333" s="9">
        <v>0</v>
      </c>
      <c r="P333" s="20"/>
      <c r="Q333" s="9">
        <v>0</v>
      </c>
    </row>
    <row r="334" spans="4:17" x14ac:dyDescent="0.25">
      <c r="D334" s="8" t="s">
        <v>741</v>
      </c>
      <c r="E334" s="20">
        <v>2</v>
      </c>
      <c r="F334" s="20">
        <v>2</v>
      </c>
      <c r="G334" s="9">
        <v>1</v>
      </c>
      <c r="H334" s="20">
        <v>1</v>
      </c>
      <c r="I334" s="9">
        <v>0.5</v>
      </c>
      <c r="J334" s="20">
        <v>0</v>
      </c>
      <c r="K334" s="9">
        <v>0</v>
      </c>
      <c r="L334" s="20">
        <v>0</v>
      </c>
      <c r="M334" s="9">
        <v>0</v>
      </c>
      <c r="N334" s="20">
        <v>0</v>
      </c>
      <c r="O334" s="9">
        <v>0</v>
      </c>
      <c r="P334" s="20">
        <v>0</v>
      </c>
      <c r="Q334" s="9">
        <v>0</v>
      </c>
    </row>
    <row r="335" spans="4:17" x14ac:dyDescent="0.25">
      <c r="D335" s="8" t="s">
        <v>511</v>
      </c>
      <c r="E335" s="20">
        <v>103</v>
      </c>
      <c r="F335" s="20">
        <v>87</v>
      </c>
      <c r="G335" s="9">
        <v>0.84466019417475724</v>
      </c>
      <c r="H335" s="20">
        <v>59</v>
      </c>
      <c r="I335" s="9">
        <v>0.67816091954022983</v>
      </c>
      <c r="J335" s="20">
        <v>0</v>
      </c>
      <c r="K335" s="9">
        <v>0</v>
      </c>
      <c r="L335" s="20">
        <v>7</v>
      </c>
      <c r="M335" s="9">
        <v>8.0459770114942528E-2</v>
      </c>
      <c r="N335" s="20">
        <v>5</v>
      </c>
      <c r="O335" s="9">
        <v>5.7471264367816091E-2</v>
      </c>
      <c r="P335" s="20">
        <v>0</v>
      </c>
      <c r="Q335" s="9">
        <v>0</v>
      </c>
    </row>
    <row r="336" spans="4:17" x14ac:dyDescent="0.25">
      <c r="D336" s="7" t="s">
        <v>726</v>
      </c>
      <c r="E336" s="20">
        <v>82</v>
      </c>
      <c r="F336" s="20">
        <v>73</v>
      </c>
      <c r="G336" s="9">
        <v>0.8902439024390244</v>
      </c>
      <c r="H336" s="20">
        <v>60</v>
      </c>
      <c r="I336" s="9">
        <v>0.82191780821917804</v>
      </c>
      <c r="J336" s="20">
        <v>0</v>
      </c>
      <c r="K336" s="9">
        <v>0</v>
      </c>
      <c r="L336" s="20">
        <v>4</v>
      </c>
      <c r="M336" s="9">
        <v>5.4794520547945202E-2</v>
      </c>
      <c r="N336" s="20">
        <v>3</v>
      </c>
      <c r="O336" s="9">
        <v>4.1095890410958902E-2</v>
      </c>
      <c r="P336" s="20">
        <v>1</v>
      </c>
      <c r="Q336" s="9">
        <v>1.3698630136986301E-2</v>
      </c>
    </row>
    <row r="337" spans="4:17" x14ac:dyDescent="0.25">
      <c r="D337" s="8" t="s">
        <v>727</v>
      </c>
      <c r="E337" s="20">
        <v>1</v>
      </c>
      <c r="F337" s="20">
        <v>1</v>
      </c>
      <c r="G337" s="9">
        <v>1</v>
      </c>
      <c r="H337" s="20">
        <v>1</v>
      </c>
      <c r="I337" s="9">
        <v>1</v>
      </c>
      <c r="J337" s="20">
        <v>0</v>
      </c>
      <c r="K337" s="9">
        <v>0</v>
      </c>
      <c r="L337" s="20">
        <v>0</v>
      </c>
      <c r="M337" s="9">
        <v>0</v>
      </c>
      <c r="N337" s="20">
        <v>0</v>
      </c>
      <c r="O337" s="9">
        <v>0</v>
      </c>
      <c r="P337" s="20">
        <v>0</v>
      </c>
      <c r="Q337" s="9">
        <v>0</v>
      </c>
    </row>
    <row r="338" spans="4:17" x14ac:dyDescent="0.25">
      <c r="D338" s="8" t="s">
        <v>730</v>
      </c>
      <c r="E338" s="20">
        <v>0</v>
      </c>
      <c r="F338" s="20">
        <v>0</v>
      </c>
      <c r="G338" s="9">
        <v>0</v>
      </c>
      <c r="H338" s="20">
        <v>0</v>
      </c>
      <c r="I338" s="9">
        <v>0</v>
      </c>
      <c r="J338" s="20">
        <v>0</v>
      </c>
      <c r="K338" s="9">
        <v>0</v>
      </c>
      <c r="L338" s="20">
        <v>0</v>
      </c>
      <c r="M338" s="9">
        <v>0</v>
      </c>
      <c r="N338" s="20">
        <v>0</v>
      </c>
      <c r="O338" s="9">
        <v>0</v>
      </c>
      <c r="P338" s="20">
        <v>0</v>
      </c>
      <c r="Q338" s="9">
        <v>0</v>
      </c>
    </row>
    <row r="339" spans="4:17" x14ac:dyDescent="0.25">
      <c r="D339" s="8" t="s">
        <v>733</v>
      </c>
      <c r="E339" s="20">
        <v>7</v>
      </c>
      <c r="F339" s="20">
        <v>7</v>
      </c>
      <c r="G339" s="9">
        <v>1</v>
      </c>
      <c r="H339" s="20">
        <v>5</v>
      </c>
      <c r="I339" s="9">
        <v>0.7142857142857143</v>
      </c>
      <c r="J339" s="20">
        <v>0</v>
      </c>
      <c r="K339" s="9">
        <v>0</v>
      </c>
      <c r="L339" s="20">
        <v>0</v>
      </c>
      <c r="M339" s="9">
        <v>0</v>
      </c>
      <c r="N339" s="20">
        <v>0</v>
      </c>
      <c r="O339" s="9">
        <v>0</v>
      </c>
      <c r="P339" s="20">
        <v>0</v>
      </c>
      <c r="Q339" s="9">
        <v>0</v>
      </c>
    </row>
    <row r="340" spans="4:17" x14ac:dyDescent="0.25">
      <c r="D340" s="8" t="s">
        <v>737</v>
      </c>
      <c r="E340" s="20">
        <v>4</v>
      </c>
      <c r="F340" s="20">
        <v>4</v>
      </c>
      <c r="G340" s="9">
        <v>1</v>
      </c>
      <c r="H340" s="20">
        <v>2</v>
      </c>
      <c r="I340" s="9">
        <v>0.5</v>
      </c>
      <c r="J340" s="20">
        <v>0</v>
      </c>
      <c r="K340" s="9">
        <v>0</v>
      </c>
      <c r="L340" s="20">
        <v>0</v>
      </c>
      <c r="M340" s="9">
        <v>0</v>
      </c>
      <c r="N340" s="20">
        <v>0</v>
      </c>
      <c r="O340" s="9">
        <v>0</v>
      </c>
      <c r="P340" s="20">
        <v>0</v>
      </c>
      <c r="Q340" s="9">
        <v>0</v>
      </c>
    </row>
    <row r="341" spans="4:17" x14ac:dyDescent="0.25">
      <c r="D341" s="8" t="s">
        <v>745</v>
      </c>
      <c r="E341" s="20">
        <v>70</v>
      </c>
      <c r="F341" s="20">
        <v>61</v>
      </c>
      <c r="G341" s="9">
        <v>0.87142857142857144</v>
      </c>
      <c r="H341" s="20">
        <v>52</v>
      </c>
      <c r="I341" s="9">
        <v>0.85245901639344257</v>
      </c>
      <c r="J341" s="20">
        <v>0</v>
      </c>
      <c r="K341" s="9">
        <v>0</v>
      </c>
      <c r="L341" s="20">
        <v>4</v>
      </c>
      <c r="M341" s="9">
        <v>6.5573770491803282E-2</v>
      </c>
      <c r="N341" s="20">
        <v>3</v>
      </c>
      <c r="O341" s="9">
        <v>4.9180327868852458E-2</v>
      </c>
      <c r="P341" s="20">
        <v>1</v>
      </c>
      <c r="Q341" s="9">
        <v>1.6393442622950821E-2</v>
      </c>
    </row>
    <row r="342" spans="4:17" x14ac:dyDescent="0.25">
      <c r="D342" s="8" t="s">
        <v>746</v>
      </c>
      <c r="E342" s="20">
        <v>0</v>
      </c>
      <c r="F342" s="20">
        <v>0</v>
      </c>
      <c r="G342" s="9">
        <v>0</v>
      </c>
      <c r="H342" s="20">
        <v>0</v>
      </c>
      <c r="I342" s="9">
        <v>0</v>
      </c>
      <c r="J342" s="20">
        <v>0</v>
      </c>
      <c r="K342" s="9">
        <v>0</v>
      </c>
      <c r="L342" s="20">
        <v>0</v>
      </c>
      <c r="M342" s="9">
        <v>0</v>
      </c>
      <c r="N342" s="20">
        <v>0</v>
      </c>
      <c r="O342" s="9">
        <v>0</v>
      </c>
      <c r="P342" s="20">
        <v>0</v>
      </c>
      <c r="Q342" s="9">
        <v>0</v>
      </c>
    </row>
    <row r="343" spans="4:17" x14ac:dyDescent="0.25">
      <c r="D343" s="7" t="s">
        <v>728</v>
      </c>
      <c r="E343" s="20">
        <v>34</v>
      </c>
      <c r="F343" s="20">
        <v>32</v>
      </c>
      <c r="G343" s="9">
        <v>0.94117647058823528</v>
      </c>
      <c r="H343" s="20">
        <v>30</v>
      </c>
      <c r="I343" s="9">
        <v>0.9375</v>
      </c>
      <c r="J343" s="20">
        <v>0</v>
      </c>
      <c r="K343" s="9">
        <v>0</v>
      </c>
      <c r="L343" s="20">
        <v>1</v>
      </c>
      <c r="M343" s="9">
        <v>3.125E-2</v>
      </c>
      <c r="N343" s="20">
        <v>0</v>
      </c>
      <c r="O343" s="9">
        <v>0</v>
      </c>
      <c r="P343" s="20">
        <v>0</v>
      </c>
      <c r="Q343" s="9">
        <v>0</v>
      </c>
    </row>
    <row r="344" spans="4:17" x14ac:dyDescent="0.25">
      <c r="D344" s="8" t="s">
        <v>487</v>
      </c>
      <c r="E344" s="20">
        <v>14</v>
      </c>
      <c r="F344" s="20">
        <v>13</v>
      </c>
      <c r="G344" s="9">
        <v>0.9285714285714286</v>
      </c>
      <c r="H344" s="20">
        <v>12</v>
      </c>
      <c r="I344" s="9">
        <v>0.92307692307692313</v>
      </c>
      <c r="J344" s="20">
        <v>0</v>
      </c>
      <c r="K344" s="9">
        <v>0</v>
      </c>
      <c r="L344" s="20">
        <v>1</v>
      </c>
      <c r="M344" s="9">
        <v>7.6923076923076927E-2</v>
      </c>
      <c r="N344" s="20">
        <v>0</v>
      </c>
      <c r="O344" s="9">
        <v>0</v>
      </c>
      <c r="P344" s="20">
        <v>0</v>
      </c>
      <c r="Q344" s="9">
        <v>0</v>
      </c>
    </row>
    <row r="345" spans="4:17" x14ac:dyDescent="0.25">
      <c r="D345" s="8" t="s">
        <v>731</v>
      </c>
      <c r="E345" s="20">
        <v>18</v>
      </c>
      <c r="F345" s="20">
        <v>17</v>
      </c>
      <c r="G345" s="9">
        <v>0.94444444444444442</v>
      </c>
      <c r="H345" s="20">
        <v>16</v>
      </c>
      <c r="I345" s="9">
        <v>0.94117647058823528</v>
      </c>
      <c r="J345" s="20">
        <v>0</v>
      </c>
      <c r="K345" s="9">
        <v>0</v>
      </c>
      <c r="L345" s="20">
        <v>0</v>
      </c>
      <c r="M345" s="9">
        <v>0</v>
      </c>
      <c r="N345" s="20">
        <v>0</v>
      </c>
      <c r="O345" s="9">
        <v>0</v>
      </c>
      <c r="P345" s="20">
        <v>0</v>
      </c>
      <c r="Q345" s="9">
        <v>0</v>
      </c>
    </row>
    <row r="346" spans="4:17" x14ac:dyDescent="0.25">
      <c r="D346" s="8" t="s">
        <v>739</v>
      </c>
      <c r="E346" s="20">
        <v>0</v>
      </c>
      <c r="F346" s="20">
        <v>0</v>
      </c>
      <c r="G346" s="9">
        <v>0</v>
      </c>
      <c r="H346" s="20">
        <v>0</v>
      </c>
      <c r="I346" s="9">
        <v>0</v>
      </c>
      <c r="J346" s="20">
        <v>0</v>
      </c>
      <c r="K346" s="9">
        <v>0</v>
      </c>
      <c r="L346" s="20">
        <v>0</v>
      </c>
      <c r="M346" s="9">
        <v>0</v>
      </c>
      <c r="N346" s="20">
        <v>0</v>
      </c>
      <c r="O346" s="9">
        <v>0</v>
      </c>
      <c r="P346" s="20">
        <v>0</v>
      </c>
      <c r="Q346" s="9">
        <v>0</v>
      </c>
    </row>
    <row r="347" spans="4:17" x14ac:dyDescent="0.25">
      <c r="D347" s="8" t="s">
        <v>740</v>
      </c>
      <c r="E347" s="20">
        <v>0</v>
      </c>
      <c r="F347" s="20">
        <v>0</v>
      </c>
      <c r="G347" s="9">
        <v>0</v>
      </c>
      <c r="H347" s="20">
        <v>0</v>
      </c>
      <c r="I347" s="9">
        <v>0</v>
      </c>
      <c r="J347" s="20">
        <v>0</v>
      </c>
      <c r="K347" s="9">
        <v>0</v>
      </c>
      <c r="L347" s="20">
        <v>0</v>
      </c>
      <c r="M347" s="9">
        <v>0</v>
      </c>
      <c r="N347" s="20">
        <v>0</v>
      </c>
      <c r="O347" s="9">
        <v>0</v>
      </c>
      <c r="P347" s="20">
        <v>0</v>
      </c>
      <c r="Q347" s="9">
        <v>0</v>
      </c>
    </row>
    <row r="348" spans="4:17" x14ac:dyDescent="0.25">
      <c r="D348" s="8" t="s">
        <v>742</v>
      </c>
      <c r="E348" s="20">
        <v>2</v>
      </c>
      <c r="F348" s="20">
        <v>2</v>
      </c>
      <c r="G348" s="9">
        <v>1</v>
      </c>
      <c r="H348" s="20">
        <v>2</v>
      </c>
      <c r="I348" s="9">
        <v>1</v>
      </c>
      <c r="J348" s="20">
        <v>0</v>
      </c>
      <c r="K348" s="9">
        <v>0</v>
      </c>
      <c r="L348" s="20">
        <v>0</v>
      </c>
      <c r="M348" s="9">
        <v>0</v>
      </c>
      <c r="N348" s="20">
        <v>0</v>
      </c>
      <c r="O348" s="9">
        <v>0</v>
      </c>
      <c r="P348" s="20">
        <v>0</v>
      </c>
      <c r="Q348" s="9">
        <v>0</v>
      </c>
    </row>
    <row r="349" spans="4:17" x14ac:dyDescent="0.25">
      <c r="D349" s="6" t="s">
        <v>208</v>
      </c>
      <c r="E349" s="20">
        <v>4228</v>
      </c>
      <c r="F349" s="20">
        <v>3880</v>
      </c>
      <c r="G349" s="9">
        <v>0.91769157994323558</v>
      </c>
      <c r="H349" s="20">
        <v>3196</v>
      </c>
      <c r="I349" s="9">
        <v>0.82371134020618553</v>
      </c>
      <c r="J349" s="20">
        <v>0</v>
      </c>
      <c r="K349" s="9">
        <v>0</v>
      </c>
      <c r="L349" s="20">
        <v>128</v>
      </c>
      <c r="M349" s="9">
        <v>3.2989690721649485E-2</v>
      </c>
      <c r="N349" s="20">
        <v>35</v>
      </c>
      <c r="O349" s="9">
        <v>9.0206185567010301E-3</v>
      </c>
      <c r="P349" s="20">
        <v>57</v>
      </c>
      <c r="Q349" s="9">
        <v>1.4690721649484536E-2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A5818B-12DA-47D7-AE59-0EACA0B653A6}">
  <dimension ref="B1:Q349"/>
  <sheetViews>
    <sheetView showGridLines="0" showRowColHeader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2.7109375" customWidth="1"/>
    <col min="13" max="13" width="12.28515625" customWidth="1"/>
    <col min="14" max="14" width="13.140625" customWidth="1"/>
    <col min="15" max="15" width="10" customWidth="1"/>
    <col min="16" max="17" width="12.5703125" customWidth="1"/>
  </cols>
  <sheetData>
    <row r="1" spans="2:4" ht="26.25" x14ac:dyDescent="0.4">
      <c r="B1" s="2" t="s">
        <v>181</v>
      </c>
      <c r="D1" s="4" t="s">
        <v>182</v>
      </c>
    </row>
    <row r="2" spans="2:4" ht="18.75" x14ac:dyDescent="0.3">
      <c r="B2" s="3">
        <f>MAX(data[[#All],[Rel_D]])</f>
        <v>44571</v>
      </c>
    </row>
    <row r="3" spans="2:4" ht="32.25" customHeight="1" x14ac:dyDescent="0.25"/>
    <row r="21" spans="4:17" ht="45" x14ac:dyDescent="0.25">
      <c r="D21" s="10"/>
      <c r="E21" s="11" t="s">
        <v>266</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03 Adults aged 70 yrs or over",$D$23)</f>
        <v>124003</v>
      </c>
      <c r="F22" s="15">
        <f>GETPIVOTDATA("Sum of 03f Second Vaccination",$D$23)</f>
        <v>110099</v>
      </c>
      <c r="G22" s="16">
        <f>GETPIVOTDATA("Sum of 03f%",$D$23)</f>
        <v>0.88787368047547233</v>
      </c>
      <c r="H22" s="15">
        <f>GETPIVOTDATA("Sum of 03a Vaccinated (Booster)",$D$23)</f>
        <v>98963</v>
      </c>
      <c r="I22" s="16">
        <f>GETPIVOTDATA("Sum of 03a%",$D$23)</f>
        <v>0.89885466716318951</v>
      </c>
      <c r="J22" s="15">
        <f>GETPIVOTDATA("Sum of 03b Contraindicated (inc allergies, exclu vaccinated)",$D$23)</f>
        <v>7</v>
      </c>
      <c r="K22" s="16">
        <f>GETPIVOTDATA("Sum of 03b%",$D$23)</f>
        <v>6.3579142408196261E-5</v>
      </c>
      <c r="L22" s="15">
        <f>GETPIVOTDATA("Sum of 03c Declined (excl vaccinated or contraindicated)",$D$23)</f>
        <v>6088</v>
      </c>
      <c r="M22" s="16">
        <f>GETPIVOTDATA("Sum of 03c%",$D$23)</f>
        <v>5.5295688425871264E-2</v>
      </c>
      <c r="N22" s="15">
        <f>GETPIVOTDATA("Sum of 03d Invited no outcome (excl vac, contr, decl)",$D$23)</f>
        <v>3567</v>
      </c>
      <c r="O22" s="16">
        <f>GETPIVOTDATA("Sum of 03d%",$D$23)</f>
        <v>3.2398114424290865E-2</v>
      </c>
      <c r="P22" s="15">
        <f>GETPIVOTDATA("Sum of 03e No contact coded [CALL]",$D$23)</f>
        <v>2249</v>
      </c>
      <c r="Q22" s="16">
        <f>GETPIVOTDATA("Sum of 03e%",$D$23)</f>
        <v>2.0427070182290483E-2</v>
      </c>
    </row>
    <row r="23" spans="4:17" hidden="1" x14ac:dyDescent="0.25">
      <c r="D23" s="5" t="s">
        <v>194</v>
      </c>
      <c r="E23" t="s">
        <v>267</v>
      </c>
      <c r="F23" t="s">
        <v>268</v>
      </c>
      <c r="G23" t="s">
        <v>269</v>
      </c>
      <c r="H23" t="s">
        <v>270</v>
      </c>
      <c r="I23" t="s">
        <v>271</v>
      </c>
      <c r="J23" t="s">
        <v>272</v>
      </c>
      <c r="K23" t="s">
        <v>273</v>
      </c>
      <c r="L23" t="s">
        <v>274</v>
      </c>
      <c r="M23" t="s">
        <v>275</v>
      </c>
      <c r="N23" t="s">
        <v>276</v>
      </c>
      <c r="O23" t="s">
        <v>277</v>
      </c>
      <c r="P23" t="s">
        <v>278</v>
      </c>
      <c r="Q23" t="s">
        <v>279</v>
      </c>
    </row>
    <row r="24" spans="4:17" x14ac:dyDescent="0.25">
      <c r="D24" s="6" t="s">
        <v>434</v>
      </c>
      <c r="E24" s="20">
        <v>10986</v>
      </c>
      <c r="F24" s="20">
        <v>9546</v>
      </c>
      <c r="G24" s="9">
        <v>0.86892408519934461</v>
      </c>
      <c r="H24" s="20">
        <v>8435</v>
      </c>
      <c r="I24" s="9">
        <v>0.88361617431384876</v>
      </c>
      <c r="J24" s="20">
        <v>1</v>
      </c>
      <c r="K24" s="9">
        <v>1.0475591870940707E-4</v>
      </c>
      <c r="L24" s="20">
        <v>510</v>
      </c>
      <c r="M24" s="9">
        <v>5.3425518541797612E-2</v>
      </c>
      <c r="N24" s="20">
        <v>302</v>
      </c>
      <c r="O24" s="9">
        <v>3.1636287450240941E-2</v>
      </c>
      <c r="P24" s="20">
        <v>432</v>
      </c>
      <c r="Q24" s="9">
        <v>4.525455688246386E-2</v>
      </c>
    </row>
    <row r="25" spans="4:17" x14ac:dyDescent="0.25">
      <c r="D25" s="7" t="s">
        <v>447</v>
      </c>
      <c r="E25" s="20">
        <v>1608</v>
      </c>
      <c r="F25" s="20">
        <v>1405</v>
      </c>
      <c r="G25" s="9">
        <v>0.87375621890547261</v>
      </c>
      <c r="H25" s="20">
        <v>1256</v>
      </c>
      <c r="I25" s="9">
        <v>0.89395017793594311</v>
      </c>
      <c r="J25" s="20">
        <v>0</v>
      </c>
      <c r="K25" s="9">
        <v>0</v>
      </c>
      <c r="L25" s="20">
        <v>63</v>
      </c>
      <c r="M25" s="9">
        <v>4.4839857651245554E-2</v>
      </c>
      <c r="N25" s="20">
        <v>49</v>
      </c>
      <c r="O25" s="9">
        <v>3.4875444839857654E-2</v>
      </c>
      <c r="P25" s="20">
        <v>57</v>
      </c>
      <c r="Q25" s="9">
        <v>4.0569395017793594E-2</v>
      </c>
    </row>
    <row r="26" spans="4:17" x14ac:dyDescent="0.25">
      <c r="D26" s="8" t="s">
        <v>515</v>
      </c>
      <c r="E26" s="20">
        <v>359</v>
      </c>
      <c r="F26" s="20">
        <v>333</v>
      </c>
      <c r="G26" s="9">
        <v>0.92757660167130918</v>
      </c>
      <c r="H26" s="20">
        <v>304</v>
      </c>
      <c r="I26" s="9">
        <v>0.91291291291291288</v>
      </c>
      <c r="J26" s="20">
        <v>0</v>
      </c>
      <c r="K26" s="9">
        <v>0</v>
      </c>
      <c r="L26" s="20">
        <v>9</v>
      </c>
      <c r="M26" s="9">
        <v>2.7027027027027029E-2</v>
      </c>
      <c r="N26" s="20">
        <v>2</v>
      </c>
      <c r="O26" s="9">
        <v>6.006006006006006E-3</v>
      </c>
      <c r="P26" s="20">
        <v>8</v>
      </c>
      <c r="Q26" s="9">
        <v>2.4024024024024024E-2</v>
      </c>
    </row>
    <row r="27" spans="4:17" x14ac:dyDescent="0.25">
      <c r="D27" s="8" t="s">
        <v>529</v>
      </c>
      <c r="E27" s="20">
        <v>270</v>
      </c>
      <c r="F27" s="20">
        <v>239</v>
      </c>
      <c r="G27" s="9">
        <v>0.88518518518518519</v>
      </c>
      <c r="H27" s="20">
        <v>215</v>
      </c>
      <c r="I27" s="9">
        <v>0.89958158995815896</v>
      </c>
      <c r="J27" s="20">
        <v>0</v>
      </c>
      <c r="K27" s="9">
        <v>0</v>
      </c>
      <c r="L27" s="20">
        <v>20</v>
      </c>
      <c r="M27" s="9">
        <v>8.3682008368200833E-2</v>
      </c>
      <c r="N27" s="20">
        <v>7</v>
      </c>
      <c r="O27" s="9">
        <v>2.9288702928870293E-2</v>
      </c>
      <c r="P27" s="20">
        <v>0</v>
      </c>
      <c r="Q27" s="9">
        <v>0</v>
      </c>
    </row>
    <row r="28" spans="4:17" x14ac:dyDescent="0.25">
      <c r="D28" s="8" t="s">
        <v>448</v>
      </c>
      <c r="E28" s="20">
        <v>979</v>
      </c>
      <c r="F28" s="20">
        <v>833</v>
      </c>
      <c r="G28" s="9">
        <v>0.85086823289070479</v>
      </c>
      <c r="H28" s="20">
        <v>737</v>
      </c>
      <c r="I28" s="9">
        <v>0.88475390156062428</v>
      </c>
      <c r="J28" s="20">
        <v>0</v>
      </c>
      <c r="K28" s="9">
        <v>0</v>
      </c>
      <c r="L28" s="20">
        <v>34</v>
      </c>
      <c r="M28" s="9">
        <v>4.0816326530612242E-2</v>
      </c>
      <c r="N28" s="20">
        <v>40</v>
      </c>
      <c r="O28" s="9">
        <v>4.8019207683073231E-2</v>
      </c>
      <c r="P28" s="20">
        <v>49</v>
      </c>
      <c r="Q28" s="9">
        <v>5.8823529411764705E-2</v>
      </c>
    </row>
    <row r="29" spans="4:17" x14ac:dyDescent="0.25">
      <c r="D29" s="7" t="s">
        <v>444</v>
      </c>
      <c r="E29" s="20">
        <v>1212</v>
      </c>
      <c r="F29" s="20">
        <v>1001</v>
      </c>
      <c r="G29" s="9">
        <v>0.82590759075907594</v>
      </c>
      <c r="H29" s="20">
        <v>854</v>
      </c>
      <c r="I29" s="9">
        <v>0.85314685314685312</v>
      </c>
      <c r="J29" s="20">
        <v>0</v>
      </c>
      <c r="K29" s="9">
        <v>0</v>
      </c>
      <c r="L29" s="20">
        <v>79</v>
      </c>
      <c r="M29" s="9">
        <v>7.8921078921078927E-2</v>
      </c>
      <c r="N29" s="20">
        <v>53</v>
      </c>
      <c r="O29" s="9">
        <v>5.2947052947052944E-2</v>
      </c>
      <c r="P29" s="20">
        <v>49</v>
      </c>
      <c r="Q29" s="9">
        <v>4.8951048951048952E-2</v>
      </c>
    </row>
    <row r="30" spans="4:17" x14ac:dyDescent="0.25">
      <c r="D30" s="8" t="s">
        <v>516</v>
      </c>
      <c r="E30" s="20">
        <v>201</v>
      </c>
      <c r="F30" s="20">
        <v>160</v>
      </c>
      <c r="G30" s="9">
        <v>0.79601990049751248</v>
      </c>
      <c r="H30" s="20">
        <v>134</v>
      </c>
      <c r="I30" s="9">
        <v>0.83750000000000002</v>
      </c>
      <c r="J30" s="20">
        <v>0</v>
      </c>
      <c r="K30" s="9">
        <v>0</v>
      </c>
      <c r="L30" s="20">
        <v>23</v>
      </c>
      <c r="M30" s="9">
        <v>0.14374999999999999</v>
      </c>
      <c r="N30" s="20">
        <v>2</v>
      </c>
      <c r="O30" s="9">
        <v>1.2500000000000001E-2</v>
      </c>
      <c r="P30" s="20">
        <v>10</v>
      </c>
      <c r="Q30" s="9">
        <v>6.25E-2</v>
      </c>
    </row>
    <row r="31" spans="4:17" x14ac:dyDescent="0.25">
      <c r="D31" s="8" t="s">
        <v>517</v>
      </c>
      <c r="E31" s="20">
        <v>406</v>
      </c>
      <c r="F31" s="20">
        <v>371</v>
      </c>
      <c r="G31" s="9">
        <v>0.91379310344827591</v>
      </c>
      <c r="H31" s="20">
        <v>333</v>
      </c>
      <c r="I31" s="9">
        <v>0.89757412398921832</v>
      </c>
      <c r="J31" s="20">
        <v>0</v>
      </c>
      <c r="K31" s="9">
        <v>0</v>
      </c>
      <c r="L31" s="20">
        <v>5</v>
      </c>
      <c r="M31" s="9">
        <v>1.3477088948787063E-2</v>
      </c>
      <c r="N31" s="20">
        <v>14</v>
      </c>
      <c r="O31" s="9">
        <v>3.7735849056603772E-2</v>
      </c>
      <c r="P31" s="20">
        <v>8</v>
      </c>
      <c r="Q31" s="9">
        <v>2.15633423180593E-2</v>
      </c>
    </row>
    <row r="32" spans="4:17" x14ac:dyDescent="0.25">
      <c r="D32" s="8" t="s">
        <v>524</v>
      </c>
      <c r="E32" s="20">
        <v>288</v>
      </c>
      <c r="F32" s="20">
        <v>232</v>
      </c>
      <c r="G32" s="9">
        <v>0.80555555555555558</v>
      </c>
      <c r="H32" s="20">
        <v>202</v>
      </c>
      <c r="I32" s="9">
        <v>0.87068965517241381</v>
      </c>
      <c r="J32" s="20">
        <v>0</v>
      </c>
      <c r="K32" s="9">
        <v>0</v>
      </c>
      <c r="L32" s="20">
        <v>15</v>
      </c>
      <c r="M32" s="9">
        <v>6.4655172413793108E-2</v>
      </c>
      <c r="N32" s="20">
        <v>8</v>
      </c>
      <c r="O32" s="9">
        <v>3.4482758620689655E-2</v>
      </c>
      <c r="P32" s="20">
        <v>28</v>
      </c>
      <c r="Q32" s="9">
        <v>0.1206896551724138</v>
      </c>
    </row>
    <row r="33" spans="4:17" x14ac:dyDescent="0.25">
      <c r="D33" s="8" t="s">
        <v>445</v>
      </c>
      <c r="E33" s="20">
        <v>317</v>
      </c>
      <c r="F33" s="20">
        <v>238</v>
      </c>
      <c r="G33" s="9">
        <v>0.75078864353312302</v>
      </c>
      <c r="H33" s="20">
        <v>185</v>
      </c>
      <c r="I33" s="9">
        <v>0.77731092436974791</v>
      </c>
      <c r="J33" s="20">
        <v>0</v>
      </c>
      <c r="K33" s="9">
        <v>0</v>
      </c>
      <c r="L33" s="20">
        <v>36</v>
      </c>
      <c r="M33" s="9">
        <v>0.15126050420168066</v>
      </c>
      <c r="N33" s="20">
        <v>29</v>
      </c>
      <c r="O33" s="9">
        <v>0.12184873949579832</v>
      </c>
      <c r="P33" s="20">
        <v>3</v>
      </c>
      <c r="Q33" s="9">
        <v>1.2605042016806723E-2</v>
      </c>
    </row>
    <row r="34" spans="4:17" x14ac:dyDescent="0.25">
      <c r="D34" s="7" t="s">
        <v>437</v>
      </c>
      <c r="E34" s="20">
        <v>2236</v>
      </c>
      <c r="F34" s="20">
        <v>2005</v>
      </c>
      <c r="G34" s="9">
        <v>0.896690518783542</v>
      </c>
      <c r="H34" s="20">
        <v>1779</v>
      </c>
      <c r="I34" s="9">
        <v>0.88728179551122199</v>
      </c>
      <c r="J34" s="20">
        <v>0</v>
      </c>
      <c r="K34" s="9">
        <v>0</v>
      </c>
      <c r="L34" s="20">
        <v>82</v>
      </c>
      <c r="M34" s="9">
        <v>4.0897755610972565E-2</v>
      </c>
      <c r="N34" s="20">
        <v>25</v>
      </c>
      <c r="O34" s="9">
        <v>1.2468827930174564E-2</v>
      </c>
      <c r="P34" s="20">
        <v>92</v>
      </c>
      <c r="Q34" s="9">
        <v>4.5885286783042392E-2</v>
      </c>
    </row>
    <row r="35" spans="4:17" x14ac:dyDescent="0.25">
      <c r="D35" s="8" t="s">
        <v>438</v>
      </c>
      <c r="E35" s="20">
        <v>273</v>
      </c>
      <c r="F35" s="20">
        <v>240</v>
      </c>
      <c r="G35" s="9">
        <v>0.87912087912087911</v>
      </c>
      <c r="H35" s="20">
        <v>209</v>
      </c>
      <c r="I35" s="9">
        <v>0.87083333333333335</v>
      </c>
      <c r="J35" s="20">
        <v>0</v>
      </c>
      <c r="K35" s="9">
        <v>0</v>
      </c>
      <c r="L35" s="20">
        <v>1</v>
      </c>
      <c r="M35" s="9">
        <v>4.1666666666666666E-3</v>
      </c>
      <c r="N35" s="20">
        <v>0</v>
      </c>
      <c r="O35" s="9">
        <v>0</v>
      </c>
      <c r="P35" s="20">
        <v>26</v>
      </c>
      <c r="Q35" s="9">
        <v>0.10833333333333334</v>
      </c>
    </row>
    <row r="36" spans="4:17" x14ac:dyDescent="0.25">
      <c r="D36" s="8" t="s">
        <v>520</v>
      </c>
      <c r="E36" s="20">
        <v>370</v>
      </c>
      <c r="F36" s="20">
        <v>342</v>
      </c>
      <c r="G36" s="9">
        <v>0.92432432432432432</v>
      </c>
      <c r="H36" s="20">
        <v>303</v>
      </c>
      <c r="I36" s="9">
        <v>0.88596491228070173</v>
      </c>
      <c r="J36" s="20">
        <v>0</v>
      </c>
      <c r="K36" s="9">
        <v>0</v>
      </c>
      <c r="L36" s="20">
        <v>8</v>
      </c>
      <c r="M36" s="9">
        <v>2.3391812865497075E-2</v>
      </c>
      <c r="N36" s="20">
        <v>1</v>
      </c>
      <c r="O36" s="9">
        <v>2.9239766081871343E-3</v>
      </c>
      <c r="P36" s="20">
        <v>14</v>
      </c>
      <c r="Q36" s="9">
        <v>4.0935672514619881E-2</v>
      </c>
    </row>
    <row r="37" spans="4:17" x14ac:dyDescent="0.25">
      <c r="D37" s="8" t="s">
        <v>525</v>
      </c>
      <c r="E37" s="20">
        <v>195</v>
      </c>
      <c r="F37" s="20">
        <v>152</v>
      </c>
      <c r="G37" s="9">
        <v>0.77948717948717949</v>
      </c>
      <c r="H37" s="20">
        <v>127</v>
      </c>
      <c r="I37" s="9">
        <v>0.83552631578947367</v>
      </c>
      <c r="J37" s="20">
        <v>0</v>
      </c>
      <c r="K37" s="9">
        <v>0</v>
      </c>
      <c r="L37" s="20">
        <v>29</v>
      </c>
      <c r="M37" s="9">
        <v>0.19078947368421054</v>
      </c>
      <c r="N37" s="20">
        <v>8</v>
      </c>
      <c r="O37" s="9">
        <v>5.2631578947368418E-2</v>
      </c>
      <c r="P37" s="20">
        <v>2</v>
      </c>
      <c r="Q37" s="9">
        <v>1.3157894736842105E-2</v>
      </c>
    </row>
    <row r="38" spans="4:17" x14ac:dyDescent="0.25">
      <c r="D38" s="8" t="s">
        <v>526</v>
      </c>
      <c r="E38" s="20">
        <v>278</v>
      </c>
      <c r="F38" s="20">
        <v>258</v>
      </c>
      <c r="G38" s="9">
        <v>0.92805755395683454</v>
      </c>
      <c r="H38" s="20">
        <v>238</v>
      </c>
      <c r="I38" s="9">
        <v>0.92248062015503873</v>
      </c>
      <c r="J38" s="20">
        <v>0</v>
      </c>
      <c r="K38" s="9">
        <v>0</v>
      </c>
      <c r="L38" s="20">
        <v>11</v>
      </c>
      <c r="M38" s="9">
        <v>4.2635658914728682E-2</v>
      </c>
      <c r="N38" s="20">
        <v>2</v>
      </c>
      <c r="O38" s="9">
        <v>7.7519379844961239E-3</v>
      </c>
      <c r="P38" s="20">
        <v>4</v>
      </c>
      <c r="Q38" s="9">
        <v>1.5503875968992248E-2</v>
      </c>
    </row>
    <row r="39" spans="4:17" x14ac:dyDescent="0.25">
      <c r="D39" s="8" t="s">
        <v>530</v>
      </c>
      <c r="E39" s="20">
        <v>304</v>
      </c>
      <c r="F39" s="20">
        <v>278</v>
      </c>
      <c r="G39" s="9">
        <v>0.91447368421052633</v>
      </c>
      <c r="H39" s="20">
        <v>249</v>
      </c>
      <c r="I39" s="9">
        <v>0.89568345323741005</v>
      </c>
      <c r="J39" s="20">
        <v>0</v>
      </c>
      <c r="K39" s="9">
        <v>0</v>
      </c>
      <c r="L39" s="20">
        <v>6</v>
      </c>
      <c r="M39" s="9">
        <v>2.1582733812949641E-2</v>
      </c>
      <c r="N39" s="20">
        <v>11</v>
      </c>
      <c r="O39" s="9">
        <v>3.9568345323741004E-2</v>
      </c>
      <c r="P39" s="20">
        <v>4</v>
      </c>
      <c r="Q39" s="9">
        <v>1.4388489208633094E-2</v>
      </c>
    </row>
    <row r="40" spans="4:17" x14ac:dyDescent="0.25">
      <c r="D40" s="8" t="s">
        <v>532</v>
      </c>
      <c r="E40" s="20">
        <v>572</v>
      </c>
      <c r="F40" s="20">
        <v>519</v>
      </c>
      <c r="G40" s="9">
        <v>0.90734265734265729</v>
      </c>
      <c r="H40" s="20">
        <v>461</v>
      </c>
      <c r="I40" s="9">
        <v>0.88824662813102118</v>
      </c>
      <c r="J40" s="20">
        <v>0</v>
      </c>
      <c r="K40" s="9">
        <v>0</v>
      </c>
      <c r="L40" s="20">
        <v>8</v>
      </c>
      <c r="M40" s="9">
        <v>1.5414258188824663E-2</v>
      </c>
      <c r="N40" s="20">
        <v>1</v>
      </c>
      <c r="O40" s="9">
        <v>1.9267822736030828E-3</v>
      </c>
      <c r="P40" s="20">
        <v>40</v>
      </c>
      <c r="Q40" s="9">
        <v>7.7071290944123308E-2</v>
      </c>
    </row>
    <row r="41" spans="4:17" x14ac:dyDescent="0.25">
      <c r="D41" s="8" t="s">
        <v>534</v>
      </c>
      <c r="E41" s="20">
        <v>244</v>
      </c>
      <c r="F41" s="20">
        <v>216</v>
      </c>
      <c r="G41" s="9">
        <v>0.88524590163934425</v>
      </c>
      <c r="H41" s="20">
        <v>192</v>
      </c>
      <c r="I41" s="9">
        <v>0.88888888888888884</v>
      </c>
      <c r="J41" s="20">
        <v>0</v>
      </c>
      <c r="K41" s="9">
        <v>0</v>
      </c>
      <c r="L41" s="20">
        <v>19</v>
      </c>
      <c r="M41" s="9">
        <v>8.7962962962962965E-2</v>
      </c>
      <c r="N41" s="20">
        <v>2</v>
      </c>
      <c r="O41" s="9">
        <v>9.2592592592592587E-3</v>
      </c>
      <c r="P41" s="20">
        <v>2</v>
      </c>
      <c r="Q41" s="9">
        <v>9.2592592592592587E-3</v>
      </c>
    </row>
    <row r="42" spans="4:17" x14ac:dyDescent="0.25">
      <c r="D42" s="7" t="s">
        <v>442</v>
      </c>
      <c r="E42" s="20">
        <v>2811</v>
      </c>
      <c r="F42" s="20">
        <v>2478</v>
      </c>
      <c r="G42" s="9">
        <v>0.88153681963713981</v>
      </c>
      <c r="H42" s="20">
        <v>2239</v>
      </c>
      <c r="I42" s="9">
        <v>0.90355125100887812</v>
      </c>
      <c r="J42" s="20">
        <v>0</v>
      </c>
      <c r="K42" s="9">
        <v>0</v>
      </c>
      <c r="L42" s="20">
        <v>111</v>
      </c>
      <c r="M42" s="9">
        <v>4.4794188861985475E-2</v>
      </c>
      <c r="N42" s="20">
        <v>109</v>
      </c>
      <c r="O42" s="9">
        <v>4.3987086359967717E-2</v>
      </c>
      <c r="P42" s="20">
        <v>79</v>
      </c>
      <c r="Q42" s="9">
        <v>3.1880548829701372E-2</v>
      </c>
    </row>
    <row r="43" spans="4:17" x14ac:dyDescent="0.25">
      <c r="D43" s="8" t="s">
        <v>519</v>
      </c>
      <c r="E43" s="20">
        <v>238</v>
      </c>
      <c r="F43" s="20">
        <v>215</v>
      </c>
      <c r="G43" s="9">
        <v>0.90336134453781514</v>
      </c>
      <c r="H43" s="20">
        <v>199</v>
      </c>
      <c r="I43" s="9">
        <v>0.92558139534883721</v>
      </c>
      <c r="J43" s="20">
        <v>0</v>
      </c>
      <c r="K43" s="9">
        <v>0</v>
      </c>
      <c r="L43" s="20">
        <v>14</v>
      </c>
      <c r="M43" s="9">
        <v>6.5116279069767441E-2</v>
      </c>
      <c r="N43" s="20">
        <v>1</v>
      </c>
      <c r="O43" s="9">
        <v>4.6511627906976744E-3</v>
      </c>
      <c r="P43" s="20">
        <v>5</v>
      </c>
      <c r="Q43" s="9">
        <v>2.3255813953488372E-2</v>
      </c>
    </row>
    <row r="44" spans="4:17" x14ac:dyDescent="0.25">
      <c r="D44" s="8" t="s">
        <v>521</v>
      </c>
      <c r="E44" s="20">
        <v>325</v>
      </c>
      <c r="F44" s="20">
        <v>305</v>
      </c>
      <c r="G44" s="9">
        <v>0.93846153846153846</v>
      </c>
      <c r="H44" s="20">
        <v>285</v>
      </c>
      <c r="I44" s="9">
        <v>0.93442622950819676</v>
      </c>
      <c r="J44" s="20">
        <v>0</v>
      </c>
      <c r="K44" s="9">
        <v>0</v>
      </c>
      <c r="L44" s="20">
        <v>14</v>
      </c>
      <c r="M44" s="9">
        <v>4.5901639344262293E-2</v>
      </c>
      <c r="N44" s="20">
        <v>1</v>
      </c>
      <c r="O44" s="9">
        <v>3.2786885245901639E-3</v>
      </c>
      <c r="P44" s="20">
        <v>1</v>
      </c>
      <c r="Q44" s="9">
        <v>3.2786885245901639E-3</v>
      </c>
    </row>
    <row r="45" spans="4:17" x14ac:dyDescent="0.25">
      <c r="D45" s="8" t="s">
        <v>522</v>
      </c>
      <c r="E45" s="20">
        <v>367</v>
      </c>
      <c r="F45" s="20">
        <v>331</v>
      </c>
      <c r="G45" s="9">
        <v>0.90190735694822888</v>
      </c>
      <c r="H45" s="20">
        <v>300</v>
      </c>
      <c r="I45" s="9">
        <v>0.90634441087613293</v>
      </c>
      <c r="J45" s="20">
        <v>0</v>
      </c>
      <c r="K45" s="9">
        <v>0</v>
      </c>
      <c r="L45" s="20">
        <v>11</v>
      </c>
      <c r="M45" s="9">
        <v>3.3232628398791542E-2</v>
      </c>
      <c r="N45" s="20">
        <v>19</v>
      </c>
      <c r="O45" s="9">
        <v>5.7401812688821753E-2</v>
      </c>
      <c r="P45" s="20">
        <v>5</v>
      </c>
      <c r="Q45" s="9">
        <v>1.5105740181268883E-2</v>
      </c>
    </row>
    <row r="46" spans="4:17" x14ac:dyDescent="0.25">
      <c r="D46" s="8" t="s">
        <v>523</v>
      </c>
      <c r="E46" s="20">
        <v>153</v>
      </c>
      <c r="F46" s="20">
        <v>136</v>
      </c>
      <c r="G46" s="9">
        <v>0.88888888888888884</v>
      </c>
      <c r="H46" s="20">
        <v>122</v>
      </c>
      <c r="I46" s="9">
        <v>0.8970588235294118</v>
      </c>
      <c r="J46" s="20">
        <v>0</v>
      </c>
      <c r="K46" s="9">
        <v>0</v>
      </c>
      <c r="L46" s="20">
        <v>13</v>
      </c>
      <c r="M46" s="9">
        <v>9.5588235294117641E-2</v>
      </c>
      <c r="N46" s="20">
        <v>0</v>
      </c>
      <c r="O46" s="9">
        <v>0</v>
      </c>
      <c r="P46" s="20">
        <v>1</v>
      </c>
      <c r="Q46" s="9">
        <v>7.3529411764705881E-3</v>
      </c>
    </row>
    <row r="47" spans="4:17" x14ac:dyDescent="0.25">
      <c r="D47" s="8" t="s">
        <v>527</v>
      </c>
      <c r="E47" s="20">
        <v>279</v>
      </c>
      <c r="F47" s="20">
        <v>250</v>
      </c>
      <c r="G47" s="9">
        <v>0.89605734767025091</v>
      </c>
      <c r="H47" s="20">
        <v>227</v>
      </c>
      <c r="I47" s="9">
        <v>0.90800000000000003</v>
      </c>
      <c r="J47" s="20">
        <v>0</v>
      </c>
      <c r="K47" s="9">
        <v>0</v>
      </c>
      <c r="L47" s="20">
        <v>4</v>
      </c>
      <c r="M47" s="9">
        <v>1.6E-2</v>
      </c>
      <c r="N47" s="20">
        <v>22</v>
      </c>
      <c r="O47" s="9">
        <v>8.7999999999999995E-2</v>
      </c>
      <c r="P47" s="20">
        <v>1</v>
      </c>
      <c r="Q47" s="9">
        <v>4.0000000000000001E-3</v>
      </c>
    </row>
    <row r="48" spans="4:17" x14ac:dyDescent="0.25">
      <c r="D48" s="8" t="s">
        <v>528</v>
      </c>
      <c r="E48" s="20">
        <v>701</v>
      </c>
      <c r="F48" s="20">
        <v>606</v>
      </c>
      <c r="G48" s="9">
        <v>0.86447931526390875</v>
      </c>
      <c r="H48" s="20">
        <v>549</v>
      </c>
      <c r="I48" s="9">
        <v>0.90594059405940597</v>
      </c>
      <c r="J48" s="20">
        <v>0</v>
      </c>
      <c r="K48" s="9">
        <v>0</v>
      </c>
      <c r="L48" s="20">
        <v>16</v>
      </c>
      <c r="M48" s="9">
        <v>2.6402640264026403E-2</v>
      </c>
      <c r="N48" s="20">
        <v>58</v>
      </c>
      <c r="O48" s="9">
        <v>9.5709570957095716E-2</v>
      </c>
      <c r="P48" s="20">
        <v>5</v>
      </c>
      <c r="Q48" s="9">
        <v>8.2508250825082501E-3</v>
      </c>
    </row>
    <row r="49" spans="4:17" x14ac:dyDescent="0.25">
      <c r="D49" s="8" t="s">
        <v>443</v>
      </c>
      <c r="E49" s="20">
        <v>204</v>
      </c>
      <c r="F49" s="20">
        <v>181</v>
      </c>
      <c r="G49" s="9">
        <v>0.88725490196078427</v>
      </c>
      <c r="H49" s="20">
        <v>162</v>
      </c>
      <c r="I49" s="9">
        <v>0.89502762430939231</v>
      </c>
      <c r="J49" s="20">
        <v>0</v>
      </c>
      <c r="K49" s="9">
        <v>0</v>
      </c>
      <c r="L49" s="20">
        <v>17</v>
      </c>
      <c r="M49" s="9">
        <v>9.3922651933701654E-2</v>
      </c>
      <c r="N49" s="20">
        <v>2</v>
      </c>
      <c r="O49" s="9">
        <v>1.1049723756906077E-2</v>
      </c>
      <c r="P49" s="20">
        <v>2</v>
      </c>
      <c r="Q49" s="9">
        <v>1.1049723756906077E-2</v>
      </c>
    </row>
    <row r="50" spans="4:17" x14ac:dyDescent="0.25">
      <c r="D50" s="8" t="s">
        <v>533</v>
      </c>
      <c r="E50" s="20">
        <v>197</v>
      </c>
      <c r="F50" s="20">
        <v>144</v>
      </c>
      <c r="G50" s="9">
        <v>0.73096446700507611</v>
      </c>
      <c r="H50" s="20">
        <v>116</v>
      </c>
      <c r="I50" s="9">
        <v>0.80555555555555558</v>
      </c>
      <c r="J50" s="20">
        <v>0</v>
      </c>
      <c r="K50" s="9">
        <v>0</v>
      </c>
      <c r="L50" s="20">
        <v>15</v>
      </c>
      <c r="M50" s="9">
        <v>0.10416666666666667</v>
      </c>
      <c r="N50" s="20">
        <v>6</v>
      </c>
      <c r="O50" s="9">
        <v>4.1666666666666664E-2</v>
      </c>
      <c r="P50" s="20">
        <v>30</v>
      </c>
      <c r="Q50" s="9">
        <v>0.20833333333333334</v>
      </c>
    </row>
    <row r="51" spans="4:17" x14ac:dyDescent="0.25">
      <c r="D51" s="8" t="s">
        <v>536</v>
      </c>
      <c r="E51" s="20">
        <v>347</v>
      </c>
      <c r="F51" s="20">
        <v>310</v>
      </c>
      <c r="G51" s="9">
        <v>0.89337175792507206</v>
      </c>
      <c r="H51" s="20">
        <v>279</v>
      </c>
      <c r="I51" s="9">
        <v>0.9</v>
      </c>
      <c r="J51" s="20">
        <v>0</v>
      </c>
      <c r="K51" s="9">
        <v>0</v>
      </c>
      <c r="L51" s="20">
        <v>7</v>
      </c>
      <c r="M51" s="9">
        <v>2.2580645161290321E-2</v>
      </c>
      <c r="N51" s="20">
        <v>0</v>
      </c>
      <c r="O51" s="9">
        <v>0</v>
      </c>
      <c r="P51" s="20">
        <v>29</v>
      </c>
      <c r="Q51" s="9">
        <v>9.3548387096774197E-2</v>
      </c>
    </row>
    <row r="52" spans="4:17" x14ac:dyDescent="0.25">
      <c r="D52" s="7" t="s">
        <v>435</v>
      </c>
      <c r="E52" s="20">
        <v>1001</v>
      </c>
      <c r="F52" s="20">
        <v>812</v>
      </c>
      <c r="G52" s="9">
        <v>0.81118881118881114</v>
      </c>
      <c r="H52" s="20">
        <v>662</v>
      </c>
      <c r="I52" s="9">
        <v>0.81527093596059108</v>
      </c>
      <c r="J52" s="20">
        <v>0</v>
      </c>
      <c r="K52" s="9">
        <v>0</v>
      </c>
      <c r="L52" s="20">
        <v>78</v>
      </c>
      <c r="M52" s="9">
        <v>9.6059113300492605E-2</v>
      </c>
      <c r="N52" s="20">
        <v>26</v>
      </c>
      <c r="O52" s="9">
        <v>3.2019704433497539E-2</v>
      </c>
      <c r="P52" s="20">
        <v>58</v>
      </c>
      <c r="Q52" s="9">
        <v>7.1428571428571425E-2</v>
      </c>
    </row>
    <row r="53" spans="4:17" x14ac:dyDescent="0.25">
      <c r="D53" s="8" t="s">
        <v>436</v>
      </c>
      <c r="E53" s="20">
        <v>258</v>
      </c>
      <c r="F53" s="20">
        <v>212</v>
      </c>
      <c r="G53" s="9">
        <v>0.82170542635658916</v>
      </c>
      <c r="H53" s="20">
        <v>159</v>
      </c>
      <c r="I53" s="9">
        <v>0.75</v>
      </c>
      <c r="J53" s="20">
        <v>0</v>
      </c>
      <c r="K53" s="9">
        <v>0</v>
      </c>
      <c r="L53" s="20">
        <v>5</v>
      </c>
      <c r="M53" s="9">
        <v>2.358490566037736E-2</v>
      </c>
      <c r="N53" s="20">
        <v>11</v>
      </c>
      <c r="O53" s="9">
        <v>5.1886792452830191E-2</v>
      </c>
      <c r="P53" s="20">
        <v>20</v>
      </c>
      <c r="Q53" s="9">
        <v>9.4339622641509441E-2</v>
      </c>
    </row>
    <row r="54" spans="4:17" x14ac:dyDescent="0.25">
      <c r="D54" s="8" t="s">
        <v>513</v>
      </c>
      <c r="E54" s="20">
        <v>558</v>
      </c>
      <c r="F54" s="20">
        <v>453</v>
      </c>
      <c r="G54" s="9">
        <v>0.81182795698924726</v>
      </c>
      <c r="H54" s="20">
        <v>377</v>
      </c>
      <c r="I54" s="9">
        <v>0.83222958057395147</v>
      </c>
      <c r="J54" s="20">
        <v>0</v>
      </c>
      <c r="K54" s="9">
        <v>0</v>
      </c>
      <c r="L54" s="20">
        <v>64</v>
      </c>
      <c r="M54" s="9">
        <v>0.141280353200883</v>
      </c>
      <c r="N54" s="20">
        <v>8</v>
      </c>
      <c r="O54" s="9">
        <v>1.7660044150110375E-2</v>
      </c>
      <c r="P54" s="20">
        <v>22</v>
      </c>
      <c r="Q54" s="9">
        <v>4.856512141280353E-2</v>
      </c>
    </row>
    <row r="55" spans="4:17" x14ac:dyDescent="0.25">
      <c r="D55" s="8" t="s">
        <v>531</v>
      </c>
      <c r="E55" s="20">
        <v>65</v>
      </c>
      <c r="F55" s="20">
        <v>40</v>
      </c>
      <c r="G55" s="9">
        <v>0.61538461538461542</v>
      </c>
      <c r="H55" s="20">
        <v>32</v>
      </c>
      <c r="I55" s="9">
        <v>0.8</v>
      </c>
      <c r="J55" s="20">
        <v>0</v>
      </c>
      <c r="K55" s="9">
        <v>0</v>
      </c>
      <c r="L55" s="20">
        <v>7</v>
      </c>
      <c r="M55" s="9">
        <v>0.17499999999999999</v>
      </c>
      <c r="N55" s="20">
        <v>6</v>
      </c>
      <c r="O55" s="9">
        <v>0.15</v>
      </c>
      <c r="P55" s="20">
        <v>9</v>
      </c>
      <c r="Q55" s="9">
        <v>0.22500000000000001</v>
      </c>
    </row>
    <row r="56" spans="4:17" x14ac:dyDescent="0.25">
      <c r="D56" s="8" t="s">
        <v>537</v>
      </c>
      <c r="E56" s="20">
        <v>120</v>
      </c>
      <c r="F56" s="20">
        <v>107</v>
      </c>
      <c r="G56" s="9">
        <v>0.89166666666666672</v>
      </c>
      <c r="H56" s="20">
        <v>94</v>
      </c>
      <c r="I56" s="9">
        <v>0.87850467289719625</v>
      </c>
      <c r="J56" s="20">
        <v>0</v>
      </c>
      <c r="K56" s="9">
        <v>0</v>
      </c>
      <c r="L56" s="20">
        <v>2</v>
      </c>
      <c r="M56" s="9">
        <v>1.8691588785046728E-2</v>
      </c>
      <c r="N56" s="20">
        <v>1</v>
      </c>
      <c r="O56" s="9">
        <v>9.3457943925233638E-3</v>
      </c>
      <c r="P56" s="20">
        <v>7</v>
      </c>
      <c r="Q56" s="9">
        <v>6.5420560747663545E-2</v>
      </c>
    </row>
    <row r="57" spans="4:17" x14ac:dyDescent="0.25">
      <c r="D57" s="7" t="s">
        <v>439</v>
      </c>
      <c r="E57" s="20">
        <v>2118</v>
      </c>
      <c r="F57" s="20">
        <v>1845</v>
      </c>
      <c r="G57" s="9">
        <v>0.87110481586402266</v>
      </c>
      <c r="H57" s="20">
        <v>1645</v>
      </c>
      <c r="I57" s="9">
        <v>0.89159891598915986</v>
      </c>
      <c r="J57" s="20">
        <v>1</v>
      </c>
      <c r="K57" s="9">
        <v>5.4200542005420054E-4</v>
      </c>
      <c r="L57" s="20">
        <v>97</v>
      </c>
      <c r="M57" s="9">
        <v>5.257452574525745E-2</v>
      </c>
      <c r="N57" s="20">
        <v>40</v>
      </c>
      <c r="O57" s="9">
        <v>2.1680216802168022E-2</v>
      </c>
      <c r="P57" s="20">
        <v>97</v>
      </c>
      <c r="Q57" s="9">
        <v>5.257452574525745E-2</v>
      </c>
    </row>
    <row r="58" spans="4:17" x14ac:dyDescent="0.25">
      <c r="D58" s="8" t="s">
        <v>514</v>
      </c>
      <c r="E58" s="20">
        <v>591</v>
      </c>
      <c r="F58" s="20">
        <v>531</v>
      </c>
      <c r="G58" s="9">
        <v>0.89847715736040612</v>
      </c>
      <c r="H58" s="20">
        <v>472</v>
      </c>
      <c r="I58" s="9">
        <v>0.88888888888888884</v>
      </c>
      <c r="J58" s="20">
        <v>0</v>
      </c>
      <c r="K58" s="9">
        <v>0</v>
      </c>
      <c r="L58" s="20">
        <v>41</v>
      </c>
      <c r="M58" s="9">
        <v>7.7212806026365349E-2</v>
      </c>
      <c r="N58" s="20">
        <v>0</v>
      </c>
      <c r="O58" s="9">
        <v>0</v>
      </c>
      <c r="P58" s="20">
        <v>2</v>
      </c>
      <c r="Q58" s="9">
        <v>3.766478342749529E-3</v>
      </c>
    </row>
    <row r="59" spans="4:17" x14ac:dyDescent="0.25">
      <c r="D59" s="8" t="s">
        <v>518</v>
      </c>
      <c r="E59" s="20">
        <v>189</v>
      </c>
      <c r="F59" s="20">
        <v>162</v>
      </c>
      <c r="G59" s="9">
        <v>0.8571428571428571</v>
      </c>
      <c r="H59" s="20">
        <v>130</v>
      </c>
      <c r="I59" s="9">
        <v>0.80246913580246915</v>
      </c>
      <c r="J59" s="20">
        <v>0</v>
      </c>
      <c r="K59" s="9">
        <v>0</v>
      </c>
      <c r="L59" s="20">
        <v>9</v>
      </c>
      <c r="M59" s="9">
        <v>5.5555555555555552E-2</v>
      </c>
      <c r="N59" s="20">
        <v>9</v>
      </c>
      <c r="O59" s="9">
        <v>5.5555555555555552E-2</v>
      </c>
      <c r="P59" s="20">
        <v>5</v>
      </c>
      <c r="Q59" s="9">
        <v>3.0864197530864196E-2</v>
      </c>
    </row>
    <row r="60" spans="4:17" x14ac:dyDescent="0.25">
      <c r="D60" s="8" t="s">
        <v>441</v>
      </c>
      <c r="E60" s="20">
        <v>121</v>
      </c>
      <c r="F60" s="20">
        <v>105</v>
      </c>
      <c r="G60" s="9">
        <v>0.86776859504132231</v>
      </c>
      <c r="H60" s="20">
        <v>91</v>
      </c>
      <c r="I60" s="9">
        <v>0.8666666666666667</v>
      </c>
      <c r="J60" s="20">
        <v>0</v>
      </c>
      <c r="K60" s="9">
        <v>0</v>
      </c>
      <c r="L60" s="20">
        <v>3</v>
      </c>
      <c r="M60" s="9">
        <v>2.8571428571428571E-2</v>
      </c>
      <c r="N60" s="20">
        <v>3</v>
      </c>
      <c r="O60" s="9">
        <v>2.8571428571428571E-2</v>
      </c>
      <c r="P60" s="20">
        <v>9</v>
      </c>
      <c r="Q60" s="9">
        <v>8.5714285714285715E-2</v>
      </c>
    </row>
    <row r="61" spans="4:17" x14ac:dyDescent="0.25">
      <c r="D61" s="8" t="s">
        <v>446</v>
      </c>
      <c r="E61" s="20">
        <v>291</v>
      </c>
      <c r="F61" s="20">
        <v>264</v>
      </c>
      <c r="G61" s="9">
        <v>0.90721649484536082</v>
      </c>
      <c r="H61" s="20">
        <v>225</v>
      </c>
      <c r="I61" s="9">
        <v>0.85227272727272729</v>
      </c>
      <c r="J61" s="20">
        <v>0</v>
      </c>
      <c r="K61" s="9">
        <v>0</v>
      </c>
      <c r="L61" s="20">
        <v>7</v>
      </c>
      <c r="M61" s="9">
        <v>2.6515151515151516E-2</v>
      </c>
      <c r="N61" s="20">
        <v>16</v>
      </c>
      <c r="O61" s="9">
        <v>6.0606060606060608E-2</v>
      </c>
      <c r="P61" s="20">
        <v>0</v>
      </c>
      <c r="Q61" s="9">
        <v>0</v>
      </c>
    </row>
    <row r="62" spans="4:17" x14ac:dyDescent="0.25">
      <c r="D62" s="8" t="s">
        <v>535</v>
      </c>
      <c r="E62" s="20">
        <v>360</v>
      </c>
      <c r="F62" s="20">
        <v>324</v>
      </c>
      <c r="G62" s="9">
        <v>0.9</v>
      </c>
      <c r="H62" s="20">
        <v>294</v>
      </c>
      <c r="I62" s="9">
        <v>0.90740740740740744</v>
      </c>
      <c r="J62" s="20">
        <v>1</v>
      </c>
      <c r="K62" s="9">
        <v>3.0864197530864196E-3</v>
      </c>
      <c r="L62" s="20">
        <v>16</v>
      </c>
      <c r="M62" s="9">
        <v>4.9382716049382713E-2</v>
      </c>
      <c r="N62" s="20">
        <v>8</v>
      </c>
      <c r="O62" s="9">
        <v>2.4691358024691357E-2</v>
      </c>
      <c r="P62" s="20">
        <v>7</v>
      </c>
      <c r="Q62" s="9">
        <v>2.1604938271604937E-2</v>
      </c>
    </row>
    <row r="63" spans="4:17" x14ac:dyDescent="0.25">
      <c r="D63" s="8" t="s">
        <v>440</v>
      </c>
      <c r="E63" s="20">
        <v>566</v>
      </c>
      <c r="F63" s="20">
        <v>459</v>
      </c>
      <c r="G63" s="9">
        <v>0.81095406360424027</v>
      </c>
      <c r="H63" s="20">
        <v>433</v>
      </c>
      <c r="I63" s="9">
        <v>0.94335511982570808</v>
      </c>
      <c r="J63" s="20">
        <v>0</v>
      </c>
      <c r="K63" s="9">
        <v>0</v>
      </c>
      <c r="L63" s="20">
        <v>21</v>
      </c>
      <c r="M63" s="9">
        <v>4.5751633986928102E-2</v>
      </c>
      <c r="N63" s="20">
        <v>4</v>
      </c>
      <c r="O63" s="9">
        <v>8.7145969498910684E-3</v>
      </c>
      <c r="P63" s="20">
        <v>74</v>
      </c>
      <c r="Q63" s="9">
        <v>0.16122004357298475</v>
      </c>
    </row>
    <row r="64" spans="4:17" x14ac:dyDescent="0.25">
      <c r="D64" s="6" t="s">
        <v>449</v>
      </c>
      <c r="E64" s="20">
        <v>13056</v>
      </c>
      <c r="F64" s="20">
        <v>10953</v>
      </c>
      <c r="G64" s="9">
        <v>0.83892463235294112</v>
      </c>
      <c r="H64" s="20">
        <v>9222</v>
      </c>
      <c r="I64" s="9">
        <v>0.84196110654615175</v>
      </c>
      <c r="J64" s="20">
        <v>3</v>
      </c>
      <c r="K64" s="9">
        <v>2.7389756231169541E-4</v>
      </c>
      <c r="L64" s="20">
        <v>1188</v>
      </c>
      <c r="M64" s="9">
        <v>0.10846343467543139</v>
      </c>
      <c r="N64" s="20">
        <v>569</v>
      </c>
      <c r="O64" s="9">
        <v>5.1949237651784899E-2</v>
      </c>
      <c r="P64" s="20">
        <v>78</v>
      </c>
      <c r="Q64" s="9">
        <v>7.1213366201040807E-3</v>
      </c>
    </row>
    <row r="65" spans="4:17" x14ac:dyDescent="0.25">
      <c r="D65" s="7" t="s">
        <v>541</v>
      </c>
      <c r="E65" s="20">
        <v>1504</v>
      </c>
      <c r="F65" s="20">
        <v>1280</v>
      </c>
      <c r="G65" s="9">
        <v>0.85106382978723405</v>
      </c>
      <c r="H65" s="20">
        <v>1081</v>
      </c>
      <c r="I65" s="9">
        <v>0.84453124999999996</v>
      </c>
      <c r="J65" s="20">
        <v>0</v>
      </c>
      <c r="K65" s="9">
        <v>0</v>
      </c>
      <c r="L65" s="20">
        <v>143</v>
      </c>
      <c r="M65" s="9">
        <v>0.11171875000000001</v>
      </c>
      <c r="N65" s="20">
        <v>54</v>
      </c>
      <c r="O65" s="9">
        <v>4.2187500000000003E-2</v>
      </c>
      <c r="P65" s="20">
        <v>6</v>
      </c>
      <c r="Q65" s="9">
        <v>4.6874999999999998E-3</v>
      </c>
    </row>
    <row r="66" spans="4:17" x14ac:dyDescent="0.25">
      <c r="D66" s="8" t="s">
        <v>542</v>
      </c>
      <c r="E66" s="20">
        <v>170</v>
      </c>
      <c r="F66" s="20">
        <v>140</v>
      </c>
      <c r="G66" s="9">
        <v>0.82352941176470584</v>
      </c>
      <c r="H66" s="20">
        <v>113</v>
      </c>
      <c r="I66" s="9">
        <v>0.80714285714285716</v>
      </c>
      <c r="J66" s="20">
        <v>0</v>
      </c>
      <c r="K66" s="9">
        <v>0</v>
      </c>
      <c r="L66" s="20">
        <v>24</v>
      </c>
      <c r="M66" s="9">
        <v>0.17142857142857143</v>
      </c>
      <c r="N66" s="20">
        <v>5</v>
      </c>
      <c r="O66" s="9">
        <v>3.5714285714285712E-2</v>
      </c>
      <c r="P66" s="20">
        <v>1</v>
      </c>
      <c r="Q66" s="9">
        <v>7.1428571428571426E-3</v>
      </c>
    </row>
    <row r="67" spans="4:17" x14ac:dyDescent="0.25">
      <c r="D67" s="8" t="s">
        <v>543</v>
      </c>
      <c r="E67" s="20">
        <v>707</v>
      </c>
      <c r="F67" s="20">
        <v>618</v>
      </c>
      <c r="G67" s="9">
        <v>0.8741159830268741</v>
      </c>
      <c r="H67" s="20">
        <v>550</v>
      </c>
      <c r="I67" s="9">
        <v>0.88996763754045305</v>
      </c>
      <c r="J67" s="20">
        <v>0</v>
      </c>
      <c r="K67" s="9">
        <v>0</v>
      </c>
      <c r="L67" s="20">
        <v>73</v>
      </c>
      <c r="M67" s="9">
        <v>0.11812297734627832</v>
      </c>
      <c r="N67" s="20">
        <v>1</v>
      </c>
      <c r="O67" s="9">
        <v>1.6181229773462784E-3</v>
      </c>
      <c r="P67" s="20">
        <v>0</v>
      </c>
      <c r="Q67" s="9">
        <v>0</v>
      </c>
    </row>
    <row r="68" spans="4:17" x14ac:dyDescent="0.25">
      <c r="D68" s="8" t="s">
        <v>546</v>
      </c>
      <c r="E68" s="20">
        <v>116</v>
      </c>
      <c r="F68" s="20">
        <v>93</v>
      </c>
      <c r="G68" s="9">
        <v>0.80172413793103448</v>
      </c>
      <c r="H68" s="20">
        <v>67</v>
      </c>
      <c r="I68" s="9">
        <v>0.72043010752688175</v>
      </c>
      <c r="J68" s="20">
        <v>0</v>
      </c>
      <c r="K68" s="9">
        <v>0</v>
      </c>
      <c r="L68" s="20">
        <v>5</v>
      </c>
      <c r="M68" s="9">
        <v>5.3763440860215055E-2</v>
      </c>
      <c r="N68" s="20">
        <v>13</v>
      </c>
      <c r="O68" s="9">
        <v>0.13978494623655913</v>
      </c>
      <c r="P68" s="20">
        <v>3</v>
      </c>
      <c r="Q68" s="9">
        <v>3.2258064516129031E-2</v>
      </c>
    </row>
    <row r="69" spans="4:17" x14ac:dyDescent="0.25">
      <c r="D69" s="8" t="s">
        <v>566</v>
      </c>
      <c r="E69" s="20">
        <v>511</v>
      </c>
      <c r="F69" s="20">
        <v>429</v>
      </c>
      <c r="G69" s="9">
        <v>0.83953033268101762</v>
      </c>
      <c r="H69" s="20">
        <v>351</v>
      </c>
      <c r="I69" s="9">
        <v>0.81818181818181823</v>
      </c>
      <c r="J69" s="20">
        <v>0</v>
      </c>
      <c r="K69" s="9">
        <v>0</v>
      </c>
      <c r="L69" s="20">
        <v>41</v>
      </c>
      <c r="M69" s="9">
        <v>9.5571095571095568E-2</v>
      </c>
      <c r="N69" s="20">
        <v>35</v>
      </c>
      <c r="O69" s="9">
        <v>8.1585081585081584E-2</v>
      </c>
      <c r="P69" s="20">
        <v>2</v>
      </c>
      <c r="Q69" s="9">
        <v>4.662004662004662E-3</v>
      </c>
    </row>
    <row r="70" spans="4:17" x14ac:dyDescent="0.25">
      <c r="D70" s="7" t="s">
        <v>547</v>
      </c>
      <c r="E70" s="20">
        <v>1643</v>
      </c>
      <c r="F70" s="20">
        <v>1333</v>
      </c>
      <c r="G70" s="9">
        <v>0.81132075471698117</v>
      </c>
      <c r="H70" s="20">
        <v>1062</v>
      </c>
      <c r="I70" s="9">
        <v>0.79669917479369845</v>
      </c>
      <c r="J70" s="20">
        <v>0</v>
      </c>
      <c r="K70" s="9">
        <v>0</v>
      </c>
      <c r="L70" s="20">
        <v>194</v>
      </c>
      <c r="M70" s="9">
        <v>0.14553638409602401</v>
      </c>
      <c r="N70" s="20">
        <v>79</v>
      </c>
      <c r="O70" s="9">
        <v>5.926481620405101E-2</v>
      </c>
      <c r="P70" s="20">
        <v>4</v>
      </c>
      <c r="Q70" s="9">
        <v>3.0007501875468868E-3</v>
      </c>
    </row>
    <row r="71" spans="4:17" x14ac:dyDescent="0.25">
      <c r="D71" s="8" t="s">
        <v>548</v>
      </c>
      <c r="E71" s="20">
        <v>161</v>
      </c>
      <c r="F71" s="20">
        <v>126</v>
      </c>
      <c r="G71" s="9">
        <v>0.78260869565217395</v>
      </c>
      <c r="H71" s="20">
        <v>88</v>
      </c>
      <c r="I71" s="9">
        <v>0.69841269841269837</v>
      </c>
      <c r="J71" s="20">
        <v>0</v>
      </c>
      <c r="K71" s="9">
        <v>0</v>
      </c>
      <c r="L71" s="20">
        <v>20</v>
      </c>
      <c r="M71" s="9">
        <v>0.15873015873015872</v>
      </c>
      <c r="N71" s="20">
        <v>12</v>
      </c>
      <c r="O71" s="9">
        <v>9.5238095238095233E-2</v>
      </c>
      <c r="P71" s="20">
        <v>1</v>
      </c>
      <c r="Q71" s="9">
        <v>7.9365079365079361E-3</v>
      </c>
    </row>
    <row r="72" spans="4:17" x14ac:dyDescent="0.25">
      <c r="D72" s="8" t="s">
        <v>554</v>
      </c>
      <c r="E72" s="20">
        <v>136</v>
      </c>
      <c r="F72" s="20">
        <v>113</v>
      </c>
      <c r="G72" s="9">
        <v>0.83088235294117652</v>
      </c>
      <c r="H72" s="20">
        <v>92</v>
      </c>
      <c r="I72" s="9">
        <v>0.81415929203539827</v>
      </c>
      <c r="J72" s="20">
        <v>0</v>
      </c>
      <c r="K72" s="9">
        <v>0</v>
      </c>
      <c r="L72" s="20">
        <v>18</v>
      </c>
      <c r="M72" s="9">
        <v>0.15929203539823009</v>
      </c>
      <c r="N72" s="20">
        <v>1</v>
      </c>
      <c r="O72" s="9">
        <v>8.8495575221238937E-3</v>
      </c>
      <c r="P72" s="20">
        <v>1</v>
      </c>
      <c r="Q72" s="9">
        <v>8.8495575221238937E-3</v>
      </c>
    </row>
    <row r="73" spans="4:17" x14ac:dyDescent="0.25">
      <c r="D73" s="8" t="s">
        <v>557</v>
      </c>
      <c r="E73" s="20">
        <v>350</v>
      </c>
      <c r="F73" s="20">
        <v>286</v>
      </c>
      <c r="G73" s="9">
        <v>0.81714285714285717</v>
      </c>
      <c r="H73" s="20">
        <v>229</v>
      </c>
      <c r="I73" s="9">
        <v>0.80069930069930073</v>
      </c>
      <c r="J73" s="20">
        <v>0</v>
      </c>
      <c r="K73" s="9">
        <v>0</v>
      </c>
      <c r="L73" s="20">
        <v>46</v>
      </c>
      <c r="M73" s="9">
        <v>0.16083916083916083</v>
      </c>
      <c r="N73" s="20">
        <v>9</v>
      </c>
      <c r="O73" s="9">
        <v>3.1468531468531472E-2</v>
      </c>
      <c r="P73" s="20">
        <v>0</v>
      </c>
      <c r="Q73" s="9">
        <v>0</v>
      </c>
    </row>
    <row r="74" spans="4:17" x14ac:dyDescent="0.25">
      <c r="D74" s="8" t="s">
        <v>564</v>
      </c>
      <c r="E74" s="20">
        <v>87</v>
      </c>
      <c r="F74" s="20">
        <v>78</v>
      </c>
      <c r="G74" s="9">
        <v>0.89655172413793105</v>
      </c>
      <c r="H74" s="20">
        <v>62</v>
      </c>
      <c r="I74" s="9">
        <v>0.79487179487179482</v>
      </c>
      <c r="J74" s="20">
        <v>0</v>
      </c>
      <c r="K74" s="9">
        <v>0</v>
      </c>
      <c r="L74" s="20">
        <v>4</v>
      </c>
      <c r="M74" s="9">
        <v>5.128205128205128E-2</v>
      </c>
      <c r="N74" s="20">
        <v>4</v>
      </c>
      <c r="O74" s="9">
        <v>5.128205128205128E-2</v>
      </c>
      <c r="P74" s="20">
        <v>0</v>
      </c>
      <c r="Q74" s="9">
        <v>0</v>
      </c>
    </row>
    <row r="75" spans="4:17" x14ac:dyDescent="0.25">
      <c r="D75" s="8" t="s">
        <v>571</v>
      </c>
      <c r="E75" s="20">
        <v>333</v>
      </c>
      <c r="F75" s="20">
        <v>244</v>
      </c>
      <c r="G75" s="9">
        <v>0.73273273273273276</v>
      </c>
      <c r="H75" s="20">
        <v>188</v>
      </c>
      <c r="I75" s="9">
        <v>0.77049180327868849</v>
      </c>
      <c r="J75" s="20">
        <v>0</v>
      </c>
      <c r="K75" s="9">
        <v>0</v>
      </c>
      <c r="L75" s="20">
        <v>31</v>
      </c>
      <c r="M75" s="9">
        <v>0.12704918032786885</v>
      </c>
      <c r="N75" s="20">
        <v>48</v>
      </c>
      <c r="O75" s="9">
        <v>0.19672131147540983</v>
      </c>
      <c r="P75" s="20">
        <v>2</v>
      </c>
      <c r="Q75" s="9">
        <v>8.1967213114754103E-3</v>
      </c>
    </row>
    <row r="76" spans="4:17" x14ac:dyDescent="0.25">
      <c r="D76" s="8" t="s">
        <v>578</v>
      </c>
      <c r="E76" s="20">
        <v>411</v>
      </c>
      <c r="F76" s="20">
        <v>351</v>
      </c>
      <c r="G76" s="9">
        <v>0.85401459854014594</v>
      </c>
      <c r="H76" s="20">
        <v>290</v>
      </c>
      <c r="I76" s="9">
        <v>0.8262108262108262</v>
      </c>
      <c r="J76" s="20">
        <v>0</v>
      </c>
      <c r="K76" s="9">
        <v>0</v>
      </c>
      <c r="L76" s="20">
        <v>48</v>
      </c>
      <c r="M76" s="9">
        <v>0.13675213675213677</v>
      </c>
      <c r="N76" s="20">
        <v>4</v>
      </c>
      <c r="O76" s="9">
        <v>1.1396011396011397E-2</v>
      </c>
      <c r="P76" s="20">
        <v>0</v>
      </c>
      <c r="Q76" s="9">
        <v>0</v>
      </c>
    </row>
    <row r="77" spans="4:17" x14ac:dyDescent="0.25">
      <c r="D77" s="8" t="s">
        <v>579</v>
      </c>
      <c r="E77" s="20">
        <v>165</v>
      </c>
      <c r="F77" s="20">
        <v>135</v>
      </c>
      <c r="G77" s="9">
        <v>0.81818181818181823</v>
      </c>
      <c r="H77" s="20">
        <v>113</v>
      </c>
      <c r="I77" s="9">
        <v>0.83703703703703702</v>
      </c>
      <c r="J77" s="20">
        <v>0</v>
      </c>
      <c r="K77" s="9">
        <v>0</v>
      </c>
      <c r="L77" s="20">
        <v>27</v>
      </c>
      <c r="M77" s="9">
        <v>0.2</v>
      </c>
      <c r="N77" s="20">
        <v>1</v>
      </c>
      <c r="O77" s="9">
        <v>7.4074074074074077E-3</v>
      </c>
      <c r="P77" s="20">
        <v>0</v>
      </c>
      <c r="Q77" s="9">
        <v>0</v>
      </c>
    </row>
    <row r="78" spans="4:17" x14ac:dyDescent="0.25">
      <c r="D78" s="7" t="s">
        <v>539</v>
      </c>
      <c r="E78" s="20">
        <v>1902</v>
      </c>
      <c r="F78" s="20">
        <v>1567</v>
      </c>
      <c r="G78" s="9">
        <v>0.82386961093585698</v>
      </c>
      <c r="H78" s="20">
        <v>1282</v>
      </c>
      <c r="I78" s="9">
        <v>0.81812380344607527</v>
      </c>
      <c r="J78" s="20">
        <v>0</v>
      </c>
      <c r="K78" s="9">
        <v>0</v>
      </c>
      <c r="L78" s="20">
        <v>218</v>
      </c>
      <c r="M78" s="9">
        <v>0.13911933631142309</v>
      </c>
      <c r="N78" s="20">
        <v>73</v>
      </c>
      <c r="O78" s="9">
        <v>4.6585832801531592E-2</v>
      </c>
      <c r="P78" s="20">
        <v>10</v>
      </c>
      <c r="Q78" s="9">
        <v>6.3816209317166563E-3</v>
      </c>
    </row>
    <row r="79" spans="4:17" x14ac:dyDescent="0.25">
      <c r="D79" s="8" t="s">
        <v>540</v>
      </c>
      <c r="E79" s="20">
        <v>235</v>
      </c>
      <c r="F79" s="20">
        <v>190</v>
      </c>
      <c r="G79" s="9">
        <v>0.80851063829787229</v>
      </c>
      <c r="H79" s="20">
        <v>148</v>
      </c>
      <c r="I79" s="9">
        <v>0.77894736842105261</v>
      </c>
      <c r="J79" s="20">
        <v>0</v>
      </c>
      <c r="K79" s="9">
        <v>0</v>
      </c>
      <c r="L79" s="20">
        <v>29</v>
      </c>
      <c r="M79" s="9">
        <v>0.15263157894736842</v>
      </c>
      <c r="N79" s="20">
        <v>12</v>
      </c>
      <c r="O79" s="9">
        <v>6.3157894736842107E-2</v>
      </c>
      <c r="P79" s="20">
        <v>1</v>
      </c>
      <c r="Q79" s="9">
        <v>5.263157894736842E-3</v>
      </c>
    </row>
    <row r="80" spans="4:17" x14ac:dyDescent="0.25">
      <c r="D80" s="8" t="s">
        <v>558</v>
      </c>
      <c r="E80" s="20">
        <v>286</v>
      </c>
      <c r="F80" s="20">
        <v>251</v>
      </c>
      <c r="G80" s="9">
        <v>0.8776223776223776</v>
      </c>
      <c r="H80" s="20">
        <v>205</v>
      </c>
      <c r="I80" s="9">
        <v>0.81673306772908372</v>
      </c>
      <c r="J80" s="20">
        <v>0</v>
      </c>
      <c r="K80" s="9">
        <v>0</v>
      </c>
      <c r="L80" s="20">
        <v>25</v>
      </c>
      <c r="M80" s="9">
        <v>9.9601593625498003E-2</v>
      </c>
      <c r="N80" s="20">
        <v>7</v>
      </c>
      <c r="O80" s="9">
        <v>2.7888446215139442E-2</v>
      </c>
      <c r="P80" s="20">
        <v>0</v>
      </c>
      <c r="Q80" s="9">
        <v>0</v>
      </c>
    </row>
    <row r="81" spans="4:17" x14ac:dyDescent="0.25">
      <c r="D81" s="8" t="s">
        <v>559</v>
      </c>
      <c r="E81" s="20">
        <v>200</v>
      </c>
      <c r="F81" s="20">
        <v>140</v>
      </c>
      <c r="G81" s="9">
        <v>0.7</v>
      </c>
      <c r="H81" s="20">
        <v>111</v>
      </c>
      <c r="I81" s="9">
        <v>0.79285714285714282</v>
      </c>
      <c r="J81" s="20">
        <v>0</v>
      </c>
      <c r="K81" s="9">
        <v>0</v>
      </c>
      <c r="L81" s="20">
        <v>53</v>
      </c>
      <c r="M81" s="9">
        <v>0.37857142857142856</v>
      </c>
      <c r="N81" s="20">
        <v>0</v>
      </c>
      <c r="O81" s="9">
        <v>0</v>
      </c>
      <c r="P81" s="20">
        <v>2</v>
      </c>
      <c r="Q81" s="9">
        <v>1.4285714285714285E-2</v>
      </c>
    </row>
    <row r="82" spans="4:17" x14ac:dyDescent="0.25">
      <c r="D82" s="8" t="s">
        <v>561</v>
      </c>
      <c r="E82" s="20">
        <v>758</v>
      </c>
      <c r="F82" s="20">
        <v>636</v>
      </c>
      <c r="G82" s="9">
        <v>0.83905013192612132</v>
      </c>
      <c r="H82" s="20">
        <v>529</v>
      </c>
      <c r="I82" s="9">
        <v>0.83176100628930816</v>
      </c>
      <c r="J82" s="20">
        <v>0</v>
      </c>
      <c r="K82" s="9">
        <v>0</v>
      </c>
      <c r="L82" s="20">
        <v>76</v>
      </c>
      <c r="M82" s="9">
        <v>0.11949685534591195</v>
      </c>
      <c r="N82" s="20">
        <v>28</v>
      </c>
      <c r="O82" s="9">
        <v>4.40251572327044E-2</v>
      </c>
      <c r="P82" s="20">
        <v>4</v>
      </c>
      <c r="Q82" s="9">
        <v>6.2893081761006293E-3</v>
      </c>
    </row>
    <row r="83" spans="4:17" x14ac:dyDescent="0.25">
      <c r="D83" s="8" t="s">
        <v>576</v>
      </c>
      <c r="E83" s="20">
        <v>423</v>
      </c>
      <c r="F83" s="20">
        <v>350</v>
      </c>
      <c r="G83" s="9">
        <v>0.82742316784869974</v>
      </c>
      <c r="H83" s="20">
        <v>289</v>
      </c>
      <c r="I83" s="9">
        <v>0.82571428571428573</v>
      </c>
      <c r="J83" s="20">
        <v>0</v>
      </c>
      <c r="K83" s="9">
        <v>0</v>
      </c>
      <c r="L83" s="20">
        <v>35</v>
      </c>
      <c r="M83" s="9">
        <v>0.1</v>
      </c>
      <c r="N83" s="20">
        <v>26</v>
      </c>
      <c r="O83" s="9">
        <v>7.4285714285714288E-2</v>
      </c>
      <c r="P83" s="20">
        <v>3</v>
      </c>
      <c r="Q83" s="9">
        <v>8.5714285714285719E-3</v>
      </c>
    </row>
    <row r="84" spans="4:17" x14ac:dyDescent="0.25">
      <c r="D84" s="7" t="s">
        <v>544</v>
      </c>
      <c r="E84" s="20">
        <v>1765</v>
      </c>
      <c r="F84" s="20">
        <v>1461</v>
      </c>
      <c r="G84" s="9">
        <v>0.82776203966005668</v>
      </c>
      <c r="H84" s="20">
        <v>1208</v>
      </c>
      <c r="I84" s="9">
        <v>0.8268309377138946</v>
      </c>
      <c r="J84" s="20">
        <v>0</v>
      </c>
      <c r="K84" s="9">
        <v>0</v>
      </c>
      <c r="L84" s="20">
        <v>182</v>
      </c>
      <c r="M84" s="9">
        <v>0.12457221081451061</v>
      </c>
      <c r="N84" s="20">
        <v>72</v>
      </c>
      <c r="O84" s="9">
        <v>4.9281314168377825E-2</v>
      </c>
      <c r="P84" s="20">
        <v>9</v>
      </c>
      <c r="Q84" s="9">
        <v>6.1601642710472282E-3</v>
      </c>
    </row>
    <row r="85" spans="4:17" x14ac:dyDescent="0.25">
      <c r="D85" s="8" t="s">
        <v>545</v>
      </c>
      <c r="E85" s="20">
        <v>186</v>
      </c>
      <c r="F85" s="20">
        <v>154</v>
      </c>
      <c r="G85" s="9">
        <v>0.82795698924731187</v>
      </c>
      <c r="H85" s="20">
        <v>111</v>
      </c>
      <c r="I85" s="9">
        <v>0.72077922077922074</v>
      </c>
      <c r="J85" s="20">
        <v>0</v>
      </c>
      <c r="K85" s="9">
        <v>0</v>
      </c>
      <c r="L85" s="20">
        <v>12</v>
      </c>
      <c r="M85" s="9">
        <v>7.792207792207792E-2</v>
      </c>
      <c r="N85" s="20">
        <v>12</v>
      </c>
      <c r="O85" s="9">
        <v>7.792207792207792E-2</v>
      </c>
      <c r="P85" s="20">
        <v>0</v>
      </c>
      <c r="Q85" s="9">
        <v>0</v>
      </c>
    </row>
    <row r="86" spans="4:17" x14ac:dyDescent="0.25">
      <c r="D86" s="8" t="s">
        <v>551</v>
      </c>
      <c r="E86" s="20">
        <v>267</v>
      </c>
      <c r="F86" s="20">
        <v>218</v>
      </c>
      <c r="G86" s="9">
        <v>0.81647940074906367</v>
      </c>
      <c r="H86" s="20">
        <v>179</v>
      </c>
      <c r="I86" s="9">
        <v>0.82110091743119262</v>
      </c>
      <c r="J86" s="20">
        <v>0</v>
      </c>
      <c r="K86" s="9">
        <v>0</v>
      </c>
      <c r="L86" s="20">
        <v>10</v>
      </c>
      <c r="M86" s="9">
        <v>4.5871559633027525E-2</v>
      </c>
      <c r="N86" s="20">
        <v>32</v>
      </c>
      <c r="O86" s="9">
        <v>0.14678899082568808</v>
      </c>
      <c r="P86" s="20">
        <v>0</v>
      </c>
      <c r="Q86" s="9">
        <v>0</v>
      </c>
    </row>
    <row r="87" spans="4:17" x14ac:dyDescent="0.25">
      <c r="D87" s="8" t="s">
        <v>560</v>
      </c>
      <c r="E87" s="20">
        <v>346</v>
      </c>
      <c r="F87" s="20">
        <v>297</v>
      </c>
      <c r="G87" s="9">
        <v>0.85838150289017345</v>
      </c>
      <c r="H87" s="20">
        <v>244</v>
      </c>
      <c r="I87" s="9">
        <v>0.82154882154882158</v>
      </c>
      <c r="J87" s="20">
        <v>0</v>
      </c>
      <c r="K87" s="9">
        <v>0</v>
      </c>
      <c r="L87" s="20">
        <v>24</v>
      </c>
      <c r="M87" s="9">
        <v>8.0808080808080815E-2</v>
      </c>
      <c r="N87" s="20">
        <v>14</v>
      </c>
      <c r="O87" s="9">
        <v>4.7138047138047139E-2</v>
      </c>
      <c r="P87" s="20">
        <v>2</v>
      </c>
      <c r="Q87" s="9">
        <v>6.7340067340067337E-3</v>
      </c>
    </row>
    <row r="88" spans="4:17" x14ac:dyDescent="0.25">
      <c r="D88" s="8" t="s">
        <v>562</v>
      </c>
      <c r="E88" s="20">
        <v>498</v>
      </c>
      <c r="F88" s="20">
        <v>416</v>
      </c>
      <c r="G88" s="9">
        <v>0.83534136546184734</v>
      </c>
      <c r="H88" s="20">
        <v>352</v>
      </c>
      <c r="I88" s="9">
        <v>0.84615384615384615</v>
      </c>
      <c r="J88" s="20">
        <v>0</v>
      </c>
      <c r="K88" s="9">
        <v>0</v>
      </c>
      <c r="L88" s="20">
        <v>71</v>
      </c>
      <c r="M88" s="9">
        <v>0.17067307692307693</v>
      </c>
      <c r="N88" s="20">
        <v>5</v>
      </c>
      <c r="O88" s="9">
        <v>1.201923076923077E-2</v>
      </c>
      <c r="P88" s="20">
        <v>3</v>
      </c>
      <c r="Q88" s="9">
        <v>7.2115384615384619E-3</v>
      </c>
    </row>
    <row r="89" spans="4:17" x14ac:dyDescent="0.25">
      <c r="D89" s="8" t="s">
        <v>563</v>
      </c>
      <c r="E89" s="20">
        <v>253</v>
      </c>
      <c r="F89" s="20">
        <v>210</v>
      </c>
      <c r="G89" s="9">
        <v>0.83003952569169959</v>
      </c>
      <c r="H89" s="20">
        <v>187</v>
      </c>
      <c r="I89" s="9">
        <v>0.89047619047619042</v>
      </c>
      <c r="J89" s="20">
        <v>0</v>
      </c>
      <c r="K89" s="9">
        <v>0</v>
      </c>
      <c r="L89" s="20">
        <v>22</v>
      </c>
      <c r="M89" s="9">
        <v>0.10476190476190476</v>
      </c>
      <c r="N89" s="20">
        <v>7</v>
      </c>
      <c r="O89" s="9">
        <v>3.3333333333333333E-2</v>
      </c>
      <c r="P89" s="20">
        <v>3</v>
      </c>
      <c r="Q89" s="9">
        <v>1.4285714285714285E-2</v>
      </c>
    </row>
    <row r="90" spans="4:17" x14ac:dyDescent="0.25">
      <c r="D90" s="8" t="s">
        <v>580</v>
      </c>
      <c r="E90" s="20">
        <v>215</v>
      </c>
      <c r="F90" s="20">
        <v>166</v>
      </c>
      <c r="G90" s="9">
        <v>0.77209302325581397</v>
      </c>
      <c r="H90" s="20">
        <v>135</v>
      </c>
      <c r="I90" s="9">
        <v>0.81325301204819278</v>
      </c>
      <c r="J90" s="20">
        <v>0</v>
      </c>
      <c r="K90" s="9">
        <v>0</v>
      </c>
      <c r="L90" s="20">
        <v>43</v>
      </c>
      <c r="M90" s="9">
        <v>0.25903614457831325</v>
      </c>
      <c r="N90" s="20">
        <v>2</v>
      </c>
      <c r="O90" s="9">
        <v>1.2048192771084338E-2</v>
      </c>
      <c r="P90" s="20">
        <v>1</v>
      </c>
      <c r="Q90" s="9">
        <v>6.024096385542169E-3</v>
      </c>
    </row>
    <row r="91" spans="4:17" x14ac:dyDescent="0.25">
      <c r="D91" s="7" t="s">
        <v>552</v>
      </c>
      <c r="E91" s="20">
        <v>2364</v>
      </c>
      <c r="F91" s="20">
        <v>2034</v>
      </c>
      <c r="G91" s="9">
        <v>0.86040609137055835</v>
      </c>
      <c r="H91" s="20">
        <v>1806</v>
      </c>
      <c r="I91" s="9">
        <v>0.88790560471976399</v>
      </c>
      <c r="J91" s="20">
        <v>0</v>
      </c>
      <c r="K91" s="9">
        <v>0</v>
      </c>
      <c r="L91" s="20">
        <v>120</v>
      </c>
      <c r="M91" s="9">
        <v>5.8997050147492625E-2</v>
      </c>
      <c r="N91" s="20">
        <v>150</v>
      </c>
      <c r="O91" s="9">
        <v>7.3746312684365781E-2</v>
      </c>
      <c r="P91" s="20">
        <v>22</v>
      </c>
      <c r="Q91" s="9">
        <v>1.0816125860373648E-2</v>
      </c>
    </row>
    <row r="92" spans="4:17" x14ac:dyDescent="0.25">
      <c r="D92" s="8" t="s">
        <v>553</v>
      </c>
      <c r="E92" s="20">
        <v>255</v>
      </c>
      <c r="F92" s="20">
        <v>208</v>
      </c>
      <c r="G92" s="9">
        <v>0.81568627450980391</v>
      </c>
      <c r="H92" s="20">
        <v>186</v>
      </c>
      <c r="I92" s="9">
        <v>0.89423076923076927</v>
      </c>
      <c r="J92" s="20">
        <v>0</v>
      </c>
      <c r="K92" s="9">
        <v>0</v>
      </c>
      <c r="L92" s="20">
        <v>11</v>
      </c>
      <c r="M92" s="9">
        <v>5.2884615384615384E-2</v>
      </c>
      <c r="N92" s="20">
        <v>30</v>
      </c>
      <c r="O92" s="9">
        <v>0.14423076923076922</v>
      </c>
      <c r="P92" s="20">
        <v>1</v>
      </c>
      <c r="Q92" s="9">
        <v>4.807692307692308E-3</v>
      </c>
    </row>
    <row r="93" spans="4:17" x14ac:dyDescent="0.25">
      <c r="D93" s="8" t="s">
        <v>565</v>
      </c>
      <c r="E93" s="20">
        <v>278</v>
      </c>
      <c r="F93" s="20">
        <v>232</v>
      </c>
      <c r="G93" s="9">
        <v>0.83453237410071945</v>
      </c>
      <c r="H93" s="20">
        <v>209</v>
      </c>
      <c r="I93" s="9">
        <v>0.90086206896551724</v>
      </c>
      <c r="J93" s="20">
        <v>0</v>
      </c>
      <c r="K93" s="9">
        <v>0</v>
      </c>
      <c r="L93" s="20">
        <v>6</v>
      </c>
      <c r="M93" s="9">
        <v>2.5862068965517241E-2</v>
      </c>
      <c r="N93" s="20">
        <v>30</v>
      </c>
      <c r="O93" s="9">
        <v>0.12931034482758622</v>
      </c>
      <c r="P93" s="20">
        <v>2</v>
      </c>
      <c r="Q93" s="9">
        <v>8.6206896551724137E-3</v>
      </c>
    </row>
    <row r="94" spans="4:17" x14ac:dyDescent="0.25">
      <c r="D94" s="8" t="s">
        <v>567</v>
      </c>
      <c r="E94" s="20">
        <v>261</v>
      </c>
      <c r="F94" s="20">
        <v>183</v>
      </c>
      <c r="G94" s="9">
        <v>0.70114942528735635</v>
      </c>
      <c r="H94" s="20">
        <v>131</v>
      </c>
      <c r="I94" s="9">
        <v>0.71584699453551914</v>
      </c>
      <c r="J94" s="20">
        <v>0</v>
      </c>
      <c r="K94" s="9">
        <v>0</v>
      </c>
      <c r="L94" s="20">
        <v>16</v>
      </c>
      <c r="M94" s="9">
        <v>8.7431693989071038E-2</v>
      </c>
      <c r="N94" s="20">
        <v>56</v>
      </c>
      <c r="O94" s="9">
        <v>0.30601092896174864</v>
      </c>
      <c r="P94" s="20">
        <v>1</v>
      </c>
      <c r="Q94" s="9">
        <v>5.4644808743169399E-3</v>
      </c>
    </row>
    <row r="95" spans="4:17" x14ac:dyDescent="0.25">
      <c r="D95" s="8" t="s">
        <v>574</v>
      </c>
      <c r="E95" s="20">
        <v>200</v>
      </c>
      <c r="F95" s="20">
        <v>175</v>
      </c>
      <c r="G95" s="9">
        <v>0.875</v>
      </c>
      <c r="H95" s="20">
        <v>152</v>
      </c>
      <c r="I95" s="9">
        <v>0.86857142857142855</v>
      </c>
      <c r="J95" s="20">
        <v>0</v>
      </c>
      <c r="K95" s="9">
        <v>0</v>
      </c>
      <c r="L95" s="20">
        <v>7</v>
      </c>
      <c r="M95" s="9">
        <v>0.04</v>
      </c>
      <c r="N95" s="20">
        <v>11</v>
      </c>
      <c r="O95" s="9">
        <v>6.2857142857142861E-2</v>
      </c>
      <c r="P95" s="20">
        <v>1</v>
      </c>
      <c r="Q95" s="9">
        <v>5.7142857142857143E-3</v>
      </c>
    </row>
    <row r="96" spans="4:17" x14ac:dyDescent="0.25">
      <c r="D96" s="8" t="s">
        <v>575</v>
      </c>
      <c r="E96" s="20">
        <v>565</v>
      </c>
      <c r="F96" s="20">
        <v>489</v>
      </c>
      <c r="G96" s="9">
        <v>0.86548672566371676</v>
      </c>
      <c r="H96" s="20">
        <v>416</v>
      </c>
      <c r="I96" s="9">
        <v>0.8507157464212679</v>
      </c>
      <c r="J96" s="20">
        <v>0</v>
      </c>
      <c r="K96" s="9">
        <v>0</v>
      </c>
      <c r="L96" s="20">
        <v>37</v>
      </c>
      <c r="M96" s="9">
        <v>7.5664621676891614E-2</v>
      </c>
      <c r="N96" s="20">
        <v>18</v>
      </c>
      <c r="O96" s="9">
        <v>3.6809815950920248E-2</v>
      </c>
      <c r="P96" s="20">
        <v>16</v>
      </c>
      <c r="Q96" s="9">
        <v>3.2719836400817999E-2</v>
      </c>
    </row>
    <row r="97" spans="4:17" x14ac:dyDescent="0.25">
      <c r="D97" s="8" t="s">
        <v>577</v>
      </c>
      <c r="E97" s="20">
        <v>805</v>
      </c>
      <c r="F97" s="20">
        <v>747</v>
      </c>
      <c r="G97" s="9">
        <v>0.92795031055900623</v>
      </c>
      <c r="H97" s="20">
        <v>712</v>
      </c>
      <c r="I97" s="9">
        <v>0.95314591700133866</v>
      </c>
      <c r="J97" s="20">
        <v>0</v>
      </c>
      <c r="K97" s="9">
        <v>0</v>
      </c>
      <c r="L97" s="20">
        <v>43</v>
      </c>
      <c r="M97" s="9">
        <v>5.7563587684069613E-2</v>
      </c>
      <c r="N97" s="20">
        <v>5</v>
      </c>
      <c r="O97" s="9">
        <v>6.6934404283801874E-3</v>
      </c>
      <c r="P97" s="20">
        <v>1</v>
      </c>
      <c r="Q97" s="9">
        <v>1.3386880856760374E-3</v>
      </c>
    </row>
    <row r="98" spans="4:17" x14ac:dyDescent="0.25">
      <c r="D98" s="7" t="s">
        <v>549</v>
      </c>
      <c r="E98" s="20">
        <v>1185</v>
      </c>
      <c r="F98" s="20">
        <v>972</v>
      </c>
      <c r="G98" s="9">
        <v>0.82025316455696207</v>
      </c>
      <c r="H98" s="20">
        <v>771</v>
      </c>
      <c r="I98" s="9">
        <v>0.79320987654320985</v>
      </c>
      <c r="J98" s="20">
        <v>0</v>
      </c>
      <c r="K98" s="9">
        <v>0</v>
      </c>
      <c r="L98" s="20">
        <v>136</v>
      </c>
      <c r="M98" s="9">
        <v>0.13991769547325103</v>
      </c>
      <c r="N98" s="20">
        <v>42</v>
      </c>
      <c r="O98" s="9">
        <v>4.3209876543209874E-2</v>
      </c>
      <c r="P98" s="20">
        <v>2</v>
      </c>
      <c r="Q98" s="9">
        <v>2.05761316872428E-3</v>
      </c>
    </row>
    <row r="99" spans="4:17" x14ac:dyDescent="0.25">
      <c r="D99" s="8" t="s">
        <v>550</v>
      </c>
      <c r="E99" s="20">
        <v>185</v>
      </c>
      <c r="F99" s="20">
        <v>157</v>
      </c>
      <c r="G99" s="9">
        <v>0.84864864864864864</v>
      </c>
      <c r="H99" s="20">
        <v>110</v>
      </c>
      <c r="I99" s="9">
        <v>0.70063694267515919</v>
      </c>
      <c r="J99" s="20">
        <v>0</v>
      </c>
      <c r="K99" s="9">
        <v>0</v>
      </c>
      <c r="L99" s="20">
        <v>20</v>
      </c>
      <c r="M99" s="9">
        <v>0.12738853503184713</v>
      </c>
      <c r="N99" s="20">
        <v>0</v>
      </c>
      <c r="O99" s="9">
        <v>0</v>
      </c>
      <c r="P99" s="20">
        <v>2</v>
      </c>
      <c r="Q99" s="9">
        <v>1.2738853503184714E-2</v>
      </c>
    </row>
    <row r="100" spans="4:17" x14ac:dyDescent="0.25">
      <c r="D100" s="8" t="s">
        <v>568</v>
      </c>
      <c r="E100" s="20">
        <v>399</v>
      </c>
      <c r="F100" s="20">
        <v>320</v>
      </c>
      <c r="G100" s="9">
        <v>0.80200501253132828</v>
      </c>
      <c r="H100" s="20">
        <v>261</v>
      </c>
      <c r="I100" s="9">
        <v>0.81562500000000004</v>
      </c>
      <c r="J100" s="20">
        <v>0</v>
      </c>
      <c r="K100" s="9">
        <v>0</v>
      </c>
      <c r="L100" s="20">
        <v>41</v>
      </c>
      <c r="M100" s="9">
        <v>0.12812499999999999</v>
      </c>
      <c r="N100" s="20">
        <v>30</v>
      </c>
      <c r="O100" s="9">
        <v>9.375E-2</v>
      </c>
      <c r="P100" s="20">
        <v>0</v>
      </c>
      <c r="Q100" s="9">
        <v>0</v>
      </c>
    </row>
    <row r="101" spans="4:17" x14ac:dyDescent="0.25">
      <c r="D101" s="8" t="s">
        <v>569</v>
      </c>
      <c r="E101" s="20">
        <v>601</v>
      </c>
      <c r="F101" s="20">
        <v>495</v>
      </c>
      <c r="G101" s="9">
        <v>0.82362728785357742</v>
      </c>
      <c r="H101" s="20">
        <v>400</v>
      </c>
      <c r="I101" s="9">
        <v>0.80808080808080807</v>
      </c>
      <c r="J101" s="20">
        <v>0</v>
      </c>
      <c r="K101" s="9">
        <v>0</v>
      </c>
      <c r="L101" s="20">
        <v>75</v>
      </c>
      <c r="M101" s="9">
        <v>0.15151515151515152</v>
      </c>
      <c r="N101" s="20">
        <v>12</v>
      </c>
      <c r="O101" s="9">
        <v>2.4242424242424242E-2</v>
      </c>
      <c r="P101" s="20">
        <v>0</v>
      </c>
      <c r="Q101" s="9">
        <v>0</v>
      </c>
    </row>
    <row r="102" spans="4:17" x14ac:dyDescent="0.25">
      <c r="D102" s="7" t="s">
        <v>555</v>
      </c>
      <c r="E102" s="20">
        <v>1360</v>
      </c>
      <c r="F102" s="20">
        <v>1150</v>
      </c>
      <c r="G102" s="9">
        <v>0.84558823529411764</v>
      </c>
      <c r="H102" s="20">
        <v>997</v>
      </c>
      <c r="I102" s="9">
        <v>0.8669565217391304</v>
      </c>
      <c r="J102" s="20">
        <v>1</v>
      </c>
      <c r="K102" s="9">
        <v>8.6956521739130438E-4</v>
      </c>
      <c r="L102" s="20">
        <v>97</v>
      </c>
      <c r="M102" s="9">
        <v>8.4347826086956526E-2</v>
      </c>
      <c r="N102" s="20">
        <v>48</v>
      </c>
      <c r="O102" s="9">
        <v>4.1739130434782612E-2</v>
      </c>
      <c r="P102" s="20">
        <v>16</v>
      </c>
      <c r="Q102" s="9">
        <v>1.391304347826087E-2</v>
      </c>
    </row>
    <row r="103" spans="4:17" x14ac:dyDescent="0.25">
      <c r="D103" s="8" t="s">
        <v>556</v>
      </c>
      <c r="E103" s="20">
        <v>246</v>
      </c>
      <c r="F103" s="20">
        <v>216</v>
      </c>
      <c r="G103" s="9">
        <v>0.87804878048780488</v>
      </c>
      <c r="H103" s="20">
        <v>186</v>
      </c>
      <c r="I103" s="9">
        <v>0.86111111111111116</v>
      </c>
      <c r="J103" s="20">
        <v>0</v>
      </c>
      <c r="K103" s="9">
        <v>0</v>
      </c>
      <c r="L103" s="20">
        <v>7</v>
      </c>
      <c r="M103" s="9">
        <v>3.2407407407407406E-2</v>
      </c>
      <c r="N103" s="20">
        <v>15</v>
      </c>
      <c r="O103" s="9">
        <v>6.9444444444444448E-2</v>
      </c>
      <c r="P103" s="20">
        <v>5</v>
      </c>
      <c r="Q103" s="9">
        <v>2.3148148148148147E-2</v>
      </c>
    </row>
    <row r="104" spans="4:17" x14ac:dyDescent="0.25">
      <c r="D104" s="8" t="s">
        <v>572</v>
      </c>
      <c r="E104" s="20">
        <v>22</v>
      </c>
      <c r="F104" s="20">
        <v>13</v>
      </c>
      <c r="G104" s="9">
        <v>0.59090909090909094</v>
      </c>
      <c r="H104" s="20">
        <v>10</v>
      </c>
      <c r="I104" s="9">
        <v>0.76923076923076927</v>
      </c>
      <c r="J104" s="20">
        <v>0</v>
      </c>
      <c r="K104" s="9">
        <v>0</v>
      </c>
      <c r="L104" s="20">
        <v>1</v>
      </c>
      <c r="M104" s="9">
        <v>7.6923076923076927E-2</v>
      </c>
      <c r="N104" s="20">
        <v>3</v>
      </c>
      <c r="O104" s="9">
        <v>0.23076923076923078</v>
      </c>
      <c r="P104" s="20">
        <v>4</v>
      </c>
      <c r="Q104" s="9">
        <v>0.30769230769230771</v>
      </c>
    </row>
    <row r="105" spans="4:17" x14ac:dyDescent="0.25">
      <c r="D105" s="8" t="s">
        <v>581</v>
      </c>
      <c r="E105" s="20">
        <v>633</v>
      </c>
      <c r="F105" s="20">
        <v>551</v>
      </c>
      <c r="G105" s="9">
        <v>0.87045813586097942</v>
      </c>
      <c r="H105" s="20">
        <v>494</v>
      </c>
      <c r="I105" s="9">
        <v>0.89655172413793105</v>
      </c>
      <c r="J105" s="20">
        <v>1</v>
      </c>
      <c r="K105" s="9">
        <v>1.8148820326678765E-3</v>
      </c>
      <c r="L105" s="20">
        <v>41</v>
      </c>
      <c r="M105" s="9">
        <v>7.441016333938294E-2</v>
      </c>
      <c r="N105" s="20">
        <v>8</v>
      </c>
      <c r="O105" s="9">
        <v>1.4519056261343012E-2</v>
      </c>
      <c r="P105" s="20">
        <v>1</v>
      </c>
      <c r="Q105" s="9">
        <v>1.8148820326678765E-3</v>
      </c>
    </row>
    <row r="106" spans="4:17" x14ac:dyDescent="0.25">
      <c r="D106" s="8" t="s">
        <v>582</v>
      </c>
      <c r="E106" s="20">
        <v>362</v>
      </c>
      <c r="F106" s="20">
        <v>292</v>
      </c>
      <c r="G106" s="9">
        <v>0.8066298342541437</v>
      </c>
      <c r="H106" s="20">
        <v>243</v>
      </c>
      <c r="I106" s="9">
        <v>0.8321917808219178</v>
      </c>
      <c r="J106" s="20">
        <v>0</v>
      </c>
      <c r="K106" s="9">
        <v>0</v>
      </c>
      <c r="L106" s="20">
        <v>46</v>
      </c>
      <c r="M106" s="9">
        <v>0.15753424657534246</v>
      </c>
      <c r="N106" s="20">
        <v>17</v>
      </c>
      <c r="O106" s="9">
        <v>5.8219178082191778E-2</v>
      </c>
      <c r="P106" s="20">
        <v>3</v>
      </c>
      <c r="Q106" s="9">
        <v>1.0273972602739725E-2</v>
      </c>
    </row>
    <row r="107" spans="4:17" x14ac:dyDescent="0.25">
      <c r="D107" s="8" t="s">
        <v>583</v>
      </c>
      <c r="E107" s="20">
        <v>97</v>
      </c>
      <c r="F107" s="20">
        <v>78</v>
      </c>
      <c r="G107" s="9">
        <v>0.80412371134020622</v>
      </c>
      <c r="H107" s="20">
        <v>64</v>
      </c>
      <c r="I107" s="9">
        <v>0.82051282051282048</v>
      </c>
      <c r="J107" s="20">
        <v>0</v>
      </c>
      <c r="K107" s="9">
        <v>0</v>
      </c>
      <c r="L107" s="20">
        <v>2</v>
      </c>
      <c r="M107" s="9">
        <v>2.564102564102564E-2</v>
      </c>
      <c r="N107" s="20">
        <v>5</v>
      </c>
      <c r="O107" s="9">
        <v>6.4102564102564097E-2</v>
      </c>
      <c r="P107" s="20">
        <v>3</v>
      </c>
      <c r="Q107" s="9">
        <v>3.8461538461538464E-2</v>
      </c>
    </row>
    <row r="108" spans="4:17" x14ac:dyDescent="0.25">
      <c r="D108" s="7" t="s">
        <v>450</v>
      </c>
      <c r="E108" s="20">
        <v>1333</v>
      </c>
      <c r="F108" s="20">
        <v>1156</v>
      </c>
      <c r="G108" s="9">
        <v>0.8672168042010503</v>
      </c>
      <c r="H108" s="20">
        <v>1015</v>
      </c>
      <c r="I108" s="9">
        <v>0.87802768166089962</v>
      </c>
      <c r="J108" s="20">
        <v>2</v>
      </c>
      <c r="K108" s="9">
        <v>1.7301038062283738E-3</v>
      </c>
      <c r="L108" s="20">
        <v>98</v>
      </c>
      <c r="M108" s="9">
        <v>8.4775086505190306E-2</v>
      </c>
      <c r="N108" s="20">
        <v>51</v>
      </c>
      <c r="O108" s="9">
        <v>4.4117647058823532E-2</v>
      </c>
      <c r="P108" s="20">
        <v>9</v>
      </c>
      <c r="Q108" s="9">
        <v>7.7854671280276812E-3</v>
      </c>
    </row>
    <row r="109" spans="4:17" x14ac:dyDescent="0.25">
      <c r="D109" s="8" t="s">
        <v>538</v>
      </c>
      <c r="E109" s="20">
        <v>186</v>
      </c>
      <c r="F109" s="20">
        <v>150</v>
      </c>
      <c r="G109" s="9">
        <v>0.80645161290322576</v>
      </c>
      <c r="H109" s="20">
        <v>121</v>
      </c>
      <c r="I109" s="9">
        <v>0.80666666666666664</v>
      </c>
      <c r="J109" s="20">
        <v>2</v>
      </c>
      <c r="K109" s="9">
        <v>1.3333333333333334E-2</v>
      </c>
      <c r="L109" s="20">
        <v>19</v>
      </c>
      <c r="M109" s="9">
        <v>0.12666666666666668</v>
      </c>
      <c r="N109" s="20">
        <v>9</v>
      </c>
      <c r="O109" s="9">
        <v>0.06</v>
      </c>
      <c r="P109" s="20">
        <v>3</v>
      </c>
      <c r="Q109" s="9">
        <v>0.02</v>
      </c>
    </row>
    <row r="110" spans="4:17" x14ac:dyDescent="0.25">
      <c r="D110" s="8" t="s">
        <v>451</v>
      </c>
      <c r="E110" s="20">
        <v>354</v>
      </c>
      <c r="F110" s="20">
        <v>300</v>
      </c>
      <c r="G110" s="9">
        <v>0.84745762711864403</v>
      </c>
      <c r="H110" s="20">
        <v>266</v>
      </c>
      <c r="I110" s="9">
        <v>0.88666666666666671</v>
      </c>
      <c r="J110" s="20">
        <v>0</v>
      </c>
      <c r="K110" s="9">
        <v>0</v>
      </c>
      <c r="L110" s="20">
        <v>12</v>
      </c>
      <c r="M110" s="9">
        <v>0.04</v>
      </c>
      <c r="N110" s="20">
        <v>32</v>
      </c>
      <c r="O110" s="9">
        <v>0.10666666666666667</v>
      </c>
      <c r="P110" s="20">
        <v>3</v>
      </c>
      <c r="Q110" s="9">
        <v>0.01</v>
      </c>
    </row>
    <row r="111" spans="4:17" x14ac:dyDescent="0.25">
      <c r="D111" s="8" t="s">
        <v>570</v>
      </c>
      <c r="E111" s="20">
        <v>353</v>
      </c>
      <c r="F111" s="20">
        <v>322</v>
      </c>
      <c r="G111" s="9">
        <v>0.91218130311614731</v>
      </c>
      <c r="H111" s="20">
        <v>287</v>
      </c>
      <c r="I111" s="9">
        <v>0.89130434782608692</v>
      </c>
      <c r="J111" s="20">
        <v>0</v>
      </c>
      <c r="K111" s="9">
        <v>0</v>
      </c>
      <c r="L111" s="20">
        <v>27</v>
      </c>
      <c r="M111" s="9">
        <v>8.3850931677018639E-2</v>
      </c>
      <c r="N111" s="20">
        <v>2</v>
      </c>
      <c r="O111" s="9">
        <v>6.2111801242236021E-3</v>
      </c>
      <c r="P111" s="20">
        <v>0</v>
      </c>
      <c r="Q111" s="9">
        <v>0</v>
      </c>
    </row>
    <row r="112" spans="4:17" x14ac:dyDescent="0.25">
      <c r="D112" s="8" t="s">
        <v>573</v>
      </c>
      <c r="E112" s="20">
        <v>440</v>
      </c>
      <c r="F112" s="20">
        <v>384</v>
      </c>
      <c r="G112" s="9">
        <v>0.87272727272727268</v>
      </c>
      <c r="H112" s="20">
        <v>341</v>
      </c>
      <c r="I112" s="9">
        <v>0.88802083333333337</v>
      </c>
      <c r="J112" s="20">
        <v>0</v>
      </c>
      <c r="K112" s="9">
        <v>0</v>
      </c>
      <c r="L112" s="20">
        <v>40</v>
      </c>
      <c r="M112" s="9">
        <v>0.10416666666666667</v>
      </c>
      <c r="N112" s="20">
        <v>8</v>
      </c>
      <c r="O112" s="9">
        <v>2.0833333333333332E-2</v>
      </c>
      <c r="P112" s="20">
        <v>3</v>
      </c>
      <c r="Q112" s="9">
        <v>7.8125E-3</v>
      </c>
    </row>
    <row r="113" spans="4:17" x14ac:dyDescent="0.25">
      <c r="D113" s="6" t="s">
        <v>452</v>
      </c>
      <c r="E113" s="20">
        <v>31826</v>
      </c>
      <c r="F113" s="20">
        <v>29783</v>
      </c>
      <c r="G113" s="9">
        <v>0.93580720165902087</v>
      </c>
      <c r="H113" s="20">
        <v>28471</v>
      </c>
      <c r="I113" s="9">
        <v>0.95594802404056001</v>
      </c>
      <c r="J113" s="20">
        <v>0</v>
      </c>
      <c r="K113" s="9">
        <v>0</v>
      </c>
      <c r="L113" s="20">
        <v>677</v>
      </c>
      <c r="M113" s="9">
        <v>2.2731088204680523E-2</v>
      </c>
      <c r="N113" s="20">
        <v>484</v>
      </c>
      <c r="O113" s="9">
        <v>1.62508813752812E-2</v>
      </c>
      <c r="P113" s="20">
        <v>522</v>
      </c>
      <c r="Q113" s="9">
        <v>1.7526777020447908E-2</v>
      </c>
    </row>
    <row r="114" spans="4:17" x14ac:dyDescent="0.25">
      <c r="D114" s="7" t="s">
        <v>587</v>
      </c>
      <c r="E114" s="20">
        <v>4280</v>
      </c>
      <c r="F114" s="20">
        <v>3801</v>
      </c>
      <c r="G114" s="9">
        <v>0.88808411214953276</v>
      </c>
      <c r="H114" s="20">
        <v>3567</v>
      </c>
      <c r="I114" s="9">
        <v>0.93843725335438044</v>
      </c>
      <c r="J114" s="20">
        <v>0</v>
      </c>
      <c r="K114" s="9">
        <v>0</v>
      </c>
      <c r="L114" s="20">
        <v>75</v>
      </c>
      <c r="M114" s="9">
        <v>1.973164956590371E-2</v>
      </c>
      <c r="N114" s="20">
        <v>93</v>
      </c>
      <c r="O114" s="9">
        <v>2.4467245461720601E-2</v>
      </c>
      <c r="P114" s="20">
        <v>140</v>
      </c>
      <c r="Q114" s="9">
        <v>3.6832412523020261E-2</v>
      </c>
    </row>
    <row r="115" spans="4:17" x14ac:dyDescent="0.25">
      <c r="D115" s="8" t="s">
        <v>588</v>
      </c>
      <c r="E115" s="20">
        <v>504</v>
      </c>
      <c r="F115" s="20">
        <v>487</v>
      </c>
      <c r="G115" s="9">
        <v>0.96626984126984128</v>
      </c>
      <c r="H115" s="20">
        <v>463</v>
      </c>
      <c r="I115" s="9">
        <v>0.95071868583162222</v>
      </c>
      <c r="J115" s="20">
        <v>0</v>
      </c>
      <c r="K115" s="9">
        <v>0</v>
      </c>
      <c r="L115" s="20">
        <v>1</v>
      </c>
      <c r="M115" s="9">
        <v>2.0533880903490761E-3</v>
      </c>
      <c r="N115" s="20">
        <v>5</v>
      </c>
      <c r="O115" s="9">
        <v>1.0266940451745379E-2</v>
      </c>
      <c r="P115" s="20">
        <v>8</v>
      </c>
      <c r="Q115" s="9">
        <v>1.6427104722792608E-2</v>
      </c>
    </row>
    <row r="116" spans="4:17" x14ac:dyDescent="0.25">
      <c r="D116" s="8" t="s">
        <v>589</v>
      </c>
      <c r="E116" s="20">
        <v>356</v>
      </c>
      <c r="F116" s="20">
        <v>169</v>
      </c>
      <c r="G116" s="9">
        <v>0.4747191011235955</v>
      </c>
      <c r="H116" s="20">
        <v>149</v>
      </c>
      <c r="I116" s="9">
        <v>0.88165680473372776</v>
      </c>
      <c r="J116" s="20">
        <v>0</v>
      </c>
      <c r="K116" s="9">
        <v>0</v>
      </c>
      <c r="L116" s="20">
        <v>0</v>
      </c>
      <c r="M116" s="9">
        <v>0</v>
      </c>
      <c r="N116" s="20">
        <v>0</v>
      </c>
      <c r="O116" s="9">
        <v>0</v>
      </c>
      <c r="P116" s="20">
        <v>50</v>
      </c>
      <c r="Q116" s="9">
        <v>0.29585798816568049</v>
      </c>
    </row>
    <row r="117" spans="4:17" x14ac:dyDescent="0.25">
      <c r="D117" s="8" t="s">
        <v>591</v>
      </c>
      <c r="E117" s="20">
        <v>637</v>
      </c>
      <c r="F117" s="20">
        <v>577</v>
      </c>
      <c r="G117" s="9">
        <v>0.90580847723704871</v>
      </c>
      <c r="H117" s="20">
        <v>532</v>
      </c>
      <c r="I117" s="9">
        <v>0.92201039861351819</v>
      </c>
      <c r="J117" s="20">
        <v>0</v>
      </c>
      <c r="K117" s="9">
        <v>0</v>
      </c>
      <c r="L117" s="20">
        <v>28</v>
      </c>
      <c r="M117" s="9">
        <v>4.852686308492201E-2</v>
      </c>
      <c r="N117" s="20">
        <v>21</v>
      </c>
      <c r="O117" s="9">
        <v>3.6395147313691506E-2</v>
      </c>
      <c r="P117" s="20">
        <v>5</v>
      </c>
      <c r="Q117" s="9">
        <v>8.6655112651646445E-3</v>
      </c>
    </row>
    <row r="118" spans="4:17" x14ac:dyDescent="0.25">
      <c r="D118" s="8" t="s">
        <v>598</v>
      </c>
      <c r="E118" s="20">
        <v>487</v>
      </c>
      <c r="F118" s="20">
        <v>437</v>
      </c>
      <c r="G118" s="9">
        <v>0.89733059548254623</v>
      </c>
      <c r="H118" s="20">
        <v>411</v>
      </c>
      <c r="I118" s="9">
        <v>0.94050343249427915</v>
      </c>
      <c r="J118" s="20">
        <v>0</v>
      </c>
      <c r="K118" s="9">
        <v>0</v>
      </c>
      <c r="L118" s="20">
        <v>5</v>
      </c>
      <c r="M118" s="9">
        <v>1.1441647597254004E-2</v>
      </c>
      <c r="N118" s="20">
        <v>12</v>
      </c>
      <c r="O118" s="9">
        <v>2.7459954233409609E-2</v>
      </c>
      <c r="P118" s="20">
        <v>31</v>
      </c>
      <c r="Q118" s="9">
        <v>7.0938215102974822E-2</v>
      </c>
    </row>
    <row r="119" spans="4:17" x14ac:dyDescent="0.25">
      <c r="D119" s="8" t="s">
        <v>607</v>
      </c>
      <c r="E119" s="20">
        <v>292</v>
      </c>
      <c r="F119" s="20">
        <v>264</v>
      </c>
      <c r="G119" s="9">
        <v>0.90410958904109584</v>
      </c>
      <c r="H119" s="20">
        <v>243</v>
      </c>
      <c r="I119" s="9">
        <v>0.92045454545454541</v>
      </c>
      <c r="J119" s="20">
        <v>0</v>
      </c>
      <c r="K119" s="9">
        <v>0</v>
      </c>
      <c r="L119" s="20">
        <v>1</v>
      </c>
      <c r="M119" s="9">
        <v>3.787878787878788E-3</v>
      </c>
      <c r="N119" s="20">
        <v>10</v>
      </c>
      <c r="O119" s="9">
        <v>3.787878787878788E-2</v>
      </c>
      <c r="P119" s="20">
        <v>14</v>
      </c>
      <c r="Q119" s="9">
        <v>5.3030303030303032E-2</v>
      </c>
    </row>
    <row r="120" spans="4:17" x14ac:dyDescent="0.25">
      <c r="D120" s="8" t="s">
        <v>608</v>
      </c>
      <c r="E120" s="20">
        <v>503</v>
      </c>
      <c r="F120" s="20">
        <v>454</v>
      </c>
      <c r="G120" s="9">
        <v>0.90258449304174948</v>
      </c>
      <c r="H120" s="20">
        <v>426</v>
      </c>
      <c r="I120" s="9">
        <v>0.93832599118942728</v>
      </c>
      <c r="J120" s="20">
        <v>0</v>
      </c>
      <c r="K120" s="9">
        <v>0</v>
      </c>
      <c r="L120" s="20">
        <v>12</v>
      </c>
      <c r="M120" s="9">
        <v>2.643171806167401E-2</v>
      </c>
      <c r="N120" s="20">
        <v>10</v>
      </c>
      <c r="O120" s="9">
        <v>2.2026431718061675E-2</v>
      </c>
      <c r="P120" s="20">
        <v>22</v>
      </c>
      <c r="Q120" s="9">
        <v>4.8458149779735685E-2</v>
      </c>
    </row>
    <row r="121" spans="4:17" x14ac:dyDescent="0.25">
      <c r="D121" s="8" t="s">
        <v>610</v>
      </c>
      <c r="E121" s="20">
        <v>1107</v>
      </c>
      <c r="F121" s="20">
        <v>1043</v>
      </c>
      <c r="G121" s="9">
        <v>0.94218608852755192</v>
      </c>
      <c r="H121" s="20">
        <v>997</v>
      </c>
      <c r="I121" s="9">
        <v>0.95589645254074784</v>
      </c>
      <c r="J121" s="20">
        <v>0</v>
      </c>
      <c r="K121" s="9">
        <v>0</v>
      </c>
      <c r="L121" s="20">
        <v>26</v>
      </c>
      <c r="M121" s="9">
        <v>2.4928092042186004E-2</v>
      </c>
      <c r="N121" s="20">
        <v>25</v>
      </c>
      <c r="O121" s="9">
        <v>2.3969319271332695E-2</v>
      </c>
      <c r="P121" s="20">
        <v>4</v>
      </c>
      <c r="Q121" s="9">
        <v>3.8350910834132309E-3</v>
      </c>
    </row>
    <row r="122" spans="4:17" x14ac:dyDescent="0.25">
      <c r="D122" s="8" t="s">
        <v>613</v>
      </c>
      <c r="E122" s="20">
        <v>394</v>
      </c>
      <c r="F122" s="20">
        <v>370</v>
      </c>
      <c r="G122" s="9">
        <v>0.93908629441624369</v>
      </c>
      <c r="H122" s="20">
        <v>346</v>
      </c>
      <c r="I122" s="9">
        <v>0.93513513513513513</v>
      </c>
      <c r="J122" s="20">
        <v>0</v>
      </c>
      <c r="K122" s="9">
        <v>0</v>
      </c>
      <c r="L122" s="20">
        <v>2</v>
      </c>
      <c r="M122" s="9">
        <v>5.4054054054054057E-3</v>
      </c>
      <c r="N122" s="20">
        <v>10</v>
      </c>
      <c r="O122" s="9">
        <v>2.7027027027027029E-2</v>
      </c>
      <c r="P122" s="20">
        <v>6</v>
      </c>
      <c r="Q122" s="9">
        <v>1.6216216216216217E-2</v>
      </c>
    </row>
    <row r="123" spans="4:17" x14ac:dyDescent="0.25">
      <c r="D123" s="7" t="s">
        <v>602</v>
      </c>
      <c r="E123" s="20">
        <v>5525</v>
      </c>
      <c r="F123" s="20">
        <v>5188</v>
      </c>
      <c r="G123" s="9">
        <v>0.9390045248868778</v>
      </c>
      <c r="H123" s="20">
        <v>4984</v>
      </c>
      <c r="I123" s="9">
        <v>0.96067848882035467</v>
      </c>
      <c r="J123" s="20">
        <v>0</v>
      </c>
      <c r="K123" s="9">
        <v>0</v>
      </c>
      <c r="L123" s="20">
        <v>116</v>
      </c>
      <c r="M123" s="9">
        <v>2.2359290670778721E-2</v>
      </c>
      <c r="N123" s="20">
        <v>118</v>
      </c>
      <c r="O123" s="9">
        <v>2.2744795682343871E-2</v>
      </c>
      <c r="P123" s="20">
        <v>61</v>
      </c>
      <c r="Q123" s="9">
        <v>1.1757902852737086E-2</v>
      </c>
    </row>
    <row r="124" spans="4:17" x14ac:dyDescent="0.25">
      <c r="D124" s="8" t="s">
        <v>603</v>
      </c>
      <c r="E124" s="20">
        <v>2271</v>
      </c>
      <c r="F124" s="20">
        <v>2092</v>
      </c>
      <c r="G124" s="9">
        <v>0.9211800968736239</v>
      </c>
      <c r="H124" s="20">
        <v>1984</v>
      </c>
      <c r="I124" s="9">
        <v>0.94837476099426388</v>
      </c>
      <c r="J124" s="20">
        <v>0</v>
      </c>
      <c r="K124" s="9">
        <v>0</v>
      </c>
      <c r="L124" s="20">
        <v>69</v>
      </c>
      <c r="M124" s="9">
        <v>3.2982791586998086E-2</v>
      </c>
      <c r="N124" s="20">
        <v>53</v>
      </c>
      <c r="O124" s="9">
        <v>2.5334608030592735E-2</v>
      </c>
      <c r="P124" s="20">
        <v>33</v>
      </c>
      <c r="Q124" s="9">
        <v>1.5774378585086041E-2</v>
      </c>
    </row>
    <row r="125" spans="4:17" x14ac:dyDescent="0.25">
      <c r="D125" s="8" t="s">
        <v>614</v>
      </c>
      <c r="E125" s="20">
        <v>1216</v>
      </c>
      <c r="F125" s="20">
        <v>1163</v>
      </c>
      <c r="G125" s="9">
        <v>0.95641447368421051</v>
      </c>
      <c r="H125" s="20">
        <v>1130</v>
      </c>
      <c r="I125" s="9">
        <v>0.97162510748065345</v>
      </c>
      <c r="J125" s="20">
        <v>0</v>
      </c>
      <c r="K125" s="9">
        <v>0</v>
      </c>
      <c r="L125" s="20">
        <v>14</v>
      </c>
      <c r="M125" s="9">
        <v>1.2037833190025795E-2</v>
      </c>
      <c r="N125" s="20">
        <v>11</v>
      </c>
      <c r="O125" s="9">
        <v>9.4582975064488387E-3</v>
      </c>
      <c r="P125" s="20">
        <v>21</v>
      </c>
      <c r="Q125" s="9">
        <v>1.8056749785038694E-2</v>
      </c>
    </row>
    <row r="126" spans="4:17" x14ac:dyDescent="0.25">
      <c r="D126" s="8" t="s">
        <v>620</v>
      </c>
      <c r="E126" s="20">
        <v>2038</v>
      </c>
      <c r="F126" s="20">
        <v>1933</v>
      </c>
      <c r="G126" s="9">
        <v>0.94847890088321885</v>
      </c>
      <c r="H126" s="20">
        <v>1870</v>
      </c>
      <c r="I126" s="9">
        <v>0.96740817382307298</v>
      </c>
      <c r="J126" s="20">
        <v>0</v>
      </c>
      <c r="K126" s="9">
        <v>0</v>
      </c>
      <c r="L126" s="20">
        <v>33</v>
      </c>
      <c r="M126" s="9">
        <v>1.7071908949818936E-2</v>
      </c>
      <c r="N126" s="20">
        <v>54</v>
      </c>
      <c r="O126" s="9">
        <v>2.7935851008794619E-2</v>
      </c>
      <c r="P126" s="20">
        <v>7</v>
      </c>
      <c r="Q126" s="9">
        <v>3.6213140196585617E-3</v>
      </c>
    </row>
    <row r="127" spans="4:17" x14ac:dyDescent="0.25">
      <c r="D127" s="7" t="s">
        <v>453</v>
      </c>
      <c r="E127" s="20">
        <v>8171</v>
      </c>
      <c r="F127" s="20">
        <v>7505</v>
      </c>
      <c r="G127" s="9">
        <v>0.91849222861338886</v>
      </c>
      <c r="H127" s="20">
        <v>7067</v>
      </c>
      <c r="I127" s="9">
        <v>0.94163890739506995</v>
      </c>
      <c r="J127" s="20">
        <v>0</v>
      </c>
      <c r="K127" s="9">
        <v>0</v>
      </c>
      <c r="L127" s="20">
        <v>148</v>
      </c>
      <c r="M127" s="9">
        <v>1.9720186542305129E-2</v>
      </c>
      <c r="N127" s="20">
        <v>223</v>
      </c>
      <c r="O127" s="9">
        <v>2.9713524317121917E-2</v>
      </c>
      <c r="P127" s="20">
        <v>222</v>
      </c>
      <c r="Q127" s="9">
        <v>2.9580279813457695E-2</v>
      </c>
    </row>
    <row r="128" spans="4:17" x14ac:dyDescent="0.25">
      <c r="D128" s="8" t="s">
        <v>584</v>
      </c>
      <c r="E128" s="20">
        <v>132</v>
      </c>
      <c r="F128" s="20">
        <v>109</v>
      </c>
      <c r="G128" s="9">
        <v>0.8257575757575758</v>
      </c>
      <c r="H128" s="20">
        <v>95</v>
      </c>
      <c r="I128" s="9">
        <v>0.87155963302752293</v>
      </c>
      <c r="J128" s="20">
        <v>0</v>
      </c>
      <c r="K128" s="9">
        <v>0</v>
      </c>
      <c r="L128" s="20">
        <v>5</v>
      </c>
      <c r="M128" s="9">
        <v>4.5871559633027525E-2</v>
      </c>
      <c r="N128" s="20">
        <v>6</v>
      </c>
      <c r="O128" s="9">
        <v>5.5045871559633031E-2</v>
      </c>
      <c r="P128" s="20">
        <v>10</v>
      </c>
      <c r="Q128" s="9">
        <v>9.1743119266055051E-2</v>
      </c>
    </row>
    <row r="129" spans="4:17" x14ac:dyDescent="0.25">
      <c r="D129" s="8" t="s">
        <v>590</v>
      </c>
      <c r="E129" s="20">
        <v>523</v>
      </c>
      <c r="F129" s="20">
        <v>468</v>
      </c>
      <c r="G129" s="9">
        <v>0.89483747609942643</v>
      </c>
      <c r="H129" s="20">
        <v>433</v>
      </c>
      <c r="I129" s="9">
        <v>0.92521367521367526</v>
      </c>
      <c r="J129" s="20">
        <v>0</v>
      </c>
      <c r="K129" s="9">
        <v>0</v>
      </c>
      <c r="L129" s="20">
        <v>22</v>
      </c>
      <c r="M129" s="9">
        <v>4.7008547008547008E-2</v>
      </c>
      <c r="N129" s="20">
        <v>12</v>
      </c>
      <c r="O129" s="9">
        <v>2.564102564102564E-2</v>
      </c>
      <c r="P129" s="20">
        <v>16</v>
      </c>
      <c r="Q129" s="9">
        <v>3.4188034188034191E-2</v>
      </c>
    </row>
    <row r="130" spans="4:17" x14ac:dyDescent="0.25">
      <c r="D130" s="8" t="s">
        <v>592</v>
      </c>
      <c r="E130" s="20">
        <v>151</v>
      </c>
      <c r="F130" s="20">
        <v>128</v>
      </c>
      <c r="G130" s="9">
        <v>0.84768211920529801</v>
      </c>
      <c r="H130" s="20">
        <v>119</v>
      </c>
      <c r="I130" s="9">
        <v>0.9296875</v>
      </c>
      <c r="J130" s="20">
        <v>0</v>
      </c>
      <c r="K130" s="9">
        <v>0</v>
      </c>
      <c r="L130" s="20">
        <v>1</v>
      </c>
      <c r="M130" s="9">
        <v>7.8125E-3</v>
      </c>
      <c r="N130" s="20">
        <v>8</v>
      </c>
      <c r="O130" s="9">
        <v>6.25E-2</v>
      </c>
      <c r="P130" s="20">
        <v>13</v>
      </c>
      <c r="Q130" s="9">
        <v>0.1015625</v>
      </c>
    </row>
    <row r="131" spans="4:17" x14ac:dyDescent="0.25">
      <c r="D131" s="8" t="s">
        <v>454</v>
      </c>
      <c r="E131" s="20">
        <v>786</v>
      </c>
      <c r="F131" s="20">
        <v>726</v>
      </c>
      <c r="G131" s="9">
        <v>0.92366412213740456</v>
      </c>
      <c r="H131" s="20">
        <v>680</v>
      </c>
      <c r="I131" s="9">
        <v>0.9366391184573003</v>
      </c>
      <c r="J131" s="20">
        <v>0</v>
      </c>
      <c r="K131" s="9">
        <v>0</v>
      </c>
      <c r="L131" s="20">
        <v>8</v>
      </c>
      <c r="M131" s="9">
        <v>1.1019283746556474E-2</v>
      </c>
      <c r="N131" s="20">
        <v>27</v>
      </c>
      <c r="O131" s="9">
        <v>3.71900826446281E-2</v>
      </c>
      <c r="P131" s="20">
        <v>17</v>
      </c>
      <c r="Q131" s="9">
        <v>2.3415977961432508E-2</v>
      </c>
    </row>
    <row r="132" spans="4:17" x14ac:dyDescent="0.25">
      <c r="D132" s="8" t="s">
        <v>594</v>
      </c>
      <c r="E132" s="20">
        <v>360</v>
      </c>
      <c r="F132" s="20">
        <v>341</v>
      </c>
      <c r="G132" s="9">
        <v>0.94722222222222219</v>
      </c>
      <c r="H132" s="20">
        <v>328</v>
      </c>
      <c r="I132" s="9">
        <v>0.96187683284457481</v>
      </c>
      <c r="J132" s="20">
        <v>0</v>
      </c>
      <c r="K132" s="9">
        <v>0</v>
      </c>
      <c r="L132" s="20">
        <v>3</v>
      </c>
      <c r="M132" s="9">
        <v>8.7976539589442824E-3</v>
      </c>
      <c r="N132" s="20">
        <v>10</v>
      </c>
      <c r="O132" s="9">
        <v>2.932551319648094E-2</v>
      </c>
      <c r="P132" s="20">
        <v>3</v>
      </c>
      <c r="Q132" s="9">
        <v>8.7976539589442824E-3</v>
      </c>
    </row>
    <row r="133" spans="4:17" x14ac:dyDescent="0.25">
      <c r="D133" s="8" t="s">
        <v>597</v>
      </c>
      <c r="E133" s="20">
        <v>660</v>
      </c>
      <c r="F133" s="20">
        <v>607</v>
      </c>
      <c r="G133" s="9">
        <v>0.91969696969696968</v>
      </c>
      <c r="H133" s="20">
        <v>557</v>
      </c>
      <c r="I133" s="9">
        <v>0.9176276771004942</v>
      </c>
      <c r="J133" s="20">
        <v>0</v>
      </c>
      <c r="K133" s="9">
        <v>0</v>
      </c>
      <c r="L133" s="20">
        <v>20</v>
      </c>
      <c r="M133" s="9">
        <v>3.2948929159802305E-2</v>
      </c>
      <c r="N133" s="20">
        <v>16</v>
      </c>
      <c r="O133" s="9">
        <v>2.6359143327841845E-2</v>
      </c>
      <c r="P133" s="20">
        <v>13</v>
      </c>
      <c r="Q133" s="9">
        <v>2.1416803953871501E-2</v>
      </c>
    </row>
    <row r="134" spans="4:17" x14ac:dyDescent="0.25">
      <c r="D134" s="8" t="s">
        <v>599</v>
      </c>
      <c r="E134" s="20">
        <v>269</v>
      </c>
      <c r="F134" s="20">
        <v>240</v>
      </c>
      <c r="G134" s="9">
        <v>0.89219330855018586</v>
      </c>
      <c r="H134" s="20">
        <v>228</v>
      </c>
      <c r="I134" s="9">
        <v>0.95</v>
      </c>
      <c r="J134" s="20">
        <v>0</v>
      </c>
      <c r="K134" s="9">
        <v>0</v>
      </c>
      <c r="L134" s="20">
        <v>6</v>
      </c>
      <c r="M134" s="9">
        <v>2.5000000000000001E-2</v>
      </c>
      <c r="N134" s="20">
        <v>12</v>
      </c>
      <c r="O134" s="9">
        <v>0.05</v>
      </c>
      <c r="P134" s="20">
        <v>7</v>
      </c>
      <c r="Q134" s="9">
        <v>2.9166666666666667E-2</v>
      </c>
    </row>
    <row r="135" spans="4:17" x14ac:dyDescent="0.25">
      <c r="D135" s="8" t="s">
        <v>457</v>
      </c>
      <c r="E135" s="20">
        <v>233</v>
      </c>
      <c r="F135" s="20">
        <v>209</v>
      </c>
      <c r="G135" s="9">
        <v>0.89699570815450647</v>
      </c>
      <c r="H135" s="20">
        <v>197</v>
      </c>
      <c r="I135" s="9">
        <v>0.9425837320574163</v>
      </c>
      <c r="J135" s="20">
        <v>0</v>
      </c>
      <c r="K135" s="9">
        <v>0</v>
      </c>
      <c r="L135" s="20">
        <v>8</v>
      </c>
      <c r="M135" s="9">
        <v>3.8277511961722487E-2</v>
      </c>
      <c r="N135" s="20">
        <v>11</v>
      </c>
      <c r="O135" s="9">
        <v>5.2631578947368418E-2</v>
      </c>
      <c r="P135" s="20">
        <v>1</v>
      </c>
      <c r="Q135" s="9">
        <v>4.7846889952153108E-3</v>
      </c>
    </row>
    <row r="136" spans="4:17" x14ac:dyDescent="0.25">
      <c r="D136" s="8" t="s">
        <v>600</v>
      </c>
      <c r="E136" s="20">
        <v>1481</v>
      </c>
      <c r="F136" s="20">
        <v>1357</v>
      </c>
      <c r="G136" s="9">
        <v>0.91627278865631334</v>
      </c>
      <c r="H136" s="20">
        <v>1283</v>
      </c>
      <c r="I136" s="9">
        <v>0.94546794399410461</v>
      </c>
      <c r="J136" s="20">
        <v>0</v>
      </c>
      <c r="K136" s="9">
        <v>0</v>
      </c>
      <c r="L136" s="20">
        <v>20</v>
      </c>
      <c r="M136" s="9">
        <v>1.4738393515106854E-2</v>
      </c>
      <c r="N136" s="20">
        <v>56</v>
      </c>
      <c r="O136" s="9">
        <v>4.1267501842299187E-2</v>
      </c>
      <c r="P136" s="20">
        <v>34</v>
      </c>
      <c r="Q136" s="9">
        <v>2.5055268975681652E-2</v>
      </c>
    </row>
    <row r="137" spans="4:17" x14ac:dyDescent="0.25">
      <c r="D137" s="8" t="s">
        <v>604</v>
      </c>
      <c r="E137" s="20">
        <v>540</v>
      </c>
      <c r="F137" s="20">
        <v>479</v>
      </c>
      <c r="G137" s="9">
        <v>0.88703703703703707</v>
      </c>
      <c r="H137" s="20">
        <v>458</v>
      </c>
      <c r="I137" s="9">
        <v>0.95615866388308979</v>
      </c>
      <c r="J137" s="20">
        <v>0</v>
      </c>
      <c r="K137" s="9">
        <v>0</v>
      </c>
      <c r="L137" s="20">
        <v>3</v>
      </c>
      <c r="M137" s="9">
        <v>6.2630480167014616E-3</v>
      </c>
      <c r="N137" s="20">
        <v>9</v>
      </c>
      <c r="O137" s="9">
        <v>1.8789144050104383E-2</v>
      </c>
      <c r="P137" s="20">
        <v>44</v>
      </c>
      <c r="Q137" s="9">
        <v>9.1858037578288101E-2</v>
      </c>
    </row>
    <row r="138" spans="4:17" x14ac:dyDescent="0.25">
      <c r="D138" s="8" t="s">
        <v>605</v>
      </c>
      <c r="E138" s="20">
        <v>660</v>
      </c>
      <c r="F138" s="20">
        <v>591</v>
      </c>
      <c r="G138" s="9">
        <v>0.8954545454545455</v>
      </c>
      <c r="H138" s="20">
        <v>535</v>
      </c>
      <c r="I138" s="9">
        <v>0.90524534686971236</v>
      </c>
      <c r="J138" s="20">
        <v>0</v>
      </c>
      <c r="K138" s="9">
        <v>0</v>
      </c>
      <c r="L138" s="20">
        <v>9</v>
      </c>
      <c r="M138" s="9">
        <v>1.5228426395939087E-2</v>
      </c>
      <c r="N138" s="20">
        <v>26</v>
      </c>
      <c r="O138" s="9">
        <v>4.3993231810490696E-2</v>
      </c>
      <c r="P138" s="20">
        <v>27</v>
      </c>
      <c r="Q138" s="9">
        <v>4.5685279187817257E-2</v>
      </c>
    </row>
    <row r="139" spans="4:17" x14ac:dyDescent="0.25">
      <c r="D139" s="8" t="s">
        <v>458</v>
      </c>
      <c r="E139" s="20">
        <v>245</v>
      </c>
      <c r="F139" s="20">
        <v>225</v>
      </c>
      <c r="G139" s="9">
        <v>0.91836734693877553</v>
      </c>
      <c r="H139" s="20">
        <v>211</v>
      </c>
      <c r="I139" s="9">
        <v>0.93777777777777782</v>
      </c>
      <c r="J139" s="20">
        <v>0</v>
      </c>
      <c r="K139" s="9">
        <v>0</v>
      </c>
      <c r="L139" s="20">
        <v>9</v>
      </c>
      <c r="M139" s="9">
        <v>0.04</v>
      </c>
      <c r="N139" s="20">
        <v>5</v>
      </c>
      <c r="O139" s="9">
        <v>2.2222222222222223E-2</v>
      </c>
      <c r="P139" s="20">
        <v>3</v>
      </c>
      <c r="Q139" s="9">
        <v>1.3333333333333334E-2</v>
      </c>
    </row>
    <row r="140" spans="4:17" x14ac:dyDescent="0.25">
      <c r="D140" s="8" t="s">
        <v>612</v>
      </c>
      <c r="E140" s="20">
        <v>1840</v>
      </c>
      <c r="F140" s="20">
        <v>1766</v>
      </c>
      <c r="G140" s="9">
        <v>0.95978260869565213</v>
      </c>
      <c r="H140" s="20">
        <v>1708</v>
      </c>
      <c r="I140" s="9">
        <v>0.9671574178935447</v>
      </c>
      <c r="J140" s="20">
        <v>0</v>
      </c>
      <c r="K140" s="9">
        <v>0</v>
      </c>
      <c r="L140" s="20">
        <v>34</v>
      </c>
      <c r="M140" s="9">
        <v>1.9252548131370329E-2</v>
      </c>
      <c r="N140" s="20">
        <v>7</v>
      </c>
      <c r="O140" s="9">
        <v>3.9637599093997732E-3</v>
      </c>
      <c r="P140" s="20">
        <v>28</v>
      </c>
      <c r="Q140" s="9">
        <v>1.5855039637599093E-2</v>
      </c>
    </row>
    <row r="141" spans="4:17" x14ac:dyDescent="0.25">
      <c r="D141" s="8" t="s">
        <v>615</v>
      </c>
      <c r="E141" s="20">
        <v>291</v>
      </c>
      <c r="F141" s="20">
        <v>259</v>
      </c>
      <c r="G141" s="9">
        <v>0.89003436426116833</v>
      </c>
      <c r="H141" s="20">
        <v>235</v>
      </c>
      <c r="I141" s="9">
        <v>0.9073359073359073</v>
      </c>
      <c r="J141" s="20">
        <v>0</v>
      </c>
      <c r="K141" s="9">
        <v>0</v>
      </c>
      <c r="L141" s="20">
        <v>0</v>
      </c>
      <c r="M141" s="9">
        <v>0</v>
      </c>
      <c r="N141" s="20">
        <v>18</v>
      </c>
      <c r="O141" s="9">
        <v>6.9498069498069498E-2</v>
      </c>
      <c r="P141" s="20">
        <v>6</v>
      </c>
      <c r="Q141" s="9">
        <v>2.3166023166023165E-2</v>
      </c>
    </row>
    <row r="142" spans="4:17" x14ac:dyDescent="0.25">
      <c r="D142" s="7" t="s">
        <v>455</v>
      </c>
      <c r="E142" s="20">
        <v>13850</v>
      </c>
      <c r="F142" s="20">
        <v>13289</v>
      </c>
      <c r="G142" s="9">
        <v>0.95949458483754513</v>
      </c>
      <c r="H142" s="20">
        <v>12853</v>
      </c>
      <c r="I142" s="9">
        <v>0.96719090977500188</v>
      </c>
      <c r="J142" s="20">
        <v>0</v>
      </c>
      <c r="K142" s="9">
        <v>0</v>
      </c>
      <c r="L142" s="20">
        <v>338</v>
      </c>
      <c r="M142" s="9">
        <v>2.5434569945067348E-2</v>
      </c>
      <c r="N142" s="20">
        <v>50</v>
      </c>
      <c r="O142" s="9">
        <v>3.762510346903454E-3</v>
      </c>
      <c r="P142" s="20">
        <v>99</v>
      </c>
      <c r="Q142" s="9">
        <v>7.4497704868688392E-3</v>
      </c>
    </row>
    <row r="143" spans="4:17" x14ac:dyDescent="0.25">
      <c r="D143" s="8" t="s">
        <v>585</v>
      </c>
      <c r="E143" s="20">
        <v>588</v>
      </c>
      <c r="F143" s="20">
        <v>572</v>
      </c>
      <c r="G143" s="9">
        <v>0.97278911564625847</v>
      </c>
      <c r="H143" s="20">
        <v>553</v>
      </c>
      <c r="I143" s="9">
        <v>0.96678321678321677</v>
      </c>
      <c r="J143" s="20">
        <v>0</v>
      </c>
      <c r="K143" s="9">
        <v>0</v>
      </c>
      <c r="L143" s="20">
        <v>13</v>
      </c>
      <c r="M143" s="9">
        <v>2.2727272727272728E-2</v>
      </c>
      <c r="N143" s="20">
        <v>0</v>
      </c>
      <c r="O143" s="9">
        <v>0</v>
      </c>
      <c r="P143" s="20">
        <v>0</v>
      </c>
      <c r="Q143" s="9">
        <v>0</v>
      </c>
    </row>
    <row r="144" spans="4:17" x14ac:dyDescent="0.25">
      <c r="D144" s="8" t="s">
        <v>586</v>
      </c>
      <c r="E144" s="20">
        <v>576</v>
      </c>
      <c r="F144" s="20">
        <v>551</v>
      </c>
      <c r="G144" s="9">
        <v>0.95659722222222221</v>
      </c>
      <c r="H144" s="20">
        <v>526</v>
      </c>
      <c r="I144" s="9">
        <v>0.95462794918330307</v>
      </c>
      <c r="J144" s="20">
        <v>0</v>
      </c>
      <c r="K144" s="9">
        <v>0</v>
      </c>
      <c r="L144" s="20">
        <v>14</v>
      </c>
      <c r="M144" s="9">
        <v>2.5408348457350273E-2</v>
      </c>
      <c r="N144" s="20">
        <v>4</v>
      </c>
      <c r="O144" s="9">
        <v>7.2595281306715061E-3</v>
      </c>
      <c r="P144" s="20">
        <v>1</v>
      </c>
      <c r="Q144" s="9">
        <v>1.8148820326678765E-3</v>
      </c>
    </row>
    <row r="145" spans="4:17" x14ac:dyDescent="0.25">
      <c r="D145" s="8" t="s">
        <v>593</v>
      </c>
      <c r="E145" s="20">
        <v>2158</v>
      </c>
      <c r="F145" s="20">
        <v>2113</v>
      </c>
      <c r="G145" s="9">
        <v>0.9791473586654309</v>
      </c>
      <c r="H145" s="20">
        <v>2072</v>
      </c>
      <c r="I145" s="9">
        <v>0.98059630856601987</v>
      </c>
      <c r="J145" s="20">
        <v>0</v>
      </c>
      <c r="K145" s="9">
        <v>0</v>
      </c>
      <c r="L145" s="20">
        <v>19</v>
      </c>
      <c r="M145" s="9">
        <v>8.9919545669663991E-3</v>
      </c>
      <c r="N145" s="20">
        <v>5</v>
      </c>
      <c r="O145" s="9">
        <v>2.3663038334122101E-3</v>
      </c>
      <c r="P145" s="20">
        <v>16</v>
      </c>
      <c r="Q145" s="9">
        <v>7.5721722669190722E-3</v>
      </c>
    </row>
    <row r="146" spans="4:17" x14ac:dyDescent="0.25">
      <c r="D146" s="8" t="s">
        <v>595</v>
      </c>
      <c r="E146" s="20">
        <v>1027</v>
      </c>
      <c r="F146" s="20">
        <v>983</v>
      </c>
      <c r="G146" s="9">
        <v>0.95715676728334953</v>
      </c>
      <c r="H146" s="20">
        <v>966</v>
      </c>
      <c r="I146" s="9">
        <v>0.98270600203458802</v>
      </c>
      <c r="J146" s="20">
        <v>0</v>
      </c>
      <c r="K146" s="9">
        <v>0</v>
      </c>
      <c r="L146" s="20">
        <v>15</v>
      </c>
      <c r="M146" s="9">
        <v>1.5259409969481181E-2</v>
      </c>
      <c r="N146" s="20">
        <v>8</v>
      </c>
      <c r="O146" s="9">
        <v>8.1383519837232958E-3</v>
      </c>
      <c r="P146" s="20">
        <v>19</v>
      </c>
      <c r="Q146" s="9">
        <v>1.9328585961342827E-2</v>
      </c>
    </row>
    <row r="147" spans="4:17" x14ac:dyDescent="0.25">
      <c r="D147" s="8" t="s">
        <v>596</v>
      </c>
      <c r="E147" s="20">
        <v>370</v>
      </c>
      <c r="F147" s="20">
        <v>360</v>
      </c>
      <c r="G147" s="9">
        <v>0.97297297297297303</v>
      </c>
      <c r="H147" s="20">
        <v>350</v>
      </c>
      <c r="I147" s="9">
        <v>0.97222222222222221</v>
      </c>
      <c r="J147" s="20">
        <v>0</v>
      </c>
      <c r="K147" s="9">
        <v>0</v>
      </c>
      <c r="L147" s="20">
        <v>8</v>
      </c>
      <c r="M147" s="9">
        <v>2.2222222222222223E-2</v>
      </c>
      <c r="N147" s="20">
        <v>0</v>
      </c>
      <c r="O147" s="9">
        <v>0</v>
      </c>
      <c r="P147" s="20">
        <v>0</v>
      </c>
      <c r="Q147" s="9">
        <v>0</v>
      </c>
    </row>
    <row r="148" spans="4:17" x14ac:dyDescent="0.25">
      <c r="D148" s="8" t="s">
        <v>456</v>
      </c>
      <c r="E148" s="20">
        <v>814</v>
      </c>
      <c r="F148" s="20">
        <v>777</v>
      </c>
      <c r="G148" s="9">
        <v>0.95454545454545459</v>
      </c>
      <c r="H148" s="20">
        <v>752</v>
      </c>
      <c r="I148" s="9">
        <v>0.96782496782496785</v>
      </c>
      <c r="J148" s="20">
        <v>0</v>
      </c>
      <c r="K148" s="9">
        <v>0</v>
      </c>
      <c r="L148" s="20">
        <v>20</v>
      </c>
      <c r="M148" s="9">
        <v>2.5740025740025738E-2</v>
      </c>
      <c r="N148" s="20">
        <v>3</v>
      </c>
      <c r="O148" s="9">
        <v>3.8610038610038611E-3</v>
      </c>
      <c r="P148" s="20">
        <v>2</v>
      </c>
      <c r="Q148" s="9">
        <v>2.5740025740025739E-3</v>
      </c>
    </row>
    <row r="149" spans="4:17" x14ac:dyDescent="0.25">
      <c r="D149" s="8" t="s">
        <v>601</v>
      </c>
      <c r="E149" s="20">
        <v>2054</v>
      </c>
      <c r="F149" s="20">
        <v>1968</v>
      </c>
      <c r="G149" s="9">
        <v>0.95813047711781885</v>
      </c>
      <c r="H149" s="20">
        <v>1891</v>
      </c>
      <c r="I149" s="9">
        <v>0.96087398373983735</v>
      </c>
      <c r="J149" s="20">
        <v>0</v>
      </c>
      <c r="K149" s="9">
        <v>0</v>
      </c>
      <c r="L149" s="20">
        <v>63</v>
      </c>
      <c r="M149" s="9">
        <v>3.201219512195122E-2</v>
      </c>
      <c r="N149" s="20">
        <v>8</v>
      </c>
      <c r="O149" s="9">
        <v>4.0650406504065045E-3</v>
      </c>
      <c r="P149" s="20">
        <v>1</v>
      </c>
      <c r="Q149" s="9">
        <v>5.0813008130081306E-4</v>
      </c>
    </row>
    <row r="150" spans="4:17" x14ac:dyDescent="0.25">
      <c r="D150" s="8" t="s">
        <v>606</v>
      </c>
      <c r="E150" s="20">
        <v>392</v>
      </c>
      <c r="F150" s="20">
        <v>360</v>
      </c>
      <c r="G150" s="9">
        <v>0.91836734693877553</v>
      </c>
      <c r="H150" s="20">
        <v>339</v>
      </c>
      <c r="I150" s="9">
        <v>0.94166666666666665</v>
      </c>
      <c r="J150" s="20">
        <v>0</v>
      </c>
      <c r="K150" s="9">
        <v>0</v>
      </c>
      <c r="L150" s="20">
        <v>25</v>
      </c>
      <c r="M150" s="9">
        <v>6.9444444444444448E-2</v>
      </c>
      <c r="N150" s="20">
        <v>0</v>
      </c>
      <c r="O150" s="9">
        <v>0</v>
      </c>
      <c r="P150" s="20">
        <v>4</v>
      </c>
      <c r="Q150" s="9">
        <v>1.1111111111111112E-2</v>
      </c>
    </row>
    <row r="151" spans="4:17" x14ac:dyDescent="0.25">
      <c r="D151" s="8" t="s">
        <v>609</v>
      </c>
      <c r="E151" s="20">
        <v>638</v>
      </c>
      <c r="F151" s="20">
        <v>611</v>
      </c>
      <c r="G151" s="9">
        <v>0.95768025078369901</v>
      </c>
      <c r="H151" s="20">
        <v>584</v>
      </c>
      <c r="I151" s="9">
        <v>0.95581014729950897</v>
      </c>
      <c r="J151" s="20">
        <v>0</v>
      </c>
      <c r="K151" s="9">
        <v>0</v>
      </c>
      <c r="L151" s="20">
        <v>18</v>
      </c>
      <c r="M151" s="9">
        <v>2.9459901800327332E-2</v>
      </c>
      <c r="N151" s="20">
        <v>0</v>
      </c>
      <c r="O151" s="9">
        <v>0</v>
      </c>
      <c r="P151" s="20">
        <v>6</v>
      </c>
      <c r="Q151" s="9">
        <v>9.8199672667757774E-3</v>
      </c>
    </row>
    <row r="152" spans="4:17" x14ac:dyDescent="0.25">
      <c r="D152" s="8" t="s">
        <v>611</v>
      </c>
      <c r="E152" s="20">
        <v>816</v>
      </c>
      <c r="F152" s="20">
        <v>789</v>
      </c>
      <c r="G152" s="9">
        <v>0.96691176470588236</v>
      </c>
      <c r="H152" s="20">
        <v>770</v>
      </c>
      <c r="I152" s="9">
        <v>0.97591888466413179</v>
      </c>
      <c r="J152" s="20">
        <v>0</v>
      </c>
      <c r="K152" s="9">
        <v>0</v>
      </c>
      <c r="L152" s="20">
        <v>23</v>
      </c>
      <c r="M152" s="9">
        <v>2.9150823827629912E-2</v>
      </c>
      <c r="N152" s="20">
        <v>0</v>
      </c>
      <c r="O152" s="9">
        <v>0</v>
      </c>
      <c r="P152" s="20">
        <v>0</v>
      </c>
      <c r="Q152" s="9">
        <v>0</v>
      </c>
    </row>
    <row r="153" spans="4:17" x14ac:dyDescent="0.25">
      <c r="D153" s="8" t="s">
        <v>616</v>
      </c>
      <c r="E153" s="20">
        <v>1759</v>
      </c>
      <c r="F153" s="20">
        <v>1653</v>
      </c>
      <c r="G153" s="9">
        <v>0.93973848777714608</v>
      </c>
      <c r="H153" s="20">
        <v>1577</v>
      </c>
      <c r="I153" s="9">
        <v>0.95402298850574707</v>
      </c>
      <c r="J153" s="20">
        <v>0</v>
      </c>
      <c r="K153" s="9">
        <v>0</v>
      </c>
      <c r="L153" s="20">
        <v>52</v>
      </c>
      <c r="M153" s="9">
        <v>3.1457955232909861E-2</v>
      </c>
      <c r="N153" s="20">
        <v>10</v>
      </c>
      <c r="O153" s="9">
        <v>6.0496067755595887E-3</v>
      </c>
      <c r="P153" s="20">
        <v>37</v>
      </c>
      <c r="Q153" s="9">
        <v>2.2383545069570479E-2</v>
      </c>
    </row>
    <row r="154" spans="4:17" x14ac:dyDescent="0.25">
      <c r="D154" s="8" t="s">
        <v>617</v>
      </c>
      <c r="E154" s="20">
        <v>548</v>
      </c>
      <c r="F154" s="20">
        <v>530</v>
      </c>
      <c r="G154" s="9">
        <v>0.96715328467153283</v>
      </c>
      <c r="H154" s="20">
        <v>514</v>
      </c>
      <c r="I154" s="9">
        <v>0.96981132075471699</v>
      </c>
      <c r="J154" s="20">
        <v>0</v>
      </c>
      <c r="K154" s="9">
        <v>0</v>
      </c>
      <c r="L154" s="20">
        <v>12</v>
      </c>
      <c r="M154" s="9">
        <v>2.2641509433962263E-2</v>
      </c>
      <c r="N154" s="20">
        <v>0</v>
      </c>
      <c r="O154" s="9">
        <v>0</v>
      </c>
      <c r="P154" s="20">
        <v>4</v>
      </c>
      <c r="Q154" s="9">
        <v>7.5471698113207548E-3</v>
      </c>
    </row>
    <row r="155" spans="4:17" x14ac:dyDescent="0.25">
      <c r="D155" s="8" t="s">
        <v>618</v>
      </c>
      <c r="E155" s="20">
        <v>629</v>
      </c>
      <c r="F155" s="20">
        <v>617</v>
      </c>
      <c r="G155" s="9">
        <v>0.98092209856915735</v>
      </c>
      <c r="H155" s="20">
        <v>607</v>
      </c>
      <c r="I155" s="9">
        <v>0.98379254457050247</v>
      </c>
      <c r="J155" s="20">
        <v>0</v>
      </c>
      <c r="K155" s="9">
        <v>0</v>
      </c>
      <c r="L155" s="20">
        <v>6</v>
      </c>
      <c r="M155" s="9">
        <v>9.7244732576985422E-3</v>
      </c>
      <c r="N155" s="20">
        <v>2</v>
      </c>
      <c r="O155" s="9">
        <v>3.2414910858995136E-3</v>
      </c>
      <c r="P155" s="20">
        <v>1</v>
      </c>
      <c r="Q155" s="9">
        <v>1.6207455429497568E-3</v>
      </c>
    </row>
    <row r="156" spans="4:17" x14ac:dyDescent="0.25">
      <c r="D156" s="8" t="s">
        <v>619</v>
      </c>
      <c r="E156" s="20">
        <v>416</v>
      </c>
      <c r="F156" s="20">
        <v>392</v>
      </c>
      <c r="G156" s="9">
        <v>0.94230769230769229</v>
      </c>
      <c r="H156" s="20">
        <v>370</v>
      </c>
      <c r="I156" s="9">
        <v>0.94387755102040816</v>
      </c>
      <c r="J156" s="20">
        <v>0</v>
      </c>
      <c r="K156" s="9">
        <v>0</v>
      </c>
      <c r="L156" s="20">
        <v>11</v>
      </c>
      <c r="M156" s="9">
        <v>2.8061224489795918E-2</v>
      </c>
      <c r="N156" s="20">
        <v>6</v>
      </c>
      <c r="O156" s="9">
        <v>1.5306122448979591E-2</v>
      </c>
      <c r="P156" s="20">
        <v>5</v>
      </c>
      <c r="Q156" s="9">
        <v>1.2755102040816327E-2</v>
      </c>
    </row>
    <row r="157" spans="4:17" x14ac:dyDescent="0.25">
      <c r="D157" s="8" t="s">
        <v>621</v>
      </c>
      <c r="E157" s="20">
        <v>1065</v>
      </c>
      <c r="F157" s="20">
        <v>1013</v>
      </c>
      <c r="G157" s="9">
        <v>0.95117370892018782</v>
      </c>
      <c r="H157" s="20">
        <v>982</v>
      </c>
      <c r="I157" s="9">
        <v>0.96939782823297138</v>
      </c>
      <c r="J157" s="20">
        <v>0</v>
      </c>
      <c r="K157" s="9">
        <v>0</v>
      </c>
      <c r="L157" s="20">
        <v>39</v>
      </c>
      <c r="M157" s="9">
        <v>3.8499506416584402E-2</v>
      </c>
      <c r="N157" s="20">
        <v>4</v>
      </c>
      <c r="O157" s="9">
        <v>3.9486673247778872E-3</v>
      </c>
      <c r="P157" s="20">
        <v>3</v>
      </c>
      <c r="Q157" s="9">
        <v>2.9615004935834156E-3</v>
      </c>
    </row>
    <row r="158" spans="4:17" x14ac:dyDescent="0.25">
      <c r="D158" s="6" t="s">
        <v>405</v>
      </c>
      <c r="E158" s="20">
        <v>15086</v>
      </c>
      <c r="F158" s="20">
        <v>12788</v>
      </c>
      <c r="G158" s="9">
        <v>0.84767333952008483</v>
      </c>
      <c r="H158" s="20">
        <v>10761</v>
      </c>
      <c r="I158" s="9">
        <v>0.84149202377228649</v>
      </c>
      <c r="J158" s="20">
        <v>2</v>
      </c>
      <c r="K158" s="9">
        <v>1.5639662183296842E-4</v>
      </c>
      <c r="L158" s="20">
        <v>1071</v>
      </c>
      <c r="M158" s="9">
        <v>8.3750390991554582E-2</v>
      </c>
      <c r="N158" s="20">
        <v>655</v>
      </c>
      <c r="O158" s="9">
        <v>5.1219893650297152E-2</v>
      </c>
      <c r="P158" s="20">
        <v>238</v>
      </c>
      <c r="Q158" s="9">
        <v>1.861119799812324E-2</v>
      </c>
    </row>
    <row r="159" spans="4:17" x14ac:dyDescent="0.25">
      <c r="D159" s="7" t="s">
        <v>406</v>
      </c>
      <c r="E159" s="20">
        <v>2446</v>
      </c>
      <c r="F159" s="20">
        <v>2136</v>
      </c>
      <c r="G159" s="9">
        <v>0.87326246933769425</v>
      </c>
      <c r="H159" s="20">
        <v>1756</v>
      </c>
      <c r="I159" s="9">
        <v>0.82209737827715357</v>
      </c>
      <c r="J159" s="20">
        <v>0</v>
      </c>
      <c r="K159" s="9">
        <v>0</v>
      </c>
      <c r="L159" s="20">
        <v>116</v>
      </c>
      <c r="M159" s="9">
        <v>5.4307116104868915E-2</v>
      </c>
      <c r="N159" s="20">
        <v>111</v>
      </c>
      <c r="O159" s="9">
        <v>5.1966292134831463E-2</v>
      </c>
      <c r="P159" s="20">
        <v>30</v>
      </c>
      <c r="Q159" s="9">
        <v>1.4044943820224719E-2</v>
      </c>
    </row>
    <row r="160" spans="4:17" x14ac:dyDescent="0.25">
      <c r="D160" s="8" t="s">
        <v>407</v>
      </c>
      <c r="E160" s="20">
        <v>347</v>
      </c>
      <c r="F160" s="20">
        <v>297</v>
      </c>
      <c r="G160" s="9">
        <v>0.85590778097982712</v>
      </c>
      <c r="H160" s="20">
        <v>226</v>
      </c>
      <c r="I160" s="9">
        <v>0.76094276094276092</v>
      </c>
      <c r="J160" s="20">
        <v>0</v>
      </c>
      <c r="K160" s="9">
        <v>0</v>
      </c>
      <c r="L160" s="20">
        <v>15</v>
      </c>
      <c r="M160" s="9">
        <v>5.0505050505050504E-2</v>
      </c>
      <c r="N160" s="20">
        <v>18</v>
      </c>
      <c r="O160" s="9">
        <v>6.0606060606060608E-2</v>
      </c>
      <c r="P160" s="20">
        <v>6</v>
      </c>
      <c r="Q160" s="9">
        <v>2.0202020202020204E-2</v>
      </c>
    </row>
    <row r="161" spans="4:17" x14ac:dyDescent="0.25">
      <c r="D161" s="8" t="s">
        <v>408</v>
      </c>
      <c r="E161" s="20">
        <v>328</v>
      </c>
      <c r="F161" s="20">
        <v>274</v>
      </c>
      <c r="G161" s="9">
        <v>0.83536585365853655</v>
      </c>
      <c r="H161" s="20">
        <v>219</v>
      </c>
      <c r="I161" s="9">
        <v>0.7992700729927007</v>
      </c>
      <c r="J161" s="20">
        <v>0</v>
      </c>
      <c r="K161" s="9">
        <v>0</v>
      </c>
      <c r="L161" s="20">
        <v>12</v>
      </c>
      <c r="M161" s="9">
        <v>4.3795620437956206E-2</v>
      </c>
      <c r="N161" s="20">
        <v>30</v>
      </c>
      <c r="O161" s="9">
        <v>0.10948905109489052</v>
      </c>
      <c r="P161" s="20">
        <v>9</v>
      </c>
      <c r="Q161" s="9">
        <v>3.2846715328467155E-2</v>
      </c>
    </row>
    <row r="162" spans="4:17" x14ac:dyDescent="0.25">
      <c r="D162" s="8" t="s">
        <v>409</v>
      </c>
      <c r="E162" s="20">
        <v>552</v>
      </c>
      <c r="F162" s="20">
        <v>483</v>
      </c>
      <c r="G162" s="9">
        <v>0.875</v>
      </c>
      <c r="H162" s="20">
        <v>420</v>
      </c>
      <c r="I162" s="9">
        <v>0.86956521739130432</v>
      </c>
      <c r="J162" s="20">
        <v>0</v>
      </c>
      <c r="K162" s="9">
        <v>0</v>
      </c>
      <c r="L162" s="20">
        <v>36</v>
      </c>
      <c r="M162" s="9">
        <v>7.4534161490683232E-2</v>
      </c>
      <c r="N162" s="20">
        <v>11</v>
      </c>
      <c r="O162" s="9">
        <v>2.2774327122153208E-2</v>
      </c>
      <c r="P162" s="20">
        <v>5</v>
      </c>
      <c r="Q162" s="9">
        <v>1.0351966873706004E-2</v>
      </c>
    </row>
    <row r="163" spans="4:17" x14ac:dyDescent="0.25">
      <c r="D163" s="8" t="s">
        <v>410</v>
      </c>
      <c r="E163" s="20">
        <v>260</v>
      </c>
      <c r="F163" s="20">
        <v>232</v>
      </c>
      <c r="G163" s="9">
        <v>0.89230769230769236</v>
      </c>
      <c r="H163" s="20">
        <v>175</v>
      </c>
      <c r="I163" s="9">
        <v>0.75431034482758619</v>
      </c>
      <c r="J163" s="20">
        <v>0</v>
      </c>
      <c r="K163" s="9">
        <v>0</v>
      </c>
      <c r="L163" s="20">
        <v>20</v>
      </c>
      <c r="M163" s="9">
        <v>8.6206896551724144E-2</v>
      </c>
      <c r="N163" s="20">
        <v>1</v>
      </c>
      <c r="O163" s="9">
        <v>4.3103448275862068E-3</v>
      </c>
      <c r="P163" s="20">
        <v>1</v>
      </c>
      <c r="Q163" s="9">
        <v>4.3103448275862068E-3</v>
      </c>
    </row>
    <row r="164" spans="4:17" x14ac:dyDescent="0.25">
      <c r="D164" s="8" t="s">
        <v>411</v>
      </c>
      <c r="E164" s="20">
        <v>518</v>
      </c>
      <c r="F164" s="20">
        <v>455</v>
      </c>
      <c r="G164" s="9">
        <v>0.8783783783783784</v>
      </c>
      <c r="H164" s="20">
        <v>399</v>
      </c>
      <c r="I164" s="9">
        <v>0.87692307692307692</v>
      </c>
      <c r="J164" s="20">
        <v>0</v>
      </c>
      <c r="K164" s="9">
        <v>0</v>
      </c>
      <c r="L164" s="20">
        <v>20</v>
      </c>
      <c r="M164" s="9">
        <v>4.3956043956043959E-2</v>
      </c>
      <c r="N164" s="20">
        <v>29</v>
      </c>
      <c r="O164" s="9">
        <v>6.3736263736263732E-2</v>
      </c>
      <c r="P164" s="20">
        <v>7</v>
      </c>
      <c r="Q164" s="9">
        <v>1.5384615384615385E-2</v>
      </c>
    </row>
    <row r="165" spans="4:17" x14ac:dyDescent="0.25">
      <c r="D165" s="8" t="s">
        <v>412</v>
      </c>
      <c r="E165" s="20">
        <v>339</v>
      </c>
      <c r="F165" s="20">
        <v>313</v>
      </c>
      <c r="G165" s="9">
        <v>0.92330383480825962</v>
      </c>
      <c r="H165" s="20">
        <v>253</v>
      </c>
      <c r="I165" s="9">
        <v>0.80830670926517567</v>
      </c>
      <c r="J165" s="20">
        <v>0</v>
      </c>
      <c r="K165" s="9">
        <v>0</v>
      </c>
      <c r="L165" s="20">
        <v>7</v>
      </c>
      <c r="M165" s="9">
        <v>2.2364217252396165E-2</v>
      </c>
      <c r="N165" s="20">
        <v>14</v>
      </c>
      <c r="O165" s="9">
        <v>4.472843450479233E-2</v>
      </c>
      <c r="P165" s="20">
        <v>2</v>
      </c>
      <c r="Q165" s="9">
        <v>6.3897763578274758E-3</v>
      </c>
    </row>
    <row r="166" spans="4:17" x14ac:dyDescent="0.25">
      <c r="D166" s="8" t="s">
        <v>648</v>
      </c>
      <c r="E166" s="20">
        <v>102</v>
      </c>
      <c r="F166" s="20">
        <v>82</v>
      </c>
      <c r="G166" s="9">
        <v>0.80392156862745101</v>
      </c>
      <c r="H166" s="20">
        <v>64</v>
      </c>
      <c r="I166" s="9">
        <v>0.78048780487804881</v>
      </c>
      <c r="J166" s="20">
        <v>0</v>
      </c>
      <c r="K166" s="9">
        <v>0</v>
      </c>
      <c r="L166" s="20">
        <v>6</v>
      </c>
      <c r="M166" s="9">
        <v>7.3170731707317069E-2</v>
      </c>
      <c r="N166" s="20">
        <v>8</v>
      </c>
      <c r="O166" s="9">
        <v>9.7560975609756101E-2</v>
      </c>
      <c r="P166" s="20">
        <v>0</v>
      </c>
      <c r="Q166" s="9">
        <v>0</v>
      </c>
    </row>
    <row r="167" spans="4:17" x14ac:dyDescent="0.25">
      <c r="D167" s="7" t="s">
        <v>463</v>
      </c>
      <c r="E167" s="20">
        <v>1227</v>
      </c>
      <c r="F167" s="20">
        <v>1019</v>
      </c>
      <c r="G167" s="9">
        <v>0.83048084759576202</v>
      </c>
      <c r="H167" s="20">
        <v>844</v>
      </c>
      <c r="I167" s="9">
        <v>0.82826300294406285</v>
      </c>
      <c r="J167" s="20">
        <v>0</v>
      </c>
      <c r="K167" s="9">
        <v>0</v>
      </c>
      <c r="L167" s="20">
        <v>130</v>
      </c>
      <c r="M167" s="9">
        <v>0.12757605495583907</v>
      </c>
      <c r="N167" s="20">
        <v>33</v>
      </c>
      <c r="O167" s="9">
        <v>3.23846908734053E-2</v>
      </c>
      <c r="P167" s="20">
        <v>21</v>
      </c>
      <c r="Q167" s="9">
        <v>2.0608439646712464E-2</v>
      </c>
    </row>
    <row r="168" spans="4:17" x14ac:dyDescent="0.25">
      <c r="D168" s="8" t="s">
        <v>642</v>
      </c>
      <c r="E168" s="20">
        <v>311</v>
      </c>
      <c r="F168" s="20">
        <v>245</v>
      </c>
      <c r="G168" s="9">
        <v>0.78778135048231512</v>
      </c>
      <c r="H168" s="20">
        <v>185</v>
      </c>
      <c r="I168" s="9">
        <v>0.75510204081632648</v>
      </c>
      <c r="J168" s="20">
        <v>0</v>
      </c>
      <c r="K168" s="9">
        <v>0</v>
      </c>
      <c r="L168" s="20">
        <v>42</v>
      </c>
      <c r="M168" s="9">
        <v>0.17142857142857143</v>
      </c>
      <c r="N168" s="20">
        <v>18</v>
      </c>
      <c r="O168" s="9">
        <v>7.3469387755102047E-2</v>
      </c>
      <c r="P168" s="20">
        <v>3</v>
      </c>
      <c r="Q168" s="9">
        <v>1.2244897959183673E-2</v>
      </c>
    </row>
    <row r="169" spans="4:17" x14ac:dyDescent="0.25">
      <c r="D169" s="8" t="s">
        <v>473</v>
      </c>
      <c r="E169" s="20">
        <v>669</v>
      </c>
      <c r="F169" s="20">
        <v>563</v>
      </c>
      <c r="G169" s="9">
        <v>0.8415545590433483</v>
      </c>
      <c r="H169" s="20">
        <v>489</v>
      </c>
      <c r="I169" s="9">
        <v>0.86856127886323264</v>
      </c>
      <c r="J169" s="20">
        <v>0</v>
      </c>
      <c r="K169" s="9">
        <v>0</v>
      </c>
      <c r="L169" s="20">
        <v>79</v>
      </c>
      <c r="M169" s="9">
        <v>0.14031971580817051</v>
      </c>
      <c r="N169" s="20">
        <v>11</v>
      </c>
      <c r="O169" s="9">
        <v>1.9538188277087035E-2</v>
      </c>
      <c r="P169" s="20">
        <v>3</v>
      </c>
      <c r="Q169" s="9">
        <v>5.3285968028419185E-3</v>
      </c>
    </row>
    <row r="170" spans="4:17" x14ac:dyDescent="0.25">
      <c r="D170" s="8" t="s">
        <v>464</v>
      </c>
      <c r="E170" s="20">
        <v>247</v>
      </c>
      <c r="F170" s="20">
        <v>211</v>
      </c>
      <c r="G170" s="9">
        <v>0.85425101214574894</v>
      </c>
      <c r="H170" s="20">
        <v>170</v>
      </c>
      <c r="I170" s="9">
        <v>0.80568720379146919</v>
      </c>
      <c r="J170" s="20">
        <v>0</v>
      </c>
      <c r="K170" s="9">
        <v>0</v>
      </c>
      <c r="L170" s="20">
        <v>9</v>
      </c>
      <c r="M170" s="9">
        <v>4.2654028436018961E-2</v>
      </c>
      <c r="N170" s="20">
        <v>4</v>
      </c>
      <c r="O170" s="9">
        <v>1.8957345971563982E-2</v>
      </c>
      <c r="P170" s="20">
        <v>15</v>
      </c>
      <c r="Q170" s="9">
        <v>7.1090047393364927E-2</v>
      </c>
    </row>
    <row r="171" spans="4:17" x14ac:dyDescent="0.25">
      <c r="D171" s="7" t="s">
        <v>467</v>
      </c>
      <c r="E171" s="20">
        <v>1361</v>
      </c>
      <c r="F171" s="20">
        <v>1135</v>
      </c>
      <c r="G171" s="9">
        <v>0.8339456282145481</v>
      </c>
      <c r="H171" s="20">
        <v>956</v>
      </c>
      <c r="I171" s="9">
        <v>0.84229074889867839</v>
      </c>
      <c r="J171" s="20">
        <v>0</v>
      </c>
      <c r="K171" s="9">
        <v>0</v>
      </c>
      <c r="L171" s="20">
        <v>90</v>
      </c>
      <c r="M171" s="9">
        <v>7.9295154185022032E-2</v>
      </c>
      <c r="N171" s="20">
        <v>71</v>
      </c>
      <c r="O171" s="9">
        <v>6.255506607929516E-2</v>
      </c>
      <c r="P171" s="20">
        <v>29</v>
      </c>
      <c r="Q171" s="9">
        <v>2.5550660792951541E-2</v>
      </c>
    </row>
    <row r="172" spans="4:17" x14ac:dyDescent="0.25">
      <c r="D172" s="8" t="s">
        <v>623</v>
      </c>
      <c r="E172" s="20">
        <v>234</v>
      </c>
      <c r="F172" s="20">
        <v>187</v>
      </c>
      <c r="G172" s="9">
        <v>0.79914529914529919</v>
      </c>
      <c r="H172" s="20">
        <v>155</v>
      </c>
      <c r="I172" s="9">
        <v>0.82887700534759357</v>
      </c>
      <c r="J172" s="20">
        <v>0</v>
      </c>
      <c r="K172" s="9">
        <v>0</v>
      </c>
      <c r="L172" s="20">
        <v>2</v>
      </c>
      <c r="M172" s="9">
        <v>1.06951871657754E-2</v>
      </c>
      <c r="N172" s="20">
        <v>32</v>
      </c>
      <c r="O172" s="9">
        <v>0.17112299465240641</v>
      </c>
      <c r="P172" s="20">
        <v>3</v>
      </c>
      <c r="Q172" s="9">
        <v>1.6042780748663103E-2</v>
      </c>
    </row>
    <row r="173" spans="4:17" x14ac:dyDescent="0.25">
      <c r="D173" s="8" t="s">
        <v>625</v>
      </c>
      <c r="E173" s="20">
        <v>299</v>
      </c>
      <c r="F173" s="20">
        <v>238</v>
      </c>
      <c r="G173" s="9">
        <v>0.79598662207357862</v>
      </c>
      <c r="H173" s="20">
        <v>184</v>
      </c>
      <c r="I173" s="9">
        <v>0.77310924369747902</v>
      </c>
      <c r="J173" s="20">
        <v>0</v>
      </c>
      <c r="K173" s="9">
        <v>0</v>
      </c>
      <c r="L173" s="20">
        <v>25</v>
      </c>
      <c r="M173" s="9">
        <v>0.10504201680672269</v>
      </c>
      <c r="N173" s="20">
        <v>14</v>
      </c>
      <c r="O173" s="9">
        <v>5.8823529411764705E-2</v>
      </c>
      <c r="P173" s="20">
        <v>10</v>
      </c>
      <c r="Q173" s="9">
        <v>4.2016806722689079E-2</v>
      </c>
    </row>
    <row r="174" spans="4:17" x14ac:dyDescent="0.25">
      <c r="D174" s="8" t="s">
        <v>636</v>
      </c>
      <c r="E174" s="20">
        <v>604</v>
      </c>
      <c r="F174" s="20">
        <v>530</v>
      </c>
      <c r="G174" s="9">
        <v>0.87748344370860931</v>
      </c>
      <c r="H174" s="20">
        <v>481</v>
      </c>
      <c r="I174" s="9">
        <v>0.90754716981132078</v>
      </c>
      <c r="J174" s="20">
        <v>0</v>
      </c>
      <c r="K174" s="9">
        <v>0</v>
      </c>
      <c r="L174" s="20">
        <v>59</v>
      </c>
      <c r="M174" s="9">
        <v>0.11132075471698114</v>
      </c>
      <c r="N174" s="20">
        <v>4</v>
      </c>
      <c r="O174" s="9">
        <v>7.5471698113207548E-3</v>
      </c>
      <c r="P174" s="20">
        <v>5</v>
      </c>
      <c r="Q174" s="9">
        <v>9.433962264150943E-3</v>
      </c>
    </row>
    <row r="175" spans="4:17" x14ac:dyDescent="0.25">
      <c r="D175" s="8" t="s">
        <v>468</v>
      </c>
      <c r="E175" s="20">
        <v>224</v>
      </c>
      <c r="F175" s="20">
        <v>180</v>
      </c>
      <c r="G175" s="9">
        <v>0.8035714285714286</v>
      </c>
      <c r="H175" s="20">
        <v>136</v>
      </c>
      <c r="I175" s="9">
        <v>0.75555555555555554</v>
      </c>
      <c r="J175" s="20">
        <v>0</v>
      </c>
      <c r="K175" s="9">
        <v>0</v>
      </c>
      <c r="L175" s="20">
        <v>4</v>
      </c>
      <c r="M175" s="9">
        <v>2.2222222222222223E-2</v>
      </c>
      <c r="N175" s="20">
        <v>21</v>
      </c>
      <c r="O175" s="9">
        <v>0.11666666666666667</v>
      </c>
      <c r="P175" s="20">
        <v>11</v>
      </c>
      <c r="Q175" s="9">
        <v>6.1111111111111109E-2</v>
      </c>
    </row>
    <row r="176" spans="4:17" x14ac:dyDescent="0.25">
      <c r="D176" s="7" t="s">
        <v>470</v>
      </c>
      <c r="E176" s="20">
        <v>1139</v>
      </c>
      <c r="F176" s="20">
        <v>1002</v>
      </c>
      <c r="G176" s="9">
        <v>0.87971905179982446</v>
      </c>
      <c r="H176" s="20">
        <v>839</v>
      </c>
      <c r="I176" s="9">
        <v>0.83732534930139724</v>
      </c>
      <c r="J176" s="20">
        <v>0</v>
      </c>
      <c r="K176" s="9">
        <v>0</v>
      </c>
      <c r="L176" s="20">
        <v>52</v>
      </c>
      <c r="M176" s="9">
        <v>5.1896207584830337E-2</v>
      </c>
      <c r="N176" s="20">
        <v>40</v>
      </c>
      <c r="O176" s="9">
        <v>3.9920159680638723E-2</v>
      </c>
      <c r="P176" s="20">
        <v>26</v>
      </c>
      <c r="Q176" s="9">
        <v>2.5948103792415168E-2</v>
      </c>
    </row>
    <row r="177" spans="4:17" x14ac:dyDescent="0.25">
      <c r="D177" s="8" t="s">
        <v>624</v>
      </c>
      <c r="E177" s="20">
        <v>172</v>
      </c>
      <c r="F177" s="20">
        <v>155</v>
      </c>
      <c r="G177" s="9">
        <v>0.90116279069767447</v>
      </c>
      <c r="H177" s="20">
        <v>129</v>
      </c>
      <c r="I177" s="9">
        <v>0.83225806451612905</v>
      </c>
      <c r="J177" s="20">
        <v>0</v>
      </c>
      <c r="K177" s="9">
        <v>0</v>
      </c>
      <c r="L177" s="20">
        <v>14</v>
      </c>
      <c r="M177" s="9">
        <v>9.0322580645161285E-2</v>
      </c>
      <c r="N177" s="20">
        <v>0</v>
      </c>
      <c r="O177" s="9">
        <v>0</v>
      </c>
      <c r="P177" s="20">
        <v>1</v>
      </c>
      <c r="Q177" s="9">
        <v>6.4516129032258064E-3</v>
      </c>
    </row>
    <row r="178" spans="4:17" x14ac:dyDescent="0.25">
      <c r="D178" s="8" t="s">
        <v>629</v>
      </c>
      <c r="E178" s="20">
        <v>52</v>
      </c>
      <c r="F178" s="20">
        <v>51</v>
      </c>
      <c r="G178" s="9">
        <v>0.98076923076923073</v>
      </c>
      <c r="H178" s="20">
        <v>47</v>
      </c>
      <c r="I178" s="9">
        <v>0.92156862745098034</v>
      </c>
      <c r="J178" s="20">
        <v>0</v>
      </c>
      <c r="K178" s="9">
        <v>0</v>
      </c>
      <c r="L178" s="20">
        <v>0</v>
      </c>
      <c r="M178" s="9">
        <v>0</v>
      </c>
      <c r="N178" s="20">
        <v>0</v>
      </c>
      <c r="O178" s="9">
        <v>0</v>
      </c>
      <c r="P178" s="20">
        <v>0</v>
      </c>
      <c r="Q178" s="9">
        <v>0</v>
      </c>
    </row>
    <row r="179" spans="4:17" x14ac:dyDescent="0.25">
      <c r="D179" s="8" t="s">
        <v>641</v>
      </c>
      <c r="E179" s="20">
        <v>173</v>
      </c>
      <c r="F179" s="20">
        <v>151</v>
      </c>
      <c r="G179" s="9">
        <v>0.87283236994219648</v>
      </c>
      <c r="H179" s="20">
        <v>130</v>
      </c>
      <c r="I179" s="9">
        <v>0.86092715231788075</v>
      </c>
      <c r="J179" s="20">
        <v>0</v>
      </c>
      <c r="K179" s="9">
        <v>0</v>
      </c>
      <c r="L179" s="20">
        <v>17</v>
      </c>
      <c r="M179" s="9">
        <v>0.11258278145695365</v>
      </c>
      <c r="N179" s="20">
        <v>1</v>
      </c>
      <c r="O179" s="9">
        <v>6.6225165562913907E-3</v>
      </c>
      <c r="P179" s="20">
        <v>3</v>
      </c>
      <c r="Q179" s="9">
        <v>1.9867549668874173E-2</v>
      </c>
    </row>
    <row r="180" spans="4:17" x14ac:dyDescent="0.25">
      <c r="D180" s="8" t="s">
        <v>643</v>
      </c>
      <c r="E180" s="20">
        <v>499</v>
      </c>
      <c r="F180" s="20">
        <v>434</v>
      </c>
      <c r="G180" s="9">
        <v>0.86973947895791581</v>
      </c>
      <c r="H180" s="20">
        <v>362</v>
      </c>
      <c r="I180" s="9">
        <v>0.83410138248847931</v>
      </c>
      <c r="J180" s="20">
        <v>0</v>
      </c>
      <c r="K180" s="9">
        <v>0</v>
      </c>
      <c r="L180" s="20">
        <v>7</v>
      </c>
      <c r="M180" s="9">
        <v>1.6129032258064516E-2</v>
      </c>
      <c r="N180" s="20">
        <v>35</v>
      </c>
      <c r="O180" s="9">
        <v>8.0645161290322578E-2</v>
      </c>
      <c r="P180" s="20">
        <v>18</v>
      </c>
      <c r="Q180" s="9">
        <v>4.1474654377880185E-2</v>
      </c>
    </row>
    <row r="181" spans="4:17" x14ac:dyDescent="0.25">
      <c r="D181" s="8" t="s">
        <v>471</v>
      </c>
      <c r="E181" s="20">
        <v>127</v>
      </c>
      <c r="F181" s="20">
        <v>107</v>
      </c>
      <c r="G181" s="9">
        <v>0.84251968503937003</v>
      </c>
      <c r="H181" s="20">
        <v>84</v>
      </c>
      <c r="I181" s="9">
        <v>0.78504672897196259</v>
      </c>
      <c r="J181" s="20">
        <v>0</v>
      </c>
      <c r="K181" s="9">
        <v>0</v>
      </c>
      <c r="L181" s="20">
        <v>9</v>
      </c>
      <c r="M181" s="9">
        <v>8.4112149532710276E-2</v>
      </c>
      <c r="N181" s="20">
        <v>3</v>
      </c>
      <c r="O181" s="9">
        <v>2.8037383177570093E-2</v>
      </c>
      <c r="P181" s="20">
        <v>2</v>
      </c>
      <c r="Q181" s="9">
        <v>1.8691588785046728E-2</v>
      </c>
    </row>
    <row r="182" spans="4:17" x14ac:dyDescent="0.25">
      <c r="D182" s="8" t="s">
        <v>474</v>
      </c>
      <c r="E182" s="20">
        <v>116</v>
      </c>
      <c r="F182" s="20">
        <v>104</v>
      </c>
      <c r="G182" s="9">
        <v>0.89655172413793105</v>
      </c>
      <c r="H182" s="20">
        <v>87</v>
      </c>
      <c r="I182" s="9">
        <v>0.83653846153846156</v>
      </c>
      <c r="J182" s="20">
        <v>0</v>
      </c>
      <c r="K182" s="9">
        <v>0</v>
      </c>
      <c r="L182" s="20">
        <v>5</v>
      </c>
      <c r="M182" s="9">
        <v>4.807692307692308E-2</v>
      </c>
      <c r="N182" s="20">
        <v>1</v>
      </c>
      <c r="O182" s="9">
        <v>9.6153846153846159E-3</v>
      </c>
      <c r="P182" s="20">
        <v>2</v>
      </c>
      <c r="Q182" s="9">
        <v>1.9230769230769232E-2</v>
      </c>
    </row>
    <row r="183" spans="4:17" x14ac:dyDescent="0.25">
      <c r="D183" s="7" t="s">
        <v>461</v>
      </c>
      <c r="E183" s="20">
        <v>1914</v>
      </c>
      <c r="F183" s="20">
        <v>1661</v>
      </c>
      <c r="G183" s="9">
        <v>0.86781609195402298</v>
      </c>
      <c r="H183" s="20">
        <v>1428</v>
      </c>
      <c r="I183" s="9">
        <v>0.85972305839855512</v>
      </c>
      <c r="J183" s="20">
        <v>0</v>
      </c>
      <c r="K183" s="9">
        <v>0</v>
      </c>
      <c r="L183" s="20">
        <v>76</v>
      </c>
      <c r="M183" s="9">
        <v>4.5755568934376885E-2</v>
      </c>
      <c r="N183" s="20">
        <v>108</v>
      </c>
      <c r="O183" s="9">
        <v>6.5021071643588196E-2</v>
      </c>
      <c r="P183" s="20">
        <v>29</v>
      </c>
      <c r="Q183" s="9">
        <v>1.7459361830222758E-2</v>
      </c>
    </row>
    <row r="184" spans="4:17" x14ac:dyDescent="0.25">
      <c r="D184" s="8" t="s">
        <v>462</v>
      </c>
      <c r="E184" s="20">
        <v>128</v>
      </c>
      <c r="F184" s="20">
        <v>109</v>
      </c>
      <c r="G184" s="9">
        <v>0.8515625</v>
      </c>
      <c r="H184" s="20">
        <v>87</v>
      </c>
      <c r="I184" s="9">
        <v>0.79816513761467889</v>
      </c>
      <c r="J184" s="20">
        <v>0</v>
      </c>
      <c r="K184" s="9">
        <v>0</v>
      </c>
      <c r="L184" s="20">
        <v>9</v>
      </c>
      <c r="M184" s="9">
        <v>8.2568807339449546E-2</v>
      </c>
      <c r="N184" s="20">
        <v>5</v>
      </c>
      <c r="O184" s="9">
        <v>4.5871559633027525E-2</v>
      </c>
      <c r="P184" s="20">
        <v>1</v>
      </c>
      <c r="Q184" s="9">
        <v>9.1743119266055051E-3</v>
      </c>
    </row>
    <row r="185" spans="4:17" x14ac:dyDescent="0.25">
      <c r="D185" s="8" t="s">
        <v>633</v>
      </c>
      <c r="E185" s="20">
        <v>79</v>
      </c>
      <c r="F185" s="20">
        <v>75</v>
      </c>
      <c r="G185" s="9">
        <v>0.94936708860759489</v>
      </c>
      <c r="H185" s="20">
        <v>62</v>
      </c>
      <c r="I185" s="9">
        <v>0.82666666666666666</v>
      </c>
      <c r="J185" s="20">
        <v>0</v>
      </c>
      <c r="K185" s="9">
        <v>0</v>
      </c>
      <c r="L185" s="20">
        <v>0</v>
      </c>
      <c r="M185" s="9">
        <v>0</v>
      </c>
      <c r="N185" s="20">
        <v>0</v>
      </c>
      <c r="O185" s="9">
        <v>0</v>
      </c>
      <c r="P185" s="20">
        <v>2</v>
      </c>
      <c r="Q185" s="9">
        <v>2.6666666666666668E-2</v>
      </c>
    </row>
    <row r="186" spans="4:17" x14ac:dyDescent="0.25">
      <c r="D186" s="8" t="s">
        <v>638</v>
      </c>
      <c r="E186" s="20">
        <v>336</v>
      </c>
      <c r="F186" s="20">
        <v>303</v>
      </c>
      <c r="G186" s="9">
        <v>0.9017857142857143</v>
      </c>
      <c r="H186" s="20">
        <v>275</v>
      </c>
      <c r="I186" s="9">
        <v>0.90759075907590758</v>
      </c>
      <c r="J186" s="20">
        <v>0</v>
      </c>
      <c r="K186" s="9">
        <v>0</v>
      </c>
      <c r="L186" s="20">
        <v>24</v>
      </c>
      <c r="M186" s="9">
        <v>7.9207920792079209E-2</v>
      </c>
      <c r="N186" s="20">
        <v>5</v>
      </c>
      <c r="O186" s="9">
        <v>1.65016501650165E-2</v>
      </c>
      <c r="P186" s="20">
        <v>1</v>
      </c>
      <c r="Q186" s="9">
        <v>3.3003300330033004E-3</v>
      </c>
    </row>
    <row r="187" spans="4:17" x14ac:dyDescent="0.25">
      <c r="D187" s="8" t="s">
        <v>644</v>
      </c>
      <c r="E187" s="20">
        <v>670</v>
      </c>
      <c r="F187" s="20">
        <v>603</v>
      </c>
      <c r="G187" s="9">
        <v>0.9</v>
      </c>
      <c r="H187" s="20">
        <v>523</v>
      </c>
      <c r="I187" s="9">
        <v>0.86733001658374798</v>
      </c>
      <c r="J187" s="20">
        <v>0</v>
      </c>
      <c r="K187" s="9">
        <v>0</v>
      </c>
      <c r="L187" s="20">
        <v>14</v>
      </c>
      <c r="M187" s="9">
        <v>2.3217247097844111E-2</v>
      </c>
      <c r="N187" s="20">
        <v>33</v>
      </c>
      <c r="O187" s="9">
        <v>5.4726368159203981E-2</v>
      </c>
      <c r="P187" s="20">
        <v>10</v>
      </c>
      <c r="Q187" s="9">
        <v>1.658374792703151E-2</v>
      </c>
    </row>
    <row r="188" spans="4:17" x14ac:dyDescent="0.25">
      <c r="D188" s="8" t="s">
        <v>649</v>
      </c>
      <c r="E188" s="20">
        <v>96</v>
      </c>
      <c r="F188" s="20">
        <v>66</v>
      </c>
      <c r="G188" s="9">
        <v>0.6875</v>
      </c>
      <c r="H188" s="20">
        <v>54</v>
      </c>
      <c r="I188" s="9">
        <v>0.81818181818181823</v>
      </c>
      <c r="J188" s="20">
        <v>0</v>
      </c>
      <c r="K188" s="9">
        <v>0</v>
      </c>
      <c r="L188" s="20">
        <v>6</v>
      </c>
      <c r="M188" s="9">
        <v>9.0909090909090912E-2</v>
      </c>
      <c r="N188" s="20">
        <v>13</v>
      </c>
      <c r="O188" s="9">
        <v>0.19696969696969696</v>
      </c>
      <c r="P188" s="20">
        <v>6</v>
      </c>
      <c r="Q188" s="9">
        <v>9.0909090909090912E-2</v>
      </c>
    </row>
    <row r="189" spans="4:17" x14ac:dyDescent="0.25">
      <c r="D189" s="8" t="s">
        <v>652</v>
      </c>
      <c r="E189" s="20">
        <v>605</v>
      </c>
      <c r="F189" s="20">
        <v>505</v>
      </c>
      <c r="G189" s="9">
        <v>0.83471074380165289</v>
      </c>
      <c r="H189" s="20">
        <v>427</v>
      </c>
      <c r="I189" s="9">
        <v>0.84554455445544552</v>
      </c>
      <c r="J189" s="20">
        <v>0</v>
      </c>
      <c r="K189" s="9">
        <v>0</v>
      </c>
      <c r="L189" s="20">
        <v>23</v>
      </c>
      <c r="M189" s="9">
        <v>4.5544554455445543E-2</v>
      </c>
      <c r="N189" s="20">
        <v>52</v>
      </c>
      <c r="O189" s="9">
        <v>0.10297029702970296</v>
      </c>
      <c r="P189" s="20">
        <v>9</v>
      </c>
      <c r="Q189" s="9">
        <v>1.782178217821782E-2</v>
      </c>
    </row>
    <row r="190" spans="4:17" x14ac:dyDescent="0.25">
      <c r="D190" s="7" t="s">
        <v>459</v>
      </c>
      <c r="E190" s="20">
        <v>1258</v>
      </c>
      <c r="F190" s="20">
        <v>1057</v>
      </c>
      <c r="G190" s="9">
        <v>0.84022257551669322</v>
      </c>
      <c r="H190" s="20">
        <v>893</v>
      </c>
      <c r="I190" s="9">
        <v>0.84484389782403024</v>
      </c>
      <c r="J190" s="20">
        <v>0</v>
      </c>
      <c r="K190" s="9">
        <v>0</v>
      </c>
      <c r="L190" s="20">
        <v>81</v>
      </c>
      <c r="M190" s="9">
        <v>7.6631977294228951E-2</v>
      </c>
      <c r="N190" s="20">
        <v>59</v>
      </c>
      <c r="O190" s="9">
        <v>5.5818353831598867E-2</v>
      </c>
      <c r="P190" s="20">
        <v>36</v>
      </c>
      <c r="Q190" s="9">
        <v>3.405865657521287E-2</v>
      </c>
    </row>
    <row r="191" spans="4:17" x14ac:dyDescent="0.25">
      <c r="D191" s="8" t="s">
        <v>460</v>
      </c>
      <c r="E191" s="20">
        <v>598</v>
      </c>
      <c r="F191" s="20">
        <v>504</v>
      </c>
      <c r="G191" s="9">
        <v>0.84280936454849498</v>
      </c>
      <c r="H191" s="20">
        <v>428</v>
      </c>
      <c r="I191" s="9">
        <v>0.84920634920634919</v>
      </c>
      <c r="J191" s="20">
        <v>0</v>
      </c>
      <c r="K191" s="9">
        <v>0</v>
      </c>
      <c r="L191" s="20">
        <v>58</v>
      </c>
      <c r="M191" s="9">
        <v>0.11507936507936507</v>
      </c>
      <c r="N191" s="20">
        <v>22</v>
      </c>
      <c r="O191" s="9">
        <v>4.3650793650793648E-2</v>
      </c>
      <c r="P191" s="20">
        <v>2</v>
      </c>
      <c r="Q191" s="9">
        <v>3.968253968253968E-3</v>
      </c>
    </row>
    <row r="192" spans="4:17" x14ac:dyDescent="0.25">
      <c r="D192" s="8" t="s">
        <v>634</v>
      </c>
      <c r="E192" s="20">
        <v>311</v>
      </c>
      <c r="F192" s="20">
        <v>241</v>
      </c>
      <c r="G192" s="9">
        <v>0.77491961414791</v>
      </c>
      <c r="H192" s="20">
        <v>206</v>
      </c>
      <c r="I192" s="9">
        <v>0.85477178423236511</v>
      </c>
      <c r="J192" s="20">
        <v>0</v>
      </c>
      <c r="K192" s="9">
        <v>0</v>
      </c>
      <c r="L192" s="20">
        <v>6</v>
      </c>
      <c r="M192" s="9">
        <v>2.4896265560165973E-2</v>
      </c>
      <c r="N192" s="20">
        <v>26</v>
      </c>
      <c r="O192" s="9">
        <v>0.1078838174273859</v>
      </c>
      <c r="P192" s="20">
        <v>33</v>
      </c>
      <c r="Q192" s="9">
        <v>0.13692946058091288</v>
      </c>
    </row>
    <row r="193" spans="4:17" x14ac:dyDescent="0.25">
      <c r="D193" s="8" t="s">
        <v>651</v>
      </c>
      <c r="E193" s="20">
        <v>349</v>
      </c>
      <c r="F193" s="20">
        <v>312</v>
      </c>
      <c r="G193" s="9">
        <v>0.89398280802292263</v>
      </c>
      <c r="H193" s="20">
        <v>259</v>
      </c>
      <c r="I193" s="9">
        <v>0.83012820512820518</v>
      </c>
      <c r="J193" s="20">
        <v>0</v>
      </c>
      <c r="K193" s="9">
        <v>0</v>
      </c>
      <c r="L193" s="20">
        <v>17</v>
      </c>
      <c r="M193" s="9">
        <v>5.4487179487179488E-2</v>
      </c>
      <c r="N193" s="20">
        <v>11</v>
      </c>
      <c r="O193" s="9">
        <v>3.5256410256410256E-2</v>
      </c>
      <c r="P193" s="20">
        <v>1</v>
      </c>
      <c r="Q193" s="9">
        <v>3.205128205128205E-3</v>
      </c>
    </row>
    <row r="194" spans="4:17" x14ac:dyDescent="0.25">
      <c r="D194" s="7" t="s">
        <v>631</v>
      </c>
      <c r="E194" s="20">
        <v>2002</v>
      </c>
      <c r="F194" s="20">
        <v>1742</v>
      </c>
      <c r="G194" s="9">
        <v>0.87012987012987009</v>
      </c>
      <c r="H194" s="20">
        <v>1485</v>
      </c>
      <c r="I194" s="9">
        <v>0.8524684270952928</v>
      </c>
      <c r="J194" s="20">
        <v>2</v>
      </c>
      <c r="K194" s="9">
        <v>1.148105625717566E-3</v>
      </c>
      <c r="L194" s="20">
        <v>201</v>
      </c>
      <c r="M194" s="9">
        <v>0.11538461538461539</v>
      </c>
      <c r="N194" s="20">
        <v>18</v>
      </c>
      <c r="O194" s="9">
        <v>1.0332950631458095E-2</v>
      </c>
      <c r="P194" s="20">
        <v>12</v>
      </c>
      <c r="Q194" s="9">
        <v>6.8886337543053958E-3</v>
      </c>
    </row>
    <row r="195" spans="4:17" x14ac:dyDescent="0.25">
      <c r="D195" s="8" t="s">
        <v>632</v>
      </c>
      <c r="E195" s="20">
        <v>425</v>
      </c>
      <c r="F195" s="20">
        <v>356</v>
      </c>
      <c r="G195" s="9">
        <v>0.83764705882352941</v>
      </c>
      <c r="H195" s="20">
        <v>315</v>
      </c>
      <c r="I195" s="9">
        <v>0.8848314606741573</v>
      </c>
      <c r="J195" s="20">
        <v>1</v>
      </c>
      <c r="K195" s="9">
        <v>2.8089887640449437E-3</v>
      </c>
      <c r="L195" s="20">
        <v>53</v>
      </c>
      <c r="M195" s="9">
        <v>0.14887640449438203</v>
      </c>
      <c r="N195" s="20">
        <v>8</v>
      </c>
      <c r="O195" s="9">
        <v>2.247191011235955E-2</v>
      </c>
      <c r="P195" s="20">
        <v>1</v>
      </c>
      <c r="Q195" s="9">
        <v>2.8089887640449437E-3</v>
      </c>
    </row>
    <row r="196" spans="4:17" x14ac:dyDescent="0.25">
      <c r="D196" s="8" t="s">
        <v>635</v>
      </c>
      <c r="E196" s="20">
        <v>324</v>
      </c>
      <c r="F196" s="20">
        <v>296</v>
      </c>
      <c r="G196" s="9">
        <v>0.9135802469135802</v>
      </c>
      <c r="H196" s="20">
        <v>231</v>
      </c>
      <c r="I196" s="9">
        <v>0.78040540540540537</v>
      </c>
      <c r="J196" s="20">
        <v>1</v>
      </c>
      <c r="K196" s="9">
        <v>3.3783783783783786E-3</v>
      </c>
      <c r="L196" s="20">
        <v>18</v>
      </c>
      <c r="M196" s="9">
        <v>6.0810810810810814E-2</v>
      </c>
      <c r="N196" s="20">
        <v>2</v>
      </c>
      <c r="O196" s="9">
        <v>6.7567567567567571E-3</v>
      </c>
      <c r="P196" s="20">
        <v>2</v>
      </c>
      <c r="Q196" s="9">
        <v>6.7567567567567571E-3</v>
      </c>
    </row>
    <row r="197" spans="4:17" x14ac:dyDescent="0.25">
      <c r="D197" s="8" t="s">
        <v>646</v>
      </c>
      <c r="E197" s="20">
        <v>309</v>
      </c>
      <c r="F197" s="20">
        <v>263</v>
      </c>
      <c r="G197" s="9">
        <v>0.85113268608414239</v>
      </c>
      <c r="H197" s="20">
        <v>228</v>
      </c>
      <c r="I197" s="9">
        <v>0.86692015209125473</v>
      </c>
      <c r="J197" s="20">
        <v>0</v>
      </c>
      <c r="K197" s="9">
        <v>0</v>
      </c>
      <c r="L197" s="20">
        <v>37</v>
      </c>
      <c r="M197" s="9">
        <v>0.14068441064638784</v>
      </c>
      <c r="N197" s="20">
        <v>0</v>
      </c>
      <c r="O197" s="9">
        <v>0</v>
      </c>
      <c r="P197" s="20">
        <v>4</v>
      </c>
      <c r="Q197" s="9">
        <v>1.5209125475285171E-2</v>
      </c>
    </row>
    <row r="198" spans="4:17" x14ac:dyDescent="0.25">
      <c r="D198" s="8" t="s">
        <v>647</v>
      </c>
      <c r="E198" s="20">
        <v>479</v>
      </c>
      <c r="F198" s="20">
        <v>409</v>
      </c>
      <c r="G198" s="9">
        <v>0.85386221294363251</v>
      </c>
      <c r="H198" s="20">
        <v>365</v>
      </c>
      <c r="I198" s="9">
        <v>0.89242053789731046</v>
      </c>
      <c r="J198" s="20">
        <v>0</v>
      </c>
      <c r="K198" s="9">
        <v>0</v>
      </c>
      <c r="L198" s="20">
        <v>60</v>
      </c>
      <c r="M198" s="9">
        <v>0.14669926650366749</v>
      </c>
      <c r="N198" s="20">
        <v>1</v>
      </c>
      <c r="O198" s="9">
        <v>2.4449877750611247E-3</v>
      </c>
      <c r="P198" s="20">
        <v>5</v>
      </c>
      <c r="Q198" s="9">
        <v>1.2224938875305624E-2</v>
      </c>
    </row>
    <row r="199" spans="4:17" x14ac:dyDescent="0.25">
      <c r="D199" s="8" t="s">
        <v>650</v>
      </c>
      <c r="E199" s="20">
        <v>465</v>
      </c>
      <c r="F199" s="20">
        <v>418</v>
      </c>
      <c r="G199" s="9">
        <v>0.8989247311827957</v>
      </c>
      <c r="H199" s="20">
        <v>346</v>
      </c>
      <c r="I199" s="9">
        <v>0.82775119617224879</v>
      </c>
      <c r="J199" s="20">
        <v>0</v>
      </c>
      <c r="K199" s="9">
        <v>0</v>
      </c>
      <c r="L199" s="20">
        <v>33</v>
      </c>
      <c r="M199" s="9">
        <v>7.8947368421052627E-2</v>
      </c>
      <c r="N199" s="20">
        <v>7</v>
      </c>
      <c r="O199" s="9">
        <v>1.6746411483253589E-2</v>
      </c>
      <c r="P199" s="20">
        <v>0</v>
      </c>
      <c r="Q199" s="9">
        <v>0</v>
      </c>
    </row>
    <row r="200" spans="4:17" x14ac:dyDescent="0.25">
      <c r="D200" s="7" t="s">
        <v>626</v>
      </c>
      <c r="E200" s="20">
        <v>1984</v>
      </c>
      <c r="F200" s="20">
        <v>1621</v>
      </c>
      <c r="G200" s="9">
        <v>0.81703629032258063</v>
      </c>
      <c r="H200" s="20">
        <v>1421</v>
      </c>
      <c r="I200" s="9">
        <v>0.87661937075879082</v>
      </c>
      <c r="J200" s="20">
        <v>0</v>
      </c>
      <c r="K200" s="9">
        <v>0</v>
      </c>
      <c r="L200" s="20">
        <v>170</v>
      </c>
      <c r="M200" s="9">
        <v>0.10487353485502776</v>
      </c>
      <c r="N200" s="20">
        <v>126</v>
      </c>
      <c r="O200" s="9">
        <v>7.7729796421961747E-2</v>
      </c>
      <c r="P200" s="20">
        <v>18</v>
      </c>
      <c r="Q200" s="9">
        <v>1.1104256631708822E-2</v>
      </c>
    </row>
    <row r="201" spans="4:17" x14ac:dyDescent="0.25">
      <c r="D201" s="8" t="s">
        <v>627</v>
      </c>
      <c r="E201" s="20">
        <v>252</v>
      </c>
      <c r="F201" s="20">
        <v>222</v>
      </c>
      <c r="G201" s="9">
        <v>0.88095238095238093</v>
      </c>
      <c r="H201" s="20">
        <v>208</v>
      </c>
      <c r="I201" s="9">
        <v>0.93693693693693691</v>
      </c>
      <c r="J201" s="20">
        <v>0</v>
      </c>
      <c r="K201" s="9">
        <v>0</v>
      </c>
      <c r="L201" s="20">
        <v>10</v>
      </c>
      <c r="M201" s="9">
        <v>4.5045045045045043E-2</v>
      </c>
      <c r="N201" s="20">
        <v>5</v>
      </c>
      <c r="O201" s="9">
        <v>2.2522522522522521E-2</v>
      </c>
      <c r="P201" s="20">
        <v>9</v>
      </c>
      <c r="Q201" s="9">
        <v>4.0540540540540543E-2</v>
      </c>
    </row>
    <row r="202" spans="4:17" x14ac:dyDescent="0.25">
      <c r="D202" s="8" t="s">
        <v>628</v>
      </c>
      <c r="E202" s="20">
        <v>472</v>
      </c>
      <c r="F202" s="20">
        <v>384</v>
      </c>
      <c r="G202" s="9">
        <v>0.81355932203389836</v>
      </c>
      <c r="H202" s="20">
        <v>322</v>
      </c>
      <c r="I202" s="9">
        <v>0.83854166666666663</v>
      </c>
      <c r="J202" s="20">
        <v>0</v>
      </c>
      <c r="K202" s="9">
        <v>0</v>
      </c>
      <c r="L202" s="20">
        <v>21</v>
      </c>
      <c r="M202" s="9">
        <v>5.46875E-2</v>
      </c>
      <c r="N202" s="20">
        <v>54</v>
      </c>
      <c r="O202" s="9">
        <v>0.140625</v>
      </c>
      <c r="P202" s="20">
        <v>0</v>
      </c>
      <c r="Q202" s="9">
        <v>0</v>
      </c>
    </row>
    <row r="203" spans="4:17" x14ac:dyDescent="0.25">
      <c r="D203" s="8" t="s">
        <v>630</v>
      </c>
      <c r="E203" s="20">
        <v>137</v>
      </c>
      <c r="F203" s="20">
        <v>104</v>
      </c>
      <c r="G203" s="9">
        <v>0.75912408759124084</v>
      </c>
      <c r="H203" s="20">
        <v>95</v>
      </c>
      <c r="I203" s="9">
        <v>0.91346153846153844</v>
      </c>
      <c r="J203" s="20">
        <v>0</v>
      </c>
      <c r="K203" s="9">
        <v>0</v>
      </c>
      <c r="L203" s="20">
        <v>14</v>
      </c>
      <c r="M203" s="9">
        <v>0.13461538461538461</v>
      </c>
      <c r="N203" s="20">
        <v>13</v>
      </c>
      <c r="O203" s="9">
        <v>0.125</v>
      </c>
      <c r="P203" s="20">
        <v>0</v>
      </c>
      <c r="Q203" s="9">
        <v>0</v>
      </c>
    </row>
    <row r="204" spans="4:17" x14ac:dyDescent="0.25">
      <c r="D204" s="8" t="s">
        <v>637</v>
      </c>
      <c r="E204" s="20">
        <v>335</v>
      </c>
      <c r="F204" s="20">
        <v>257</v>
      </c>
      <c r="G204" s="9">
        <v>0.76716417910447765</v>
      </c>
      <c r="H204" s="20">
        <v>218</v>
      </c>
      <c r="I204" s="9">
        <v>0.84824902723735407</v>
      </c>
      <c r="J204" s="20">
        <v>0</v>
      </c>
      <c r="K204" s="9">
        <v>0</v>
      </c>
      <c r="L204" s="20">
        <v>66</v>
      </c>
      <c r="M204" s="9">
        <v>0.25680933852140075</v>
      </c>
      <c r="N204" s="20">
        <v>1</v>
      </c>
      <c r="O204" s="9">
        <v>3.8910505836575876E-3</v>
      </c>
      <c r="P204" s="20">
        <v>4</v>
      </c>
      <c r="Q204" s="9">
        <v>1.556420233463035E-2</v>
      </c>
    </row>
    <row r="205" spans="4:17" x14ac:dyDescent="0.25">
      <c r="D205" s="8" t="s">
        <v>645</v>
      </c>
      <c r="E205" s="20">
        <v>788</v>
      </c>
      <c r="F205" s="20">
        <v>654</v>
      </c>
      <c r="G205" s="9">
        <v>0.82994923857868019</v>
      </c>
      <c r="H205" s="20">
        <v>578</v>
      </c>
      <c r="I205" s="9">
        <v>0.88379204892966357</v>
      </c>
      <c r="J205" s="20">
        <v>0</v>
      </c>
      <c r="K205" s="9">
        <v>0</v>
      </c>
      <c r="L205" s="20">
        <v>59</v>
      </c>
      <c r="M205" s="9">
        <v>9.0214067278287458E-2</v>
      </c>
      <c r="N205" s="20">
        <v>53</v>
      </c>
      <c r="O205" s="9">
        <v>8.1039755351681952E-2</v>
      </c>
      <c r="P205" s="20">
        <v>5</v>
      </c>
      <c r="Q205" s="9">
        <v>7.6452599388379203E-3</v>
      </c>
    </row>
    <row r="206" spans="4:17" x14ac:dyDescent="0.25">
      <c r="D206" s="7" t="s">
        <v>465</v>
      </c>
      <c r="E206" s="20">
        <v>1755</v>
      </c>
      <c r="F206" s="20">
        <v>1415</v>
      </c>
      <c r="G206" s="9">
        <v>0.80626780626780625</v>
      </c>
      <c r="H206" s="20">
        <v>1139</v>
      </c>
      <c r="I206" s="9">
        <v>0.80494699646643109</v>
      </c>
      <c r="J206" s="20">
        <v>0</v>
      </c>
      <c r="K206" s="9">
        <v>0</v>
      </c>
      <c r="L206" s="20">
        <v>155</v>
      </c>
      <c r="M206" s="9">
        <v>0.10954063604240283</v>
      </c>
      <c r="N206" s="20">
        <v>89</v>
      </c>
      <c r="O206" s="9">
        <v>6.289752650176679E-2</v>
      </c>
      <c r="P206" s="20">
        <v>37</v>
      </c>
      <c r="Q206" s="9">
        <v>2.6148409893992933E-2</v>
      </c>
    </row>
    <row r="207" spans="4:17" x14ac:dyDescent="0.25">
      <c r="D207" s="8" t="s">
        <v>622</v>
      </c>
      <c r="E207" s="20">
        <v>368</v>
      </c>
      <c r="F207" s="20">
        <v>321</v>
      </c>
      <c r="G207" s="9">
        <v>0.87228260869565222</v>
      </c>
      <c r="H207" s="20">
        <v>262</v>
      </c>
      <c r="I207" s="9">
        <v>0.81619937694704048</v>
      </c>
      <c r="J207" s="20">
        <v>0</v>
      </c>
      <c r="K207" s="9">
        <v>0</v>
      </c>
      <c r="L207" s="20">
        <v>25</v>
      </c>
      <c r="M207" s="9">
        <v>7.7881619937694699E-2</v>
      </c>
      <c r="N207" s="20">
        <v>13</v>
      </c>
      <c r="O207" s="9">
        <v>4.0498442367601244E-2</v>
      </c>
      <c r="P207" s="20">
        <v>1</v>
      </c>
      <c r="Q207" s="9">
        <v>3.1152647975077881E-3</v>
      </c>
    </row>
    <row r="208" spans="4:17" x14ac:dyDescent="0.25">
      <c r="D208" s="8" t="s">
        <v>466</v>
      </c>
      <c r="E208" s="20">
        <v>532</v>
      </c>
      <c r="F208" s="20">
        <v>449</v>
      </c>
      <c r="G208" s="9">
        <v>0.84398496240601506</v>
      </c>
      <c r="H208" s="20">
        <v>345</v>
      </c>
      <c r="I208" s="9">
        <v>0.76837416481069043</v>
      </c>
      <c r="J208" s="20">
        <v>0</v>
      </c>
      <c r="K208" s="9">
        <v>0</v>
      </c>
      <c r="L208" s="20">
        <v>37</v>
      </c>
      <c r="M208" s="9">
        <v>8.2405345211581285E-2</v>
      </c>
      <c r="N208" s="20">
        <v>21</v>
      </c>
      <c r="O208" s="9">
        <v>4.6770601336302897E-2</v>
      </c>
      <c r="P208" s="20">
        <v>11</v>
      </c>
      <c r="Q208" s="9">
        <v>2.4498886414253896E-2</v>
      </c>
    </row>
    <row r="209" spans="4:17" x14ac:dyDescent="0.25">
      <c r="D209" s="8" t="s">
        <v>639</v>
      </c>
      <c r="E209" s="20">
        <v>135</v>
      </c>
      <c r="F209" s="20">
        <v>100</v>
      </c>
      <c r="G209" s="9">
        <v>0.7407407407407407</v>
      </c>
      <c r="H209" s="20">
        <v>81</v>
      </c>
      <c r="I209" s="9">
        <v>0.81</v>
      </c>
      <c r="J209" s="20">
        <v>0</v>
      </c>
      <c r="K209" s="9">
        <v>0</v>
      </c>
      <c r="L209" s="20">
        <v>7</v>
      </c>
      <c r="M209" s="9">
        <v>7.0000000000000007E-2</v>
      </c>
      <c r="N209" s="20">
        <v>17</v>
      </c>
      <c r="O209" s="9">
        <v>0.17</v>
      </c>
      <c r="P209" s="20">
        <v>3</v>
      </c>
      <c r="Q209" s="9">
        <v>0.03</v>
      </c>
    </row>
    <row r="210" spans="4:17" x14ac:dyDescent="0.25">
      <c r="D210" s="8" t="s">
        <v>640</v>
      </c>
      <c r="E210" s="20">
        <v>76</v>
      </c>
      <c r="F210" s="20">
        <v>54</v>
      </c>
      <c r="G210" s="9">
        <v>0.71052631578947367</v>
      </c>
      <c r="H210" s="20">
        <v>40</v>
      </c>
      <c r="I210" s="9">
        <v>0.7407407407407407</v>
      </c>
      <c r="J210" s="20">
        <v>0</v>
      </c>
      <c r="K210" s="9">
        <v>0</v>
      </c>
      <c r="L210" s="20">
        <v>9</v>
      </c>
      <c r="M210" s="9">
        <v>0.16666666666666666</v>
      </c>
      <c r="N210" s="20">
        <v>2</v>
      </c>
      <c r="O210" s="9">
        <v>3.7037037037037035E-2</v>
      </c>
      <c r="P210" s="20">
        <v>2</v>
      </c>
      <c r="Q210" s="9">
        <v>3.7037037037037035E-2</v>
      </c>
    </row>
    <row r="211" spans="4:17" x14ac:dyDescent="0.25">
      <c r="D211" s="8" t="s">
        <v>469</v>
      </c>
      <c r="E211" s="20">
        <v>419</v>
      </c>
      <c r="F211" s="20">
        <v>342</v>
      </c>
      <c r="G211" s="9">
        <v>0.81622911694510736</v>
      </c>
      <c r="H211" s="20">
        <v>289</v>
      </c>
      <c r="I211" s="9">
        <v>0.84502923976608191</v>
      </c>
      <c r="J211" s="20">
        <v>0</v>
      </c>
      <c r="K211" s="9">
        <v>0</v>
      </c>
      <c r="L211" s="20">
        <v>16</v>
      </c>
      <c r="M211" s="9">
        <v>4.6783625730994149E-2</v>
      </c>
      <c r="N211" s="20">
        <v>35</v>
      </c>
      <c r="O211" s="9">
        <v>0.1023391812865497</v>
      </c>
      <c r="P211" s="20">
        <v>16</v>
      </c>
      <c r="Q211" s="9">
        <v>4.6783625730994149E-2</v>
      </c>
    </row>
    <row r="212" spans="4:17" x14ac:dyDescent="0.25">
      <c r="D212" s="8" t="s">
        <v>472</v>
      </c>
      <c r="E212" s="20">
        <v>225</v>
      </c>
      <c r="F212" s="20">
        <v>149</v>
      </c>
      <c r="G212" s="9">
        <v>0.66222222222222227</v>
      </c>
      <c r="H212" s="20">
        <v>122</v>
      </c>
      <c r="I212" s="9">
        <v>0.81879194630872487</v>
      </c>
      <c r="J212" s="20">
        <v>0</v>
      </c>
      <c r="K212" s="9">
        <v>0</v>
      </c>
      <c r="L212" s="20">
        <v>61</v>
      </c>
      <c r="M212" s="9">
        <v>0.40939597315436244</v>
      </c>
      <c r="N212" s="20">
        <v>1</v>
      </c>
      <c r="O212" s="9">
        <v>6.7114093959731542E-3</v>
      </c>
      <c r="P212" s="20">
        <v>4</v>
      </c>
      <c r="Q212" s="9">
        <v>2.6845637583892617E-2</v>
      </c>
    </row>
    <row r="213" spans="4:17" x14ac:dyDescent="0.25">
      <c r="D213" s="6" t="s">
        <v>475</v>
      </c>
      <c r="E213" s="20">
        <v>24165</v>
      </c>
      <c r="F213" s="20">
        <v>21908</v>
      </c>
      <c r="G213" s="9">
        <v>0.90660045520380717</v>
      </c>
      <c r="H213" s="20">
        <v>20221</v>
      </c>
      <c r="I213" s="9">
        <v>0.92299616578418842</v>
      </c>
      <c r="J213" s="20">
        <v>0</v>
      </c>
      <c r="K213" s="9">
        <v>0</v>
      </c>
      <c r="L213" s="20">
        <v>1035</v>
      </c>
      <c r="M213" s="9">
        <v>4.7243016249771771E-2</v>
      </c>
      <c r="N213" s="20">
        <v>529</v>
      </c>
      <c r="O213" s="9">
        <v>2.414643052766113E-2</v>
      </c>
      <c r="P213" s="20">
        <v>397</v>
      </c>
      <c r="Q213" s="9">
        <v>1.8121234252327915E-2</v>
      </c>
    </row>
    <row r="214" spans="4:17" x14ac:dyDescent="0.25">
      <c r="D214" s="7" t="s">
        <v>481</v>
      </c>
      <c r="E214" s="20">
        <v>3117</v>
      </c>
      <c r="F214" s="20">
        <v>2831</v>
      </c>
      <c r="G214" s="9">
        <v>0.90824510747513632</v>
      </c>
      <c r="H214" s="20">
        <v>2569</v>
      </c>
      <c r="I214" s="9">
        <v>0.90745319675026492</v>
      </c>
      <c r="J214" s="20">
        <v>0</v>
      </c>
      <c r="K214" s="9">
        <v>0</v>
      </c>
      <c r="L214" s="20">
        <v>130</v>
      </c>
      <c r="M214" s="9">
        <v>4.5920169551395267E-2</v>
      </c>
      <c r="N214" s="20">
        <v>57</v>
      </c>
      <c r="O214" s="9">
        <v>2.0134228187919462E-2</v>
      </c>
      <c r="P214" s="20">
        <v>59</v>
      </c>
      <c r="Q214" s="9">
        <v>2.0840692334864006E-2</v>
      </c>
    </row>
    <row r="215" spans="4:17" x14ac:dyDescent="0.25">
      <c r="D215" s="8" t="s">
        <v>654</v>
      </c>
      <c r="E215" s="20">
        <v>259</v>
      </c>
      <c r="F215" s="20">
        <v>229</v>
      </c>
      <c r="G215" s="9">
        <v>0.88416988416988418</v>
      </c>
      <c r="H215" s="20">
        <v>206</v>
      </c>
      <c r="I215" s="9">
        <v>0.89956331877729256</v>
      </c>
      <c r="J215" s="20">
        <v>0</v>
      </c>
      <c r="K215" s="9">
        <v>0</v>
      </c>
      <c r="L215" s="20">
        <v>9</v>
      </c>
      <c r="M215" s="9">
        <v>3.9301310043668124E-2</v>
      </c>
      <c r="N215" s="20">
        <v>13</v>
      </c>
      <c r="O215" s="9">
        <v>5.6768558951965066E-2</v>
      </c>
      <c r="P215" s="20">
        <v>0</v>
      </c>
      <c r="Q215" s="9">
        <v>0</v>
      </c>
    </row>
    <row r="216" spans="4:17" x14ac:dyDescent="0.25">
      <c r="D216" s="8" t="s">
        <v>657</v>
      </c>
      <c r="E216" s="20">
        <v>315</v>
      </c>
      <c r="F216" s="20">
        <v>292</v>
      </c>
      <c r="G216" s="9">
        <v>0.92698412698412702</v>
      </c>
      <c r="H216" s="20">
        <v>269</v>
      </c>
      <c r="I216" s="9">
        <v>0.92123287671232879</v>
      </c>
      <c r="J216" s="20">
        <v>0</v>
      </c>
      <c r="K216" s="9">
        <v>0</v>
      </c>
      <c r="L216" s="20">
        <v>8</v>
      </c>
      <c r="M216" s="9">
        <v>2.7397260273972601E-2</v>
      </c>
      <c r="N216" s="20">
        <v>12</v>
      </c>
      <c r="O216" s="9">
        <v>4.1095890410958902E-2</v>
      </c>
      <c r="P216" s="20">
        <v>2</v>
      </c>
      <c r="Q216" s="9">
        <v>6.8493150684931503E-3</v>
      </c>
    </row>
    <row r="217" spans="4:17" x14ac:dyDescent="0.25">
      <c r="D217" s="8" t="s">
        <v>482</v>
      </c>
      <c r="E217" s="20">
        <v>398</v>
      </c>
      <c r="F217" s="20">
        <v>362</v>
      </c>
      <c r="G217" s="9">
        <v>0.90954773869346739</v>
      </c>
      <c r="H217" s="20">
        <v>320</v>
      </c>
      <c r="I217" s="9">
        <v>0.88397790055248615</v>
      </c>
      <c r="J217" s="20">
        <v>0</v>
      </c>
      <c r="K217" s="9">
        <v>0</v>
      </c>
      <c r="L217" s="20">
        <v>15</v>
      </c>
      <c r="M217" s="9">
        <v>4.1436464088397788E-2</v>
      </c>
      <c r="N217" s="20">
        <v>11</v>
      </c>
      <c r="O217" s="9">
        <v>3.0386740331491711E-2</v>
      </c>
      <c r="P217" s="20">
        <v>5</v>
      </c>
      <c r="Q217" s="9">
        <v>1.3812154696132596E-2</v>
      </c>
    </row>
    <row r="218" spans="4:17" x14ac:dyDescent="0.25">
      <c r="D218" s="8" t="s">
        <v>663</v>
      </c>
      <c r="E218" s="20">
        <v>767</v>
      </c>
      <c r="F218" s="20">
        <v>690</v>
      </c>
      <c r="G218" s="9">
        <v>0.89960886571056065</v>
      </c>
      <c r="H218" s="20">
        <v>645</v>
      </c>
      <c r="I218" s="9">
        <v>0.93478260869565222</v>
      </c>
      <c r="J218" s="20">
        <v>0</v>
      </c>
      <c r="K218" s="9">
        <v>0</v>
      </c>
      <c r="L218" s="20">
        <v>63</v>
      </c>
      <c r="M218" s="9">
        <v>9.1304347826086957E-2</v>
      </c>
      <c r="N218" s="20">
        <v>0</v>
      </c>
      <c r="O218" s="9">
        <v>0</v>
      </c>
      <c r="P218" s="20">
        <v>6</v>
      </c>
      <c r="Q218" s="9">
        <v>8.6956521739130436E-3</v>
      </c>
    </row>
    <row r="219" spans="4:17" x14ac:dyDescent="0.25">
      <c r="D219" s="8" t="s">
        <v>486</v>
      </c>
      <c r="E219" s="20">
        <v>420</v>
      </c>
      <c r="F219" s="20">
        <v>397</v>
      </c>
      <c r="G219" s="9">
        <v>0.94523809523809521</v>
      </c>
      <c r="H219" s="20">
        <v>356</v>
      </c>
      <c r="I219" s="9">
        <v>0.89672544080604533</v>
      </c>
      <c r="J219" s="20">
        <v>0</v>
      </c>
      <c r="K219" s="9">
        <v>0</v>
      </c>
      <c r="L219" s="20">
        <v>10</v>
      </c>
      <c r="M219" s="9">
        <v>2.5188916876574308E-2</v>
      </c>
      <c r="N219" s="20">
        <v>3</v>
      </c>
      <c r="O219" s="9">
        <v>7.556675062972292E-3</v>
      </c>
      <c r="P219" s="20">
        <v>4</v>
      </c>
      <c r="Q219" s="9">
        <v>1.0075566750629723E-2</v>
      </c>
    </row>
    <row r="220" spans="4:17" x14ac:dyDescent="0.25">
      <c r="D220" s="8" t="s">
        <v>669</v>
      </c>
      <c r="E220" s="20">
        <v>233</v>
      </c>
      <c r="F220" s="20">
        <v>218</v>
      </c>
      <c r="G220" s="9">
        <v>0.93562231759656656</v>
      </c>
      <c r="H220" s="20">
        <v>200</v>
      </c>
      <c r="I220" s="9">
        <v>0.91743119266055051</v>
      </c>
      <c r="J220" s="20">
        <v>0</v>
      </c>
      <c r="K220" s="9">
        <v>0</v>
      </c>
      <c r="L220" s="20">
        <v>8</v>
      </c>
      <c r="M220" s="9">
        <v>3.669724770642202E-2</v>
      </c>
      <c r="N220" s="20">
        <v>0</v>
      </c>
      <c r="O220" s="9">
        <v>0</v>
      </c>
      <c r="P220" s="20">
        <v>4</v>
      </c>
      <c r="Q220" s="9">
        <v>1.834862385321101E-2</v>
      </c>
    </row>
    <row r="221" spans="4:17" x14ac:dyDescent="0.25">
      <c r="D221" s="8" t="s">
        <v>498</v>
      </c>
      <c r="E221" s="20">
        <v>415</v>
      </c>
      <c r="F221" s="20">
        <v>368</v>
      </c>
      <c r="G221" s="9">
        <v>0.88674698795180718</v>
      </c>
      <c r="H221" s="20">
        <v>324</v>
      </c>
      <c r="I221" s="9">
        <v>0.88043478260869568</v>
      </c>
      <c r="J221" s="20">
        <v>0</v>
      </c>
      <c r="K221" s="9">
        <v>0</v>
      </c>
      <c r="L221" s="20">
        <v>17</v>
      </c>
      <c r="M221" s="9">
        <v>4.619565217391304E-2</v>
      </c>
      <c r="N221" s="20">
        <v>18</v>
      </c>
      <c r="O221" s="9">
        <v>4.8913043478260872E-2</v>
      </c>
      <c r="P221" s="20">
        <v>4</v>
      </c>
      <c r="Q221" s="9">
        <v>1.0869565217391304E-2</v>
      </c>
    </row>
    <row r="222" spans="4:17" x14ac:dyDescent="0.25">
      <c r="D222" s="8" t="s">
        <v>500</v>
      </c>
      <c r="E222" s="20">
        <v>310</v>
      </c>
      <c r="F222" s="20">
        <v>275</v>
      </c>
      <c r="G222" s="9">
        <v>0.88709677419354838</v>
      </c>
      <c r="H222" s="20">
        <v>249</v>
      </c>
      <c r="I222" s="9">
        <v>0.9054545454545454</v>
      </c>
      <c r="J222" s="20"/>
      <c r="K222" s="9">
        <v>0</v>
      </c>
      <c r="L222" s="20"/>
      <c r="M222" s="9">
        <v>0</v>
      </c>
      <c r="N222" s="20"/>
      <c r="O222" s="9">
        <v>0</v>
      </c>
      <c r="P222" s="20">
        <v>34</v>
      </c>
      <c r="Q222" s="9">
        <v>0.12363636363636364</v>
      </c>
    </row>
    <row r="223" spans="4:17" x14ac:dyDescent="0.25">
      <c r="D223" s="7" t="s">
        <v>489</v>
      </c>
      <c r="E223" s="20">
        <v>3989</v>
      </c>
      <c r="F223" s="20">
        <v>3585</v>
      </c>
      <c r="G223" s="9">
        <v>0.89872148408122332</v>
      </c>
      <c r="H223" s="20">
        <v>3332</v>
      </c>
      <c r="I223" s="9">
        <v>0.92942817294281732</v>
      </c>
      <c r="J223" s="20">
        <v>0</v>
      </c>
      <c r="K223" s="9">
        <v>0</v>
      </c>
      <c r="L223" s="20">
        <v>223</v>
      </c>
      <c r="M223" s="9">
        <v>6.2203626220362622E-2</v>
      </c>
      <c r="N223" s="20">
        <v>75</v>
      </c>
      <c r="O223" s="9">
        <v>2.0920502092050208E-2</v>
      </c>
      <c r="P223" s="20">
        <v>61</v>
      </c>
      <c r="Q223" s="9">
        <v>1.7015341701534171E-2</v>
      </c>
    </row>
    <row r="224" spans="4:17" x14ac:dyDescent="0.25">
      <c r="D224" s="8" t="s">
        <v>658</v>
      </c>
      <c r="E224" s="20">
        <v>656</v>
      </c>
      <c r="F224" s="20">
        <v>590</v>
      </c>
      <c r="G224" s="9">
        <v>0.89939024390243905</v>
      </c>
      <c r="H224" s="20">
        <v>549</v>
      </c>
      <c r="I224" s="9">
        <v>0.93050847457627117</v>
      </c>
      <c r="J224" s="20">
        <v>0</v>
      </c>
      <c r="K224" s="9">
        <v>0</v>
      </c>
      <c r="L224" s="20">
        <v>51</v>
      </c>
      <c r="M224" s="9">
        <v>8.6440677966101692E-2</v>
      </c>
      <c r="N224" s="20">
        <v>5</v>
      </c>
      <c r="O224" s="9">
        <v>8.4745762711864406E-3</v>
      </c>
      <c r="P224" s="20">
        <v>3</v>
      </c>
      <c r="Q224" s="9">
        <v>5.084745762711864E-3</v>
      </c>
    </row>
    <row r="225" spans="4:17" x14ac:dyDescent="0.25">
      <c r="D225" s="8" t="s">
        <v>660</v>
      </c>
      <c r="E225" s="20">
        <v>472</v>
      </c>
      <c r="F225" s="20">
        <v>419</v>
      </c>
      <c r="G225" s="9">
        <v>0.88771186440677963</v>
      </c>
      <c r="H225" s="20">
        <v>383</v>
      </c>
      <c r="I225" s="9">
        <v>0.91408114558472553</v>
      </c>
      <c r="J225" s="20">
        <v>0</v>
      </c>
      <c r="K225" s="9">
        <v>0</v>
      </c>
      <c r="L225" s="20">
        <v>13</v>
      </c>
      <c r="M225" s="9">
        <v>3.1026252983293555E-2</v>
      </c>
      <c r="N225" s="20">
        <v>21</v>
      </c>
      <c r="O225" s="9">
        <v>5.0119331742243436E-2</v>
      </c>
      <c r="P225" s="20">
        <v>15</v>
      </c>
      <c r="Q225" s="9">
        <v>3.5799522673031027E-2</v>
      </c>
    </row>
    <row r="226" spans="4:17" x14ac:dyDescent="0.25">
      <c r="D226" s="8" t="s">
        <v>661</v>
      </c>
      <c r="E226" s="20">
        <v>1061</v>
      </c>
      <c r="F226" s="20">
        <v>935</v>
      </c>
      <c r="G226" s="9">
        <v>0.88124410933081998</v>
      </c>
      <c r="H226" s="20">
        <v>859</v>
      </c>
      <c r="I226" s="9">
        <v>0.91871657754010694</v>
      </c>
      <c r="J226" s="20">
        <v>0</v>
      </c>
      <c r="K226" s="9">
        <v>0</v>
      </c>
      <c r="L226" s="20">
        <v>92</v>
      </c>
      <c r="M226" s="9">
        <v>9.8395721925133683E-2</v>
      </c>
      <c r="N226" s="20">
        <v>14</v>
      </c>
      <c r="O226" s="9">
        <v>1.4973262032085561E-2</v>
      </c>
      <c r="P226" s="20">
        <v>9</v>
      </c>
      <c r="Q226" s="9">
        <v>9.6256684491978616E-3</v>
      </c>
    </row>
    <row r="227" spans="4:17" x14ac:dyDescent="0.25">
      <c r="D227" s="8" t="s">
        <v>662</v>
      </c>
      <c r="E227" s="20">
        <v>354</v>
      </c>
      <c r="F227" s="20">
        <v>324</v>
      </c>
      <c r="G227" s="9">
        <v>0.9152542372881356</v>
      </c>
      <c r="H227" s="20">
        <v>307</v>
      </c>
      <c r="I227" s="9">
        <v>0.94753086419753085</v>
      </c>
      <c r="J227" s="20">
        <v>0</v>
      </c>
      <c r="K227" s="9">
        <v>0</v>
      </c>
      <c r="L227" s="20">
        <v>7</v>
      </c>
      <c r="M227" s="9">
        <v>2.1604938271604937E-2</v>
      </c>
      <c r="N227" s="20">
        <v>10</v>
      </c>
      <c r="O227" s="9">
        <v>3.0864197530864196E-2</v>
      </c>
      <c r="P227" s="20">
        <v>9</v>
      </c>
      <c r="Q227" s="9">
        <v>2.7777777777777776E-2</v>
      </c>
    </row>
    <row r="228" spans="4:17" x14ac:dyDescent="0.25">
      <c r="D228" s="8" t="s">
        <v>490</v>
      </c>
      <c r="E228" s="20">
        <v>335</v>
      </c>
      <c r="F228" s="20">
        <v>322</v>
      </c>
      <c r="G228" s="9">
        <v>0.96119402985074631</v>
      </c>
      <c r="H228" s="20">
        <v>311</v>
      </c>
      <c r="I228" s="9">
        <v>0.96583850931677018</v>
      </c>
      <c r="J228" s="20">
        <v>0</v>
      </c>
      <c r="K228" s="9">
        <v>0</v>
      </c>
      <c r="L228" s="20">
        <v>1</v>
      </c>
      <c r="M228" s="9">
        <v>3.105590062111801E-3</v>
      </c>
      <c r="N228" s="20">
        <v>4</v>
      </c>
      <c r="O228" s="9">
        <v>1.2422360248447204E-2</v>
      </c>
      <c r="P228" s="20">
        <v>3</v>
      </c>
      <c r="Q228" s="9">
        <v>9.316770186335404E-3</v>
      </c>
    </row>
    <row r="229" spans="4:17" x14ac:dyDescent="0.25">
      <c r="D229" s="8" t="s">
        <v>666</v>
      </c>
      <c r="E229" s="20">
        <v>517</v>
      </c>
      <c r="F229" s="20">
        <v>447</v>
      </c>
      <c r="G229" s="9">
        <v>0.8646034816247582</v>
      </c>
      <c r="H229" s="20">
        <v>416</v>
      </c>
      <c r="I229" s="9">
        <v>0.93064876957494402</v>
      </c>
      <c r="J229" s="20">
        <v>0</v>
      </c>
      <c r="K229" s="9">
        <v>0</v>
      </c>
      <c r="L229" s="20">
        <v>47</v>
      </c>
      <c r="M229" s="9">
        <v>0.10514541387024609</v>
      </c>
      <c r="N229" s="20">
        <v>14</v>
      </c>
      <c r="O229" s="9">
        <v>3.1319910514541388E-2</v>
      </c>
      <c r="P229" s="20">
        <v>0</v>
      </c>
      <c r="Q229" s="9">
        <v>0</v>
      </c>
    </row>
    <row r="230" spans="4:17" x14ac:dyDescent="0.25">
      <c r="D230" s="8" t="s">
        <v>674</v>
      </c>
      <c r="E230" s="20">
        <v>594</v>
      </c>
      <c r="F230" s="20">
        <v>548</v>
      </c>
      <c r="G230" s="9">
        <v>0.92255892255892258</v>
      </c>
      <c r="H230" s="20">
        <v>507</v>
      </c>
      <c r="I230" s="9">
        <v>0.92518248175182483</v>
      </c>
      <c r="J230" s="20">
        <v>0</v>
      </c>
      <c r="K230" s="9">
        <v>0</v>
      </c>
      <c r="L230" s="20">
        <v>12</v>
      </c>
      <c r="M230" s="9">
        <v>2.1897810218978103E-2</v>
      </c>
      <c r="N230" s="20">
        <v>7</v>
      </c>
      <c r="O230" s="9">
        <v>1.2773722627737226E-2</v>
      </c>
      <c r="P230" s="20">
        <v>22</v>
      </c>
      <c r="Q230" s="9">
        <v>4.0145985401459854E-2</v>
      </c>
    </row>
    <row r="231" spans="4:17" x14ac:dyDescent="0.25">
      <c r="D231" s="7" t="s">
        <v>491</v>
      </c>
      <c r="E231" s="20">
        <v>2892</v>
      </c>
      <c r="F231" s="20">
        <v>2430</v>
      </c>
      <c r="G231" s="9">
        <v>0.84024896265560167</v>
      </c>
      <c r="H231" s="20">
        <v>2087</v>
      </c>
      <c r="I231" s="9">
        <v>0.85884773662551439</v>
      </c>
      <c r="J231" s="20">
        <v>0</v>
      </c>
      <c r="K231" s="9">
        <v>0</v>
      </c>
      <c r="L231" s="20">
        <v>164</v>
      </c>
      <c r="M231" s="9">
        <v>6.7489711934156385E-2</v>
      </c>
      <c r="N231" s="20">
        <v>100</v>
      </c>
      <c r="O231" s="9">
        <v>4.1152263374485597E-2</v>
      </c>
      <c r="P231" s="20">
        <v>135</v>
      </c>
      <c r="Q231" s="9">
        <v>5.5555555555555552E-2</v>
      </c>
    </row>
    <row r="232" spans="4:17" x14ac:dyDescent="0.25">
      <c r="D232" s="8" t="s">
        <v>493</v>
      </c>
      <c r="E232" s="20">
        <v>735</v>
      </c>
      <c r="F232" s="20">
        <v>631</v>
      </c>
      <c r="G232" s="9">
        <v>0.85850340136054426</v>
      </c>
      <c r="H232" s="20">
        <v>558</v>
      </c>
      <c r="I232" s="9">
        <v>0.88431061806656097</v>
      </c>
      <c r="J232" s="20">
        <v>0</v>
      </c>
      <c r="K232" s="9">
        <v>0</v>
      </c>
      <c r="L232" s="20">
        <v>56</v>
      </c>
      <c r="M232" s="9">
        <v>8.874801901743265E-2</v>
      </c>
      <c r="N232" s="20">
        <v>35</v>
      </c>
      <c r="O232" s="9">
        <v>5.5467511885895403E-2</v>
      </c>
      <c r="P232" s="20">
        <v>3</v>
      </c>
      <c r="Q232" s="9">
        <v>4.7543581616481777E-3</v>
      </c>
    </row>
    <row r="233" spans="4:17" x14ac:dyDescent="0.25">
      <c r="D233" s="8" t="s">
        <v>494</v>
      </c>
      <c r="E233" s="20">
        <v>454</v>
      </c>
      <c r="F233" s="20">
        <v>391</v>
      </c>
      <c r="G233" s="9">
        <v>0.86123348017621149</v>
      </c>
      <c r="H233" s="20">
        <v>328</v>
      </c>
      <c r="I233" s="9">
        <v>0.83887468030690537</v>
      </c>
      <c r="J233" s="20">
        <v>0</v>
      </c>
      <c r="K233" s="9">
        <v>0</v>
      </c>
      <c r="L233" s="20">
        <v>21</v>
      </c>
      <c r="M233" s="9">
        <v>5.3708439897698211E-2</v>
      </c>
      <c r="N233" s="20">
        <v>21</v>
      </c>
      <c r="O233" s="9">
        <v>5.3708439897698211E-2</v>
      </c>
      <c r="P233" s="20">
        <v>6</v>
      </c>
      <c r="Q233" s="9">
        <v>1.5345268542199489E-2</v>
      </c>
    </row>
    <row r="234" spans="4:17" x14ac:dyDescent="0.25">
      <c r="D234" s="8" t="s">
        <v>499</v>
      </c>
      <c r="E234" s="20">
        <v>545</v>
      </c>
      <c r="F234" s="20">
        <v>448</v>
      </c>
      <c r="G234" s="9">
        <v>0.82201834862385326</v>
      </c>
      <c r="H234" s="20">
        <v>367</v>
      </c>
      <c r="I234" s="9">
        <v>0.8191964285714286</v>
      </c>
      <c r="J234" s="20">
        <v>0</v>
      </c>
      <c r="K234" s="9">
        <v>0</v>
      </c>
      <c r="L234" s="20">
        <v>17</v>
      </c>
      <c r="M234" s="9">
        <v>3.7946428571428568E-2</v>
      </c>
      <c r="N234" s="20">
        <v>38</v>
      </c>
      <c r="O234" s="9">
        <v>8.4821428571428575E-2</v>
      </c>
      <c r="P234" s="20">
        <v>25</v>
      </c>
      <c r="Q234" s="9">
        <v>5.5803571428571432E-2</v>
      </c>
    </row>
    <row r="235" spans="4:17" x14ac:dyDescent="0.25">
      <c r="D235" s="8" t="s">
        <v>492</v>
      </c>
      <c r="E235" s="20">
        <v>338</v>
      </c>
      <c r="F235" s="20">
        <v>275</v>
      </c>
      <c r="G235" s="9">
        <v>0.81360946745562135</v>
      </c>
      <c r="H235" s="20">
        <v>227</v>
      </c>
      <c r="I235" s="9">
        <v>0.82545454545454544</v>
      </c>
      <c r="J235" s="20"/>
      <c r="K235" s="9">
        <v>0</v>
      </c>
      <c r="L235" s="20">
        <v>49</v>
      </c>
      <c r="M235" s="9">
        <v>0.17818181818181819</v>
      </c>
      <c r="N235" s="20">
        <v>5</v>
      </c>
      <c r="O235" s="9">
        <v>1.8181818181818181E-2</v>
      </c>
      <c r="P235" s="20">
        <v>7</v>
      </c>
      <c r="Q235" s="9">
        <v>2.5454545454545455E-2</v>
      </c>
    </row>
    <row r="236" spans="4:17" x14ac:dyDescent="0.25">
      <c r="D236" s="8" t="s">
        <v>495</v>
      </c>
      <c r="E236" s="20">
        <v>820</v>
      </c>
      <c r="F236" s="20">
        <v>685</v>
      </c>
      <c r="G236" s="9">
        <v>0.83536585365853655</v>
      </c>
      <c r="H236" s="20">
        <v>607</v>
      </c>
      <c r="I236" s="9">
        <v>0.88613138686131387</v>
      </c>
      <c r="J236" s="20"/>
      <c r="K236" s="9">
        <v>0</v>
      </c>
      <c r="L236" s="20">
        <v>21</v>
      </c>
      <c r="M236" s="9">
        <v>3.0656934306569343E-2</v>
      </c>
      <c r="N236" s="20">
        <v>1</v>
      </c>
      <c r="O236" s="9">
        <v>1.4598540145985401E-3</v>
      </c>
      <c r="P236" s="20">
        <v>94</v>
      </c>
      <c r="Q236" s="9">
        <v>0.13722627737226278</v>
      </c>
    </row>
    <row r="237" spans="4:17" x14ac:dyDescent="0.25">
      <c r="D237" s="7" t="s">
        <v>483</v>
      </c>
      <c r="E237" s="20">
        <v>2546</v>
      </c>
      <c r="F237" s="20">
        <v>2328</v>
      </c>
      <c r="G237" s="9">
        <v>0.9143754909662215</v>
      </c>
      <c r="H237" s="20">
        <v>2177</v>
      </c>
      <c r="I237" s="9">
        <v>0.93513745704467355</v>
      </c>
      <c r="J237" s="20">
        <v>0</v>
      </c>
      <c r="K237" s="9">
        <v>0</v>
      </c>
      <c r="L237" s="20">
        <v>124</v>
      </c>
      <c r="M237" s="9">
        <v>5.3264604810996562E-2</v>
      </c>
      <c r="N237" s="20">
        <v>56</v>
      </c>
      <c r="O237" s="9">
        <v>2.4054982817869417E-2</v>
      </c>
      <c r="P237" s="20">
        <v>13</v>
      </c>
      <c r="Q237" s="9">
        <v>5.5841924398625431E-3</v>
      </c>
    </row>
    <row r="238" spans="4:17" x14ac:dyDescent="0.25">
      <c r="D238" s="8" t="s">
        <v>484</v>
      </c>
      <c r="E238" s="20">
        <v>1381</v>
      </c>
      <c r="F238" s="20">
        <v>1264</v>
      </c>
      <c r="G238" s="9">
        <v>0.91527878349022451</v>
      </c>
      <c r="H238" s="20">
        <v>1200</v>
      </c>
      <c r="I238" s="9">
        <v>0.94936708860759489</v>
      </c>
      <c r="J238" s="20">
        <v>0</v>
      </c>
      <c r="K238" s="9">
        <v>0</v>
      </c>
      <c r="L238" s="20">
        <v>61</v>
      </c>
      <c r="M238" s="9">
        <v>4.8259493670886076E-2</v>
      </c>
      <c r="N238" s="20">
        <v>36</v>
      </c>
      <c r="O238" s="9">
        <v>2.8481012658227847E-2</v>
      </c>
      <c r="P238" s="20">
        <v>7</v>
      </c>
      <c r="Q238" s="9">
        <v>5.5379746835443038E-3</v>
      </c>
    </row>
    <row r="239" spans="4:17" x14ac:dyDescent="0.25">
      <c r="D239" s="8" t="s">
        <v>488</v>
      </c>
      <c r="E239" s="20">
        <v>195</v>
      </c>
      <c r="F239" s="20">
        <v>171</v>
      </c>
      <c r="G239" s="9">
        <v>0.87692307692307692</v>
      </c>
      <c r="H239" s="20">
        <v>155</v>
      </c>
      <c r="I239" s="9">
        <v>0.9064327485380117</v>
      </c>
      <c r="J239" s="20">
        <v>0</v>
      </c>
      <c r="K239" s="9">
        <v>0</v>
      </c>
      <c r="L239" s="20">
        <v>7</v>
      </c>
      <c r="M239" s="9">
        <v>4.0935672514619881E-2</v>
      </c>
      <c r="N239" s="20">
        <v>13</v>
      </c>
      <c r="O239" s="9">
        <v>7.6023391812865493E-2</v>
      </c>
      <c r="P239" s="20">
        <v>1</v>
      </c>
      <c r="Q239" s="9">
        <v>5.8479532163742687E-3</v>
      </c>
    </row>
    <row r="240" spans="4:17" x14ac:dyDescent="0.25">
      <c r="D240" s="8" t="s">
        <v>667</v>
      </c>
      <c r="E240" s="20">
        <v>970</v>
      </c>
      <c r="F240" s="20">
        <v>893</v>
      </c>
      <c r="G240" s="9">
        <v>0.92061855670103088</v>
      </c>
      <c r="H240" s="20">
        <v>822</v>
      </c>
      <c r="I240" s="9">
        <v>0.92049272116461367</v>
      </c>
      <c r="J240" s="20">
        <v>0</v>
      </c>
      <c r="K240" s="9">
        <v>0</v>
      </c>
      <c r="L240" s="20">
        <v>56</v>
      </c>
      <c r="M240" s="9">
        <v>6.2709966405375142E-2</v>
      </c>
      <c r="N240" s="20">
        <v>7</v>
      </c>
      <c r="O240" s="9">
        <v>7.8387458006718928E-3</v>
      </c>
      <c r="P240" s="20">
        <v>5</v>
      </c>
      <c r="Q240" s="9">
        <v>5.5991041433370659E-3</v>
      </c>
    </row>
    <row r="241" spans="4:17" x14ac:dyDescent="0.25">
      <c r="D241" s="7" t="s">
        <v>478</v>
      </c>
      <c r="E241" s="20">
        <v>3504</v>
      </c>
      <c r="F241" s="20">
        <v>3119</v>
      </c>
      <c r="G241" s="9">
        <v>0.89012557077625576</v>
      </c>
      <c r="H241" s="20">
        <v>2787</v>
      </c>
      <c r="I241" s="9">
        <v>0.89355562680346268</v>
      </c>
      <c r="J241" s="20">
        <v>0</v>
      </c>
      <c r="K241" s="9">
        <v>0</v>
      </c>
      <c r="L241" s="20">
        <v>102</v>
      </c>
      <c r="M241" s="9">
        <v>3.2702789355562679E-2</v>
      </c>
      <c r="N241" s="20">
        <v>141</v>
      </c>
      <c r="O241" s="9">
        <v>4.5206797050336645E-2</v>
      </c>
      <c r="P241" s="20">
        <v>88</v>
      </c>
      <c r="Q241" s="9">
        <v>2.8214171208720745E-2</v>
      </c>
    </row>
    <row r="242" spans="4:17" x14ac:dyDescent="0.25">
      <c r="D242" s="8" t="s">
        <v>655</v>
      </c>
      <c r="E242" s="20">
        <v>199</v>
      </c>
      <c r="F242" s="20">
        <v>177</v>
      </c>
      <c r="G242" s="9">
        <v>0.88944723618090449</v>
      </c>
      <c r="H242" s="20">
        <v>140</v>
      </c>
      <c r="I242" s="9">
        <v>0.79096045197740117</v>
      </c>
      <c r="J242" s="20">
        <v>0</v>
      </c>
      <c r="K242" s="9">
        <v>0</v>
      </c>
      <c r="L242" s="20">
        <v>11</v>
      </c>
      <c r="M242" s="9">
        <v>6.2146892655367235E-2</v>
      </c>
      <c r="N242" s="20">
        <v>6</v>
      </c>
      <c r="O242" s="9">
        <v>3.3898305084745763E-2</v>
      </c>
      <c r="P242" s="20">
        <v>0</v>
      </c>
      <c r="Q242" s="9">
        <v>0</v>
      </c>
    </row>
    <row r="243" spans="4:17" x14ac:dyDescent="0.25">
      <c r="D243" s="8" t="s">
        <v>479</v>
      </c>
      <c r="E243" s="20">
        <v>525</v>
      </c>
      <c r="F243" s="20">
        <v>477</v>
      </c>
      <c r="G243" s="9">
        <v>0.90857142857142859</v>
      </c>
      <c r="H243" s="20">
        <v>416</v>
      </c>
      <c r="I243" s="9">
        <v>0.8721174004192872</v>
      </c>
      <c r="J243" s="20">
        <v>0</v>
      </c>
      <c r="K243" s="9">
        <v>0</v>
      </c>
      <c r="L243" s="20">
        <v>10</v>
      </c>
      <c r="M243" s="9">
        <v>2.0964360587002098E-2</v>
      </c>
      <c r="N243" s="20">
        <v>30</v>
      </c>
      <c r="O243" s="9">
        <v>6.2893081761006289E-2</v>
      </c>
      <c r="P243" s="20">
        <v>2</v>
      </c>
      <c r="Q243" s="9">
        <v>4.1928721174004195E-3</v>
      </c>
    </row>
    <row r="244" spans="4:17" x14ac:dyDescent="0.25">
      <c r="D244" s="8" t="s">
        <v>480</v>
      </c>
      <c r="E244" s="20">
        <v>505</v>
      </c>
      <c r="F244" s="20">
        <v>449</v>
      </c>
      <c r="G244" s="9">
        <v>0.88910891089108912</v>
      </c>
      <c r="H244" s="20">
        <v>414</v>
      </c>
      <c r="I244" s="9">
        <v>0.92204899777282856</v>
      </c>
      <c r="J244" s="20">
        <v>0</v>
      </c>
      <c r="K244" s="9">
        <v>0</v>
      </c>
      <c r="L244" s="20">
        <v>22</v>
      </c>
      <c r="M244" s="9">
        <v>4.8997772828507792E-2</v>
      </c>
      <c r="N244" s="20">
        <v>19</v>
      </c>
      <c r="O244" s="9">
        <v>4.2316258351893093E-2</v>
      </c>
      <c r="P244" s="20">
        <v>7</v>
      </c>
      <c r="Q244" s="9">
        <v>1.5590200445434299E-2</v>
      </c>
    </row>
    <row r="245" spans="4:17" x14ac:dyDescent="0.25">
      <c r="D245" s="8" t="s">
        <v>664</v>
      </c>
      <c r="E245" s="20">
        <v>391</v>
      </c>
      <c r="F245" s="20">
        <v>349</v>
      </c>
      <c r="G245" s="9">
        <v>0.89258312020460362</v>
      </c>
      <c r="H245" s="20">
        <v>323</v>
      </c>
      <c r="I245" s="9">
        <v>0.92550143266475648</v>
      </c>
      <c r="J245" s="20">
        <v>0</v>
      </c>
      <c r="K245" s="9">
        <v>0</v>
      </c>
      <c r="L245" s="20">
        <v>9</v>
      </c>
      <c r="M245" s="9">
        <v>2.5787965616045846E-2</v>
      </c>
      <c r="N245" s="20">
        <v>21</v>
      </c>
      <c r="O245" s="9">
        <v>6.0171919770773637E-2</v>
      </c>
      <c r="P245" s="20">
        <v>8</v>
      </c>
      <c r="Q245" s="9">
        <v>2.2922636103151862E-2</v>
      </c>
    </row>
    <row r="246" spans="4:17" x14ac:dyDescent="0.25">
      <c r="D246" s="8" t="s">
        <v>665</v>
      </c>
      <c r="E246" s="20">
        <v>341</v>
      </c>
      <c r="F246" s="20">
        <v>318</v>
      </c>
      <c r="G246" s="9">
        <v>0.93255131964809379</v>
      </c>
      <c r="H246" s="20">
        <v>281</v>
      </c>
      <c r="I246" s="9">
        <v>0.88364779874213839</v>
      </c>
      <c r="J246" s="20">
        <v>0</v>
      </c>
      <c r="K246" s="9">
        <v>0</v>
      </c>
      <c r="L246" s="20">
        <v>6</v>
      </c>
      <c r="M246" s="9">
        <v>1.8867924528301886E-2</v>
      </c>
      <c r="N246" s="20">
        <v>9</v>
      </c>
      <c r="O246" s="9">
        <v>2.8301886792452831E-2</v>
      </c>
      <c r="P246" s="20">
        <v>3</v>
      </c>
      <c r="Q246" s="9">
        <v>9.433962264150943E-3</v>
      </c>
    </row>
    <row r="247" spans="4:17" x14ac:dyDescent="0.25">
      <c r="D247" s="8" t="s">
        <v>487</v>
      </c>
      <c r="E247" s="20">
        <v>304</v>
      </c>
      <c r="F247" s="20">
        <v>247</v>
      </c>
      <c r="G247" s="9">
        <v>0.8125</v>
      </c>
      <c r="H247" s="20">
        <v>207</v>
      </c>
      <c r="I247" s="9">
        <v>0.83805668016194335</v>
      </c>
      <c r="J247" s="20"/>
      <c r="K247" s="9">
        <v>0</v>
      </c>
      <c r="L247" s="20">
        <v>6</v>
      </c>
      <c r="M247" s="9">
        <v>2.4291497975708502E-2</v>
      </c>
      <c r="N247" s="20">
        <v>27</v>
      </c>
      <c r="O247" s="9">
        <v>0.10931174089068826</v>
      </c>
      <c r="P247" s="20">
        <v>11</v>
      </c>
      <c r="Q247" s="9">
        <v>4.4534412955465584E-2</v>
      </c>
    </row>
    <row r="248" spans="4:17" x14ac:dyDescent="0.25">
      <c r="D248" s="8" t="s">
        <v>496</v>
      </c>
      <c r="E248" s="20">
        <v>427</v>
      </c>
      <c r="F248" s="20">
        <v>394</v>
      </c>
      <c r="G248" s="9">
        <v>0.92271662763466045</v>
      </c>
      <c r="H248" s="20">
        <v>363</v>
      </c>
      <c r="I248" s="9">
        <v>0.92131979695431476</v>
      </c>
      <c r="J248" s="20">
        <v>0</v>
      </c>
      <c r="K248" s="9">
        <v>0</v>
      </c>
      <c r="L248" s="20">
        <v>13</v>
      </c>
      <c r="M248" s="9">
        <v>3.2994923857868022E-2</v>
      </c>
      <c r="N248" s="20">
        <v>6</v>
      </c>
      <c r="O248" s="9">
        <v>1.5228426395939087E-2</v>
      </c>
      <c r="P248" s="20">
        <v>5</v>
      </c>
      <c r="Q248" s="9">
        <v>1.2690355329949238E-2</v>
      </c>
    </row>
    <row r="249" spans="4:17" x14ac:dyDescent="0.25">
      <c r="D249" s="8" t="s">
        <v>673</v>
      </c>
      <c r="E249" s="20">
        <v>812</v>
      </c>
      <c r="F249" s="20">
        <v>708</v>
      </c>
      <c r="G249" s="9">
        <v>0.8719211822660099</v>
      </c>
      <c r="H249" s="20">
        <v>643</v>
      </c>
      <c r="I249" s="9">
        <v>0.90819209039548021</v>
      </c>
      <c r="J249" s="20">
        <v>0</v>
      </c>
      <c r="K249" s="9">
        <v>0</v>
      </c>
      <c r="L249" s="20">
        <v>25</v>
      </c>
      <c r="M249" s="9">
        <v>3.5310734463276837E-2</v>
      </c>
      <c r="N249" s="20">
        <v>23</v>
      </c>
      <c r="O249" s="9">
        <v>3.2485875706214688E-2</v>
      </c>
      <c r="P249" s="20">
        <v>52</v>
      </c>
      <c r="Q249" s="9">
        <v>7.3446327683615822E-2</v>
      </c>
    </row>
    <row r="250" spans="4:17" x14ac:dyDescent="0.25">
      <c r="D250" s="7" t="s">
        <v>476</v>
      </c>
      <c r="E250" s="20">
        <v>8117</v>
      </c>
      <c r="F250" s="20">
        <v>7615</v>
      </c>
      <c r="G250" s="9">
        <v>0.93815449057533573</v>
      </c>
      <c r="H250" s="20">
        <v>7269</v>
      </c>
      <c r="I250" s="9">
        <v>0.95456336178594881</v>
      </c>
      <c r="J250" s="20">
        <v>0</v>
      </c>
      <c r="K250" s="9">
        <v>0</v>
      </c>
      <c r="L250" s="20">
        <v>292</v>
      </c>
      <c r="M250" s="9">
        <v>3.8345370978332238E-2</v>
      </c>
      <c r="N250" s="20">
        <v>100</v>
      </c>
      <c r="O250" s="9">
        <v>1.3131976362442548E-2</v>
      </c>
      <c r="P250" s="20">
        <v>41</v>
      </c>
      <c r="Q250" s="9">
        <v>5.3841103086014449E-3</v>
      </c>
    </row>
    <row r="251" spans="4:17" x14ac:dyDescent="0.25">
      <c r="D251" s="8" t="s">
        <v>653</v>
      </c>
      <c r="E251" s="20">
        <v>361</v>
      </c>
      <c r="F251" s="20">
        <v>328</v>
      </c>
      <c r="G251" s="9">
        <v>0.90858725761772852</v>
      </c>
      <c r="H251" s="20">
        <v>305</v>
      </c>
      <c r="I251" s="9">
        <v>0.92987804878048785</v>
      </c>
      <c r="J251" s="20">
        <v>0</v>
      </c>
      <c r="K251" s="9">
        <v>0</v>
      </c>
      <c r="L251" s="20">
        <v>20</v>
      </c>
      <c r="M251" s="9">
        <v>6.097560975609756E-2</v>
      </c>
      <c r="N251" s="20">
        <v>7</v>
      </c>
      <c r="O251" s="9">
        <v>2.1341463414634148E-2</v>
      </c>
      <c r="P251" s="20">
        <v>3</v>
      </c>
      <c r="Q251" s="9">
        <v>9.1463414634146336E-3</v>
      </c>
    </row>
    <row r="252" spans="4:17" x14ac:dyDescent="0.25">
      <c r="D252" s="8" t="s">
        <v>656</v>
      </c>
      <c r="E252" s="20">
        <v>933</v>
      </c>
      <c r="F252" s="20">
        <v>858</v>
      </c>
      <c r="G252" s="9">
        <v>0.91961414790996787</v>
      </c>
      <c r="H252" s="20">
        <v>808</v>
      </c>
      <c r="I252" s="9">
        <v>0.9417249417249417</v>
      </c>
      <c r="J252" s="20">
        <v>0</v>
      </c>
      <c r="K252" s="9">
        <v>0</v>
      </c>
      <c r="L252" s="20">
        <v>51</v>
      </c>
      <c r="M252" s="9">
        <v>5.944055944055944E-2</v>
      </c>
      <c r="N252" s="20">
        <v>11</v>
      </c>
      <c r="O252" s="9">
        <v>1.282051282051282E-2</v>
      </c>
      <c r="P252" s="20">
        <v>1</v>
      </c>
      <c r="Q252" s="9">
        <v>1.1655011655011655E-3</v>
      </c>
    </row>
    <row r="253" spans="4:17" x14ac:dyDescent="0.25">
      <c r="D253" s="8" t="s">
        <v>659</v>
      </c>
      <c r="E253" s="20">
        <v>428</v>
      </c>
      <c r="F253" s="20">
        <v>403</v>
      </c>
      <c r="G253" s="9">
        <v>0.94158878504672894</v>
      </c>
      <c r="H253" s="20">
        <v>388</v>
      </c>
      <c r="I253" s="9">
        <v>0.96277915632754341</v>
      </c>
      <c r="J253" s="20">
        <v>0</v>
      </c>
      <c r="K253" s="9">
        <v>0</v>
      </c>
      <c r="L253" s="20">
        <v>19</v>
      </c>
      <c r="M253" s="9">
        <v>4.7146401985111663E-2</v>
      </c>
      <c r="N253" s="20">
        <v>1</v>
      </c>
      <c r="O253" s="9">
        <v>2.4813895781637717E-3</v>
      </c>
      <c r="P253" s="20">
        <v>3</v>
      </c>
      <c r="Q253" s="9">
        <v>7.4441687344913151E-3</v>
      </c>
    </row>
    <row r="254" spans="4:17" x14ac:dyDescent="0.25">
      <c r="D254" s="8" t="s">
        <v>485</v>
      </c>
      <c r="E254" s="20">
        <v>707</v>
      </c>
      <c r="F254" s="20">
        <v>675</v>
      </c>
      <c r="G254" s="9">
        <v>0.95473833097595473</v>
      </c>
      <c r="H254" s="20">
        <v>654</v>
      </c>
      <c r="I254" s="9">
        <v>0.96888888888888891</v>
      </c>
      <c r="J254" s="20">
        <v>0</v>
      </c>
      <c r="K254" s="9">
        <v>0</v>
      </c>
      <c r="L254" s="20">
        <v>28</v>
      </c>
      <c r="M254" s="9">
        <v>4.148148148148148E-2</v>
      </c>
      <c r="N254" s="20">
        <v>0</v>
      </c>
      <c r="O254" s="9">
        <v>0</v>
      </c>
      <c r="P254" s="20">
        <v>0</v>
      </c>
      <c r="Q254" s="9">
        <v>0</v>
      </c>
    </row>
    <row r="255" spans="4:17" x14ac:dyDescent="0.25">
      <c r="D255" s="8" t="s">
        <v>668</v>
      </c>
      <c r="E255" s="20">
        <v>372</v>
      </c>
      <c r="F255" s="20">
        <v>338</v>
      </c>
      <c r="G255" s="9">
        <v>0.90860215053763438</v>
      </c>
      <c r="H255" s="20">
        <v>314</v>
      </c>
      <c r="I255" s="9">
        <v>0.92899408284023666</v>
      </c>
      <c r="J255" s="20">
        <v>0</v>
      </c>
      <c r="K255" s="9">
        <v>0</v>
      </c>
      <c r="L255" s="20">
        <v>10</v>
      </c>
      <c r="M255" s="9">
        <v>2.9585798816568046E-2</v>
      </c>
      <c r="N255" s="20">
        <v>16</v>
      </c>
      <c r="O255" s="9">
        <v>4.7337278106508875E-2</v>
      </c>
      <c r="P255" s="20">
        <v>4</v>
      </c>
      <c r="Q255" s="9">
        <v>1.1834319526627219E-2</v>
      </c>
    </row>
    <row r="256" spans="4:17" x14ac:dyDescent="0.25">
      <c r="D256" s="8" t="s">
        <v>670</v>
      </c>
      <c r="E256" s="20">
        <v>1464</v>
      </c>
      <c r="F256" s="20">
        <v>1407</v>
      </c>
      <c r="G256" s="9">
        <v>0.96106557377049184</v>
      </c>
      <c r="H256" s="20">
        <v>1356</v>
      </c>
      <c r="I256" s="9">
        <v>0.96375266524520253</v>
      </c>
      <c r="J256" s="20">
        <v>0</v>
      </c>
      <c r="K256" s="9">
        <v>0</v>
      </c>
      <c r="L256" s="20">
        <v>35</v>
      </c>
      <c r="M256" s="9">
        <v>2.4875621890547265E-2</v>
      </c>
      <c r="N256" s="20">
        <v>5</v>
      </c>
      <c r="O256" s="9">
        <v>3.5536602700781805E-3</v>
      </c>
      <c r="P256" s="20">
        <v>4</v>
      </c>
      <c r="Q256" s="9">
        <v>2.8429282160625444E-3</v>
      </c>
    </row>
    <row r="257" spans="4:17" x14ac:dyDescent="0.25">
      <c r="D257" s="8" t="s">
        <v>671</v>
      </c>
      <c r="E257" s="20">
        <v>511</v>
      </c>
      <c r="F257" s="20">
        <v>469</v>
      </c>
      <c r="G257" s="9">
        <v>0.9178082191780822</v>
      </c>
      <c r="H257" s="20">
        <v>452</v>
      </c>
      <c r="I257" s="9">
        <v>0.96375266524520253</v>
      </c>
      <c r="J257" s="20">
        <v>0</v>
      </c>
      <c r="K257" s="9">
        <v>0</v>
      </c>
      <c r="L257" s="20">
        <v>21</v>
      </c>
      <c r="M257" s="9">
        <v>4.4776119402985072E-2</v>
      </c>
      <c r="N257" s="20">
        <v>14</v>
      </c>
      <c r="O257" s="9">
        <v>2.9850746268656716E-2</v>
      </c>
      <c r="P257" s="20">
        <v>0</v>
      </c>
      <c r="Q257" s="9">
        <v>0</v>
      </c>
    </row>
    <row r="258" spans="4:17" x14ac:dyDescent="0.25">
      <c r="D258" s="8" t="s">
        <v>497</v>
      </c>
      <c r="E258" s="20">
        <v>727</v>
      </c>
      <c r="F258" s="20">
        <v>681</v>
      </c>
      <c r="G258" s="9">
        <v>0.93672627235213202</v>
      </c>
      <c r="H258" s="20">
        <v>644</v>
      </c>
      <c r="I258" s="9">
        <v>0.94566813509544789</v>
      </c>
      <c r="J258" s="20">
        <v>0</v>
      </c>
      <c r="K258" s="9">
        <v>0</v>
      </c>
      <c r="L258" s="20">
        <v>17</v>
      </c>
      <c r="M258" s="9">
        <v>2.4963289280469897E-2</v>
      </c>
      <c r="N258" s="20">
        <v>14</v>
      </c>
      <c r="O258" s="9">
        <v>2.0558002936857563E-2</v>
      </c>
      <c r="P258" s="20">
        <v>8</v>
      </c>
      <c r="Q258" s="9">
        <v>1.1747430249632892E-2</v>
      </c>
    </row>
    <row r="259" spans="4:17" x14ac:dyDescent="0.25">
      <c r="D259" s="8" t="s">
        <v>672</v>
      </c>
      <c r="E259" s="20">
        <v>1025</v>
      </c>
      <c r="F259" s="20">
        <v>982</v>
      </c>
      <c r="G259" s="9">
        <v>0.95804878048780484</v>
      </c>
      <c r="H259" s="20">
        <v>942</v>
      </c>
      <c r="I259" s="9">
        <v>0.95926680244399187</v>
      </c>
      <c r="J259" s="20">
        <v>0</v>
      </c>
      <c r="K259" s="9">
        <v>0</v>
      </c>
      <c r="L259" s="20">
        <v>32</v>
      </c>
      <c r="M259" s="9">
        <v>3.2586558044806514E-2</v>
      </c>
      <c r="N259" s="20">
        <v>5</v>
      </c>
      <c r="O259" s="9">
        <v>5.0916496945010185E-3</v>
      </c>
      <c r="P259" s="20">
        <v>4</v>
      </c>
      <c r="Q259" s="9">
        <v>4.0733197556008143E-3</v>
      </c>
    </row>
    <row r="260" spans="4:17" x14ac:dyDescent="0.25">
      <c r="D260" s="8" t="s">
        <v>675</v>
      </c>
      <c r="E260" s="20">
        <v>959</v>
      </c>
      <c r="F260" s="20">
        <v>891</v>
      </c>
      <c r="G260" s="9">
        <v>0.92909280500521374</v>
      </c>
      <c r="H260" s="20">
        <v>850</v>
      </c>
      <c r="I260" s="9">
        <v>0.95398428731762064</v>
      </c>
      <c r="J260" s="20">
        <v>0</v>
      </c>
      <c r="K260" s="9">
        <v>0</v>
      </c>
      <c r="L260" s="20">
        <v>38</v>
      </c>
      <c r="M260" s="9">
        <v>4.2648709315375982E-2</v>
      </c>
      <c r="N260" s="20">
        <v>13</v>
      </c>
      <c r="O260" s="9">
        <v>1.4590347923681257E-2</v>
      </c>
      <c r="P260" s="20">
        <v>8</v>
      </c>
      <c r="Q260" s="9">
        <v>8.9786756453423128E-3</v>
      </c>
    </row>
    <row r="261" spans="4:17" x14ac:dyDescent="0.25">
      <c r="D261" s="8" t="s">
        <v>477</v>
      </c>
      <c r="E261" s="20">
        <v>630</v>
      </c>
      <c r="F261" s="20">
        <v>583</v>
      </c>
      <c r="G261" s="9">
        <v>0.92539682539682544</v>
      </c>
      <c r="H261" s="20">
        <v>556</v>
      </c>
      <c r="I261" s="9">
        <v>0.95368782161234988</v>
      </c>
      <c r="J261" s="20"/>
      <c r="K261" s="9">
        <v>0</v>
      </c>
      <c r="L261" s="20">
        <v>21</v>
      </c>
      <c r="M261" s="9">
        <v>3.6020583190394515E-2</v>
      </c>
      <c r="N261" s="20">
        <v>14</v>
      </c>
      <c r="O261" s="9">
        <v>2.4013722126929673E-2</v>
      </c>
      <c r="P261" s="20">
        <v>6</v>
      </c>
      <c r="Q261" s="9">
        <v>1.0291595197255575E-2</v>
      </c>
    </row>
    <row r="262" spans="4:17" x14ac:dyDescent="0.25">
      <c r="D262" s="6" t="s">
        <v>676</v>
      </c>
      <c r="E262" s="20">
        <v>10473</v>
      </c>
      <c r="F262" s="20">
        <v>9128</v>
      </c>
      <c r="G262" s="9">
        <v>0.87157452496896781</v>
      </c>
      <c r="H262" s="20">
        <v>7516</v>
      </c>
      <c r="I262" s="9">
        <v>0.82340052585451362</v>
      </c>
      <c r="J262" s="20">
        <v>0</v>
      </c>
      <c r="K262" s="9">
        <v>0</v>
      </c>
      <c r="L262" s="20">
        <v>661</v>
      </c>
      <c r="M262" s="9">
        <v>7.2414548641542509E-2</v>
      </c>
      <c r="N262" s="20">
        <v>298</v>
      </c>
      <c r="O262" s="9">
        <v>3.2646801051709029E-2</v>
      </c>
      <c r="P262" s="20">
        <v>124</v>
      </c>
      <c r="Q262" s="9">
        <v>1.3584574934268186E-2</v>
      </c>
    </row>
    <row r="263" spans="4:17" x14ac:dyDescent="0.25">
      <c r="D263" s="7" t="s">
        <v>693</v>
      </c>
      <c r="E263" s="20">
        <v>1400</v>
      </c>
      <c r="F263" s="20">
        <v>1221</v>
      </c>
      <c r="G263" s="9">
        <v>0.87214285714285711</v>
      </c>
      <c r="H263" s="20">
        <v>1043</v>
      </c>
      <c r="I263" s="9">
        <v>0.85421785421785423</v>
      </c>
      <c r="J263" s="20">
        <v>0</v>
      </c>
      <c r="K263" s="9">
        <v>0</v>
      </c>
      <c r="L263" s="20">
        <v>127</v>
      </c>
      <c r="M263" s="9">
        <v>0.10401310401310401</v>
      </c>
      <c r="N263" s="20">
        <v>15</v>
      </c>
      <c r="O263" s="9">
        <v>1.2285012285012284E-2</v>
      </c>
      <c r="P263" s="20">
        <v>8</v>
      </c>
      <c r="Q263" s="9">
        <v>6.5520065520065524E-3</v>
      </c>
    </row>
    <row r="264" spans="4:17" x14ac:dyDescent="0.25">
      <c r="D264" s="8" t="s">
        <v>694</v>
      </c>
      <c r="E264" s="20">
        <v>185</v>
      </c>
      <c r="F264" s="20">
        <v>161</v>
      </c>
      <c r="G264" s="9">
        <v>0.87027027027027026</v>
      </c>
      <c r="H264" s="20">
        <v>142</v>
      </c>
      <c r="I264" s="9">
        <v>0.88198757763975155</v>
      </c>
      <c r="J264" s="20">
        <v>0</v>
      </c>
      <c r="K264" s="9">
        <v>0</v>
      </c>
      <c r="L264" s="20">
        <v>16</v>
      </c>
      <c r="M264" s="9">
        <v>9.9378881987577633E-2</v>
      </c>
      <c r="N264" s="20">
        <v>3</v>
      </c>
      <c r="O264" s="9">
        <v>1.8633540372670808E-2</v>
      </c>
      <c r="P264" s="20">
        <v>1</v>
      </c>
      <c r="Q264" s="9">
        <v>6.2111801242236021E-3</v>
      </c>
    </row>
    <row r="265" spans="4:17" x14ac:dyDescent="0.25">
      <c r="D265" s="8" t="s">
        <v>696</v>
      </c>
      <c r="E265" s="20">
        <v>219</v>
      </c>
      <c r="F265" s="20">
        <v>185</v>
      </c>
      <c r="G265" s="9">
        <v>0.84474885844748859</v>
      </c>
      <c r="H265" s="20">
        <v>152</v>
      </c>
      <c r="I265" s="9">
        <v>0.82162162162162167</v>
      </c>
      <c r="J265" s="20">
        <v>0</v>
      </c>
      <c r="K265" s="9">
        <v>0</v>
      </c>
      <c r="L265" s="20">
        <v>21</v>
      </c>
      <c r="M265" s="9">
        <v>0.11351351351351352</v>
      </c>
      <c r="N265" s="20">
        <v>3</v>
      </c>
      <c r="O265" s="9">
        <v>1.6216216216216217E-2</v>
      </c>
      <c r="P265" s="20">
        <v>3</v>
      </c>
      <c r="Q265" s="9">
        <v>1.6216216216216217E-2</v>
      </c>
    </row>
    <row r="266" spans="4:17" x14ac:dyDescent="0.25">
      <c r="D266" s="8" t="s">
        <v>704</v>
      </c>
      <c r="E266" s="20">
        <v>159</v>
      </c>
      <c r="F266" s="20">
        <v>135</v>
      </c>
      <c r="G266" s="9">
        <v>0.84905660377358494</v>
      </c>
      <c r="H266" s="20">
        <v>112</v>
      </c>
      <c r="I266" s="9">
        <v>0.82962962962962961</v>
      </c>
      <c r="J266" s="20">
        <v>0</v>
      </c>
      <c r="K266" s="9">
        <v>0</v>
      </c>
      <c r="L266" s="20">
        <v>16</v>
      </c>
      <c r="M266" s="9">
        <v>0.11851851851851852</v>
      </c>
      <c r="N266" s="20">
        <v>2</v>
      </c>
      <c r="O266" s="9">
        <v>1.4814814814814815E-2</v>
      </c>
      <c r="P266" s="20">
        <v>0</v>
      </c>
      <c r="Q266" s="9">
        <v>0</v>
      </c>
    </row>
    <row r="267" spans="4:17" x14ac:dyDescent="0.25">
      <c r="D267" s="8" t="s">
        <v>709</v>
      </c>
      <c r="E267" s="20">
        <v>627</v>
      </c>
      <c r="F267" s="20">
        <v>555</v>
      </c>
      <c r="G267" s="9">
        <v>0.88516746411483249</v>
      </c>
      <c r="H267" s="20">
        <v>481</v>
      </c>
      <c r="I267" s="9">
        <v>0.8666666666666667</v>
      </c>
      <c r="J267" s="20">
        <v>0</v>
      </c>
      <c r="K267" s="9">
        <v>0</v>
      </c>
      <c r="L267" s="20">
        <v>59</v>
      </c>
      <c r="M267" s="9">
        <v>0.1063063063063063</v>
      </c>
      <c r="N267" s="20">
        <v>2</v>
      </c>
      <c r="O267" s="9">
        <v>3.6036036036036037E-3</v>
      </c>
      <c r="P267" s="20">
        <v>2</v>
      </c>
      <c r="Q267" s="9">
        <v>3.6036036036036037E-3</v>
      </c>
    </row>
    <row r="268" spans="4:17" x14ac:dyDescent="0.25">
      <c r="D268" s="8" t="s">
        <v>713</v>
      </c>
      <c r="E268" s="20">
        <v>210</v>
      </c>
      <c r="F268" s="20">
        <v>185</v>
      </c>
      <c r="G268" s="9">
        <v>0.88095238095238093</v>
      </c>
      <c r="H268" s="20">
        <v>156</v>
      </c>
      <c r="I268" s="9">
        <v>0.84324324324324329</v>
      </c>
      <c r="J268" s="20">
        <v>0</v>
      </c>
      <c r="K268" s="9">
        <v>0</v>
      </c>
      <c r="L268" s="20">
        <v>15</v>
      </c>
      <c r="M268" s="9">
        <v>8.1081081081081086E-2</v>
      </c>
      <c r="N268" s="20">
        <v>5</v>
      </c>
      <c r="O268" s="9">
        <v>2.7027027027027029E-2</v>
      </c>
      <c r="P268" s="20">
        <v>2</v>
      </c>
      <c r="Q268" s="9">
        <v>1.0810810810810811E-2</v>
      </c>
    </row>
    <row r="269" spans="4:17" x14ac:dyDescent="0.25">
      <c r="D269" s="7" t="s">
        <v>679</v>
      </c>
      <c r="E269" s="20">
        <v>1048</v>
      </c>
      <c r="F269" s="20">
        <v>912</v>
      </c>
      <c r="G269" s="9">
        <v>0.87022900763358779</v>
      </c>
      <c r="H269" s="20">
        <v>681</v>
      </c>
      <c r="I269" s="9">
        <v>0.74671052631578949</v>
      </c>
      <c r="J269" s="20">
        <v>0</v>
      </c>
      <c r="K269" s="9">
        <v>0</v>
      </c>
      <c r="L269" s="20">
        <v>75</v>
      </c>
      <c r="M269" s="9">
        <v>8.2236842105263164E-2</v>
      </c>
      <c r="N269" s="20">
        <v>15</v>
      </c>
      <c r="O269" s="9">
        <v>1.6447368421052631E-2</v>
      </c>
      <c r="P269" s="20">
        <v>15</v>
      </c>
      <c r="Q269" s="9">
        <v>1.6447368421052631E-2</v>
      </c>
    </row>
    <row r="270" spans="4:17" x14ac:dyDescent="0.25">
      <c r="D270" s="8" t="s">
        <v>680</v>
      </c>
      <c r="E270" s="20">
        <v>311</v>
      </c>
      <c r="F270" s="20">
        <v>265</v>
      </c>
      <c r="G270" s="9">
        <v>0.85209003215434087</v>
      </c>
      <c r="H270" s="20">
        <v>191</v>
      </c>
      <c r="I270" s="9">
        <v>0.72075471698113203</v>
      </c>
      <c r="J270" s="20">
        <v>0</v>
      </c>
      <c r="K270" s="9">
        <v>0</v>
      </c>
      <c r="L270" s="20">
        <v>25</v>
      </c>
      <c r="M270" s="9">
        <v>9.4339622641509441E-2</v>
      </c>
      <c r="N270" s="20">
        <v>3</v>
      </c>
      <c r="O270" s="9">
        <v>1.1320754716981131E-2</v>
      </c>
      <c r="P270" s="20">
        <v>8</v>
      </c>
      <c r="Q270" s="9">
        <v>3.0188679245283019E-2</v>
      </c>
    </row>
    <row r="271" spans="4:17" x14ac:dyDescent="0.25">
      <c r="D271" s="8" t="s">
        <v>685</v>
      </c>
      <c r="E271" s="20">
        <v>305</v>
      </c>
      <c r="F271" s="20">
        <v>263</v>
      </c>
      <c r="G271" s="9">
        <v>0.86229508196721316</v>
      </c>
      <c r="H271" s="20">
        <v>199</v>
      </c>
      <c r="I271" s="9">
        <v>0.75665399239543729</v>
      </c>
      <c r="J271" s="20">
        <v>0</v>
      </c>
      <c r="K271" s="9">
        <v>0</v>
      </c>
      <c r="L271" s="20">
        <v>24</v>
      </c>
      <c r="M271" s="9">
        <v>9.125475285171103E-2</v>
      </c>
      <c r="N271" s="20">
        <v>3</v>
      </c>
      <c r="O271" s="9">
        <v>1.1406844106463879E-2</v>
      </c>
      <c r="P271" s="20">
        <v>4</v>
      </c>
      <c r="Q271" s="9">
        <v>1.5209125475285171E-2</v>
      </c>
    </row>
    <row r="272" spans="4:17" x14ac:dyDescent="0.25">
      <c r="D272" s="8" t="s">
        <v>697</v>
      </c>
      <c r="E272" s="20">
        <v>12</v>
      </c>
      <c r="F272" s="20">
        <v>10</v>
      </c>
      <c r="G272" s="9">
        <v>0.83333333333333337</v>
      </c>
      <c r="H272" s="20">
        <v>5</v>
      </c>
      <c r="I272" s="9">
        <v>0.5</v>
      </c>
      <c r="J272" s="20">
        <v>0</v>
      </c>
      <c r="K272" s="9">
        <v>0</v>
      </c>
      <c r="L272" s="20">
        <v>0</v>
      </c>
      <c r="M272" s="9">
        <v>0</v>
      </c>
      <c r="N272" s="20">
        <v>1</v>
      </c>
      <c r="O272" s="9">
        <v>0.1</v>
      </c>
      <c r="P272" s="20">
        <v>0</v>
      </c>
      <c r="Q272" s="9">
        <v>0</v>
      </c>
    </row>
    <row r="273" spans="4:17" x14ac:dyDescent="0.25">
      <c r="D273" s="8" t="s">
        <v>705</v>
      </c>
      <c r="E273" s="20">
        <v>420</v>
      </c>
      <c r="F273" s="20">
        <v>374</v>
      </c>
      <c r="G273" s="9">
        <v>0.89047619047619042</v>
      </c>
      <c r="H273" s="20">
        <v>286</v>
      </c>
      <c r="I273" s="9">
        <v>0.76470588235294112</v>
      </c>
      <c r="J273" s="20">
        <v>0</v>
      </c>
      <c r="K273" s="9">
        <v>0</v>
      </c>
      <c r="L273" s="20">
        <v>26</v>
      </c>
      <c r="M273" s="9">
        <v>6.9518716577540107E-2</v>
      </c>
      <c r="N273" s="20">
        <v>8</v>
      </c>
      <c r="O273" s="9">
        <v>2.1390374331550801E-2</v>
      </c>
      <c r="P273" s="20">
        <v>3</v>
      </c>
      <c r="Q273" s="9">
        <v>8.0213903743315516E-3</v>
      </c>
    </row>
    <row r="274" spans="4:17" x14ac:dyDescent="0.25">
      <c r="D274" s="7" t="s">
        <v>681</v>
      </c>
      <c r="E274" s="20">
        <v>1437</v>
      </c>
      <c r="F274" s="20">
        <v>1218</v>
      </c>
      <c r="G274" s="9">
        <v>0.8475991649269311</v>
      </c>
      <c r="H274" s="20">
        <v>1052</v>
      </c>
      <c r="I274" s="9">
        <v>0.86371100164203618</v>
      </c>
      <c r="J274" s="20">
        <v>0</v>
      </c>
      <c r="K274" s="9">
        <v>0</v>
      </c>
      <c r="L274" s="20">
        <v>135</v>
      </c>
      <c r="M274" s="9">
        <v>0.11083743842364532</v>
      </c>
      <c r="N274" s="20">
        <v>31</v>
      </c>
      <c r="O274" s="9">
        <v>2.5451559934318555E-2</v>
      </c>
      <c r="P274" s="20">
        <v>14</v>
      </c>
      <c r="Q274" s="9">
        <v>1.1494252873563218E-2</v>
      </c>
    </row>
    <row r="275" spans="4:17" x14ac:dyDescent="0.25">
      <c r="D275" s="8" t="s">
        <v>682</v>
      </c>
      <c r="E275" s="20">
        <v>444</v>
      </c>
      <c r="F275" s="20">
        <v>350</v>
      </c>
      <c r="G275" s="9">
        <v>0.78828828828828834</v>
      </c>
      <c r="H275" s="20">
        <v>290</v>
      </c>
      <c r="I275" s="9">
        <v>0.82857142857142863</v>
      </c>
      <c r="J275" s="20">
        <v>0</v>
      </c>
      <c r="K275" s="9">
        <v>0</v>
      </c>
      <c r="L275" s="20">
        <v>65</v>
      </c>
      <c r="M275" s="9">
        <v>0.18571428571428572</v>
      </c>
      <c r="N275" s="20">
        <v>2</v>
      </c>
      <c r="O275" s="9">
        <v>5.7142857142857143E-3</v>
      </c>
      <c r="P275" s="20">
        <v>8</v>
      </c>
      <c r="Q275" s="9">
        <v>2.2857142857142857E-2</v>
      </c>
    </row>
    <row r="276" spans="4:17" x14ac:dyDescent="0.25">
      <c r="D276" s="8" t="s">
        <v>689</v>
      </c>
      <c r="E276" s="20">
        <v>266</v>
      </c>
      <c r="F276" s="20">
        <v>239</v>
      </c>
      <c r="G276" s="9">
        <v>0.89849624060150379</v>
      </c>
      <c r="H276" s="20">
        <v>211</v>
      </c>
      <c r="I276" s="9">
        <v>0.88284518828451886</v>
      </c>
      <c r="J276" s="20">
        <v>0</v>
      </c>
      <c r="K276" s="9">
        <v>0</v>
      </c>
      <c r="L276" s="20">
        <v>14</v>
      </c>
      <c r="M276" s="9">
        <v>5.8577405857740586E-2</v>
      </c>
      <c r="N276" s="20">
        <v>8</v>
      </c>
      <c r="O276" s="9">
        <v>3.3472803347280332E-2</v>
      </c>
      <c r="P276" s="20">
        <v>2</v>
      </c>
      <c r="Q276" s="9">
        <v>8.368200836820083E-3</v>
      </c>
    </row>
    <row r="277" spans="4:17" x14ac:dyDescent="0.25">
      <c r="D277" s="8" t="s">
        <v>698</v>
      </c>
      <c r="E277" s="20">
        <v>540</v>
      </c>
      <c r="F277" s="20">
        <v>462</v>
      </c>
      <c r="G277" s="9">
        <v>0.85555555555555551</v>
      </c>
      <c r="H277" s="20">
        <v>410</v>
      </c>
      <c r="I277" s="9">
        <v>0.88744588744588748</v>
      </c>
      <c r="J277" s="20">
        <v>0</v>
      </c>
      <c r="K277" s="9">
        <v>0</v>
      </c>
      <c r="L277" s="20">
        <v>53</v>
      </c>
      <c r="M277" s="9">
        <v>0.11471861471861472</v>
      </c>
      <c r="N277" s="20">
        <v>9</v>
      </c>
      <c r="O277" s="9">
        <v>1.948051948051948E-2</v>
      </c>
      <c r="P277" s="20">
        <v>4</v>
      </c>
      <c r="Q277" s="9">
        <v>8.658008658008658E-3</v>
      </c>
    </row>
    <row r="278" spans="4:17" x14ac:dyDescent="0.25">
      <c r="D278" s="8" t="s">
        <v>699</v>
      </c>
      <c r="E278" s="20">
        <v>187</v>
      </c>
      <c r="F278" s="20">
        <v>167</v>
      </c>
      <c r="G278" s="9">
        <v>0.89304812834224601</v>
      </c>
      <c r="H278" s="20">
        <v>141</v>
      </c>
      <c r="I278" s="9">
        <v>0.84431137724550898</v>
      </c>
      <c r="J278" s="20">
        <v>0</v>
      </c>
      <c r="K278" s="9">
        <v>0</v>
      </c>
      <c r="L278" s="20">
        <v>3</v>
      </c>
      <c r="M278" s="9">
        <v>1.7964071856287425E-2</v>
      </c>
      <c r="N278" s="20">
        <v>12</v>
      </c>
      <c r="O278" s="9">
        <v>7.1856287425149698E-2</v>
      </c>
      <c r="P278" s="20">
        <v>0</v>
      </c>
      <c r="Q278" s="9">
        <v>0</v>
      </c>
    </row>
    <row r="279" spans="4:17" x14ac:dyDescent="0.25">
      <c r="D279" s="7" t="s">
        <v>702</v>
      </c>
      <c r="E279" s="20">
        <v>1381</v>
      </c>
      <c r="F279" s="20">
        <v>1208</v>
      </c>
      <c r="G279" s="9">
        <v>0.87472845763939178</v>
      </c>
      <c r="H279" s="20">
        <v>926</v>
      </c>
      <c r="I279" s="9">
        <v>0.76655629139072845</v>
      </c>
      <c r="J279" s="20">
        <v>0</v>
      </c>
      <c r="K279" s="9">
        <v>0</v>
      </c>
      <c r="L279" s="20">
        <v>73</v>
      </c>
      <c r="M279" s="9">
        <v>6.0430463576158944E-2</v>
      </c>
      <c r="N279" s="20">
        <v>56</v>
      </c>
      <c r="O279" s="9">
        <v>4.6357615894039736E-2</v>
      </c>
      <c r="P279" s="20">
        <v>15</v>
      </c>
      <c r="Q279" s="9">
        <v>1.2417218543046357E-2</v>
      </c>
    </row>
    <row r="280" spans="4:17" x14ac:dyDescent="0.25">
      <c r="D280" s="8" t="s">
        <v>703</v>
      </c>
      <c r="E280" s="20">
        <v>121</v>
      </c>
      <c r="F280" s="20">
        <v>106</v>
      </c>
      <c r="G280" s="9">
        <v>0.87603305785123964</v>
      </c>
      <c r="H280" s="20">
        <v>95</v>
      </c>
      <c r="I280" s="9">
        <v>0.89622641509433965</v>
      </c>
      <c r="J280" s="20">
        <v>0</v>
      </c>
      <c r="K280" s="9">
        <v>0</v>
      </c>
      <c r="L280" s="20">
        <v>8</v>
      </c>
      <c r="M280" s="9">
        <v>7.5471698113207544E-2</v>
      </c>
      <c r="N280" s="20">
        <v>4</v>
      </c>
      <c r="O280" s="9">
        <v>3.7735849056603772E-2</v>
      </c>
      <c r="P280" s="20">
        <v>0</v>
      </c>
      <c r="Q280" s="9">
        <v>0</v>
      </c>
    </row>
    <row r="281" spans="4:17" x14ac:dyDescent="0.25">
      <c r="D281" s="8" t="s">
        <v>706</v>
      </c>
      <c r="E281" s="20">
        <v>256</v>
      </c>
      <c r="F281" s="20">
        <v>224</v>
      </c>
      <c r="G281" s="9">
        <v>0.875</v>
      </c>
      <c r="H281" s="20">
        <v>157</v>
      </c>
      <c r="I281" s="9">
        <v>0.7008928571428571</v>
      </c>
      <c r="J281" s="20">
        <v>0</v>
      </c>
      <c r="K281" s="9">
        <v>0</v>
      </c>
      <c r="L281" s="20">
        <v>15</v>
      </c>
      <c r="M281" s="9">
        <v>6.6964285714285712E-2</v>
      </c>
      <c r="N281" s="20">
        <v>12</v>
      </c>
      <c r="O281" s="9">
        <v>5.3571428571428568E-2</v>
      </c>
      <c r="P281" s="20">
        <v>2</v>
      </c>
      <c r="Q281" s="9">
        <v>8.9285714285714281E-3</v>
      </c>
    </row>
    <row r="282" spans="4:17" x14ac:dyDescent="0.25">
      <c r="D282" s="8" t="s">
        <v>708</v>
      </c>
      <c r="E282" s="20">
        <v>319</v>
      </c>
      <c r="F282" s="20">
        <v>270</v>
      </c>
      <c r="G282" s="9">
        <v>0.84639498432601878</v>
      </c>
      <c r="H282" s="20">
        <v>200</v>
      </c>
      <c r="I282" s="9">
        <v>0.7407407407407407</v>
      </c>
      <c r="J282" s="20">
        <v>0</v>
      </c>
      <c r="K282" s="9">
        <v>0</v>
      </c>
      <c r="L282" s="20">
        <v>22</v>
      </c>
      <c r="M282" s="9">
        <v>8.1481481481481488E-2</v>
      </c>
      <c r="N282" s="20">
        <v>5</v>
      </c>
      <c r="O282" s="9">
        <v>1.8518518518518517E-2</v>
      </c>
      <c r="P282" s="20">
        <v>9</v>
      </c>
      <c r="Q282" s="9">
        <v>3.3333333333333333E-2</v>
      </c>
    </row>
    <row r="283" spans="4:17" x14ac:dyDescent="0.25">
      <c r="D283" s="8" t="s">
        <v>710</v>
      </c>
      <c r="E283" s="20">
        <v>96</v>
      </c>
      <c r="F283" s="20">
        <v>78</v>
      </c>
      <c r="G283" s="9">
        <v>0.8125</v>
      </c>
      <c r="H283" s="20">
        <v>61</v>
      </c>
      <c r="I283" s="9">
        <v>0.78205128205128205</v>
      </c>
      <c r="J283" s="20">
        <v>0</v>
      </c>
      <c r="K283" s="9">
        <v>0</v>
      </c>
      <c r="L283" s="20">
        <v>13</v>
      </c>
      <c r="M283" s="9">
        <v>0.16666666666666666</v>
      </c>
      <c r="N283" s="20">
        <v>4</v>
      </c>
      <c r="O283" s="9">
        <v>5.128205128205128E-2</v>
      </c>
      <c r="P283" s="20">
        <v>0</v>
      </c>
      <c r="Q283" s="9">
        <v>0</v>
      </c>
    </row>
    <row r="284" spans="4:17" x14ac:dyDescent="0.25">
      <c r="D284" s="8" t="s">
        <v>715</v>
      </c>
      <c r="E284" s="20">
        <v>589</v>
      </c>
      <c r="F284" s="20">
        <v>530</v>
      </c>
      <c r="G284" s="9">
        <v>0.89983022071307306</v>
      </c>
      <c r="H284" s="20">
        <v>413</v>
      </c>
      <c r="I284" s="9">
        <v>0.77924528301886797</v>
      </c>
      <c r="J284" s="20">
        <v>0</v>
      </c>
      <c r="K284" s="9">
        <v>0</v>
      </c>
      <c r="L284" s="20">
        <v>15</v>
      </c>
      <c r="M284" s="9">
        <v>2.8301886792452831E-2</v>
      </c>
      <c r="N284" s="20">
        <v>31</v>
      </c>
      <c r="O284" s="9">
        <v>5.849056603773585E-2</v>
      </c>
      <c r="P284" s="20">
        <v>4</v>
      </c>
      <c r="Q284" s="9">
        <v>7.5471698113207548E-3</v>
      </c>
    </row>
    <row r="285" spans="4:17" x14ac:dyDescent="0.25">
      <c r="D285" s="7" t="s">
        <v>677</v>
      </c>
      <c r="E285" s="20">
        <v>1425</v>
      </c>
      <c r="F285" s="20">
        <v>1250</v>
      </c>
      <c r="G285" s="9">
        <v>0.8771929824561403</v>
      </c>
      <c r="H285" s="20">
        <v>1064</v>
      </c>
      <c r="I285" s="9">
        <v>0.85119999999999996</v>
      </c>
      <c r="J285" s="20">
        <v>0</v>
      </c>
      <c r="K285" s="9">
        <v>0</v>
      </c>
      <c r="L285" s="20">
        <v>65</v>
      </c>
      <c r="M285" s="9">
        <v>5.1999999999999998E-2</v>
      </c>
      <c r="N285" s="20">
        <v>58</v>
      </c>
      <c r="O285" s="9">
        <v>4.6399999999999997E-2</v>
      </c>
      <c r="P285" s="20">
        <v>15</v>
      </c>
      <c r="Q285" s="9">
        <v>1.2E-2</v>
      </c>
    </row>
    <row r="286" spans="4:17" x14ac:dyDescent="0.25">
      <c r="D286" s="8" t="s">
        <v>678</v>
      </c>
      <c r="E286" s="20">
        <v>116</v>
      </c>
      <c r="F286" s="20">
        <v>101</v>
      </c>
      <c r="G286" s="9">
        <v>0.87068965517241381</v>
      </c>
      <c r="H286" s="20">
        <v>72</v>
      </c>
      <c r="I286" s="9">
        <v>0.71287128712871284</v>
      </c>
      <c r="J286" s="20">
        <v>0</v>
      </c>
      <c r="K286" s="9">
        <v>0</v>
      </c>
      <c r="L286" s="20">
        <v>7</v>
      </c>
      <c r="M286" s="9">
        <v>6.9306930693069313E-2</v>
      </c>
      <c r="N286" s="20">
        <v>0</v>
      </c>
      <c r="O286" s="9">
        <v>0</v>
      </c>
      <c r="P286" s="20">
        <v>4</v>
      </c>
      <c r="Q286" s="9">
        <v>3.9603960396039604E-2</v>
      </c>
    </row>
    <row r="287" spans="4:17" x14ac:dyDescent="0.25">
      <c r="D287" s="8" t="s">
        <v>686</v>
      </c>
      <c r="E287" s="20">
        <v>556</v>
      </c>
      <c r="F287" s="20">
        <v>477</v>
      </c>
      <c r="G287" s="9">
        <v>0.8579136690647482</v>
      </c>
      <c r="H287" s="20">
        <v>417</v>
      </c>
      <c r="I287" s="9">
        <v>0.87421383647798745</v>
      </c>
      <c r="J287" s="20">
        <v>0</v>
      </c>
      <c r="K287" s="9">
        <v>0</v>
      </c>
      <c r="L287" s="20">
        <v>15</v>
      </c>
      <c r="M287" s="9">
        <v>3.1446540880503145E-2</v>
      </c>
      <c r="N287" s="20">
        <v>48</v>
      </c>
      <c r="O287" s="9">
        <v>0.10062893081761007</v>
      </c>
      <c r="P287" s="20">
        <v>4</v>
      </c>
      <c r="Q287" s="9">
        <v>8.385744234800839E-3</v>
      </c>
    </row>
    <row r="288" spans="4:17" x14ac:dyDescent="0.25">
      <c r="D288" s="8" t="s">
        <v>692</v>
      </c>
      <c r="E288" s="20">
        <v>365</v>
      </c>
      <c r="F288" s="20">
        <v>323</v>
      </c>
      <c r="G288" s="9">
        <v>0.8849315068493151</v>
      </c>
      <c r="H288" s="20">
        <v>283</v>
      </c>
      <c r="I288" s="9">
        <v>0.87616099071207432</v>
      </c>
      <c r="J288" s="20">
        <v>0</v>
      </c>
      <c r="K288" s="9">
        <v>0</v>
      </c>
      <c r="L288" s="20">
        <v>21</v>
      </c>
      <c r="M288" s="9">
        <v>6.5015479876160992E-2</v>
      </c>
      <c r="N288" s="20">
        <v>1</v>
      </c>
      <c r="O288" s="9">
        <v>3.0959752321981426E-3</v>
      </c>
      <c r="P288" s="20">
        <v>6</v>
      </c>
      <c r="Q288" s="9">
        <v>1.8575851393188854E-2</v>
      </c>
    </row>
    <row r="289" spans="4:17" x14ac:dyDescent="0.25">
      <c r="D289" s="8" t="s">
        <v>701</v>
      </c>
      <c r="E289" s="20">
        <v>388</v>
      </c>
      <c r="F289" s="20">
        <v>349</v>
      </c>
      <c r="G289" s="9">
        <v>0.89948453608247425</v>
      </c>
      <c r="H289" s="20">
        <v>292</v>
      </c>
      <c r="I289" s="9">
        <v>0.83667621776504297</v>
      </c>
      <c r="J289" s="20">
        <v>0</v>
      </c>
      <c r="K289" s="9">
        <v>0</v>
      </c>
      <c r="L289" s="20">
        <v>22</v>
      </c>
      <c r="M289" s="9">
        <v>6.3037249283667621E-2</v>
      </c>
      <c r="N289" s="20">
        <v>9</v>
      </c>
      <c r="O289" s="9">
        <v>2.5787965616045846E-2</v>
      </c>
      <c r="P289" s="20">
        <v>1</v>
      </c>
      <c r="Q289" s="9">
        <v>2.8653295128939827E-3</v>
      </c>
    </row>
    <row r="290" spans="4:17" x14ac:dyDescent="0.25">
      <c r="D290" s="7" t="s">
        <v>683</v>
      </c>
      <c r="E290" s="20">
        <v>1409</v>
      </c>
      <c r="F290" s="20">
        <v>1236</v>
      </c>
      <c r="G290" s="9">
        <v>0.87721788502484033</v>
      </c>
      <c r="H290" s="20">
        <v>1057</v>
      </c>
      <c r="I290" s="9">
        <v>0.85517799352750812</v>
      </c>
      <c r="J290" s="20">
        <v>0</v>
      </c>
      <c r="K290" s="9">
        <v>0</v>
      </c>
      <c r="L290" s="20">
        <v>78</v>
      </c>
      <c r="M290" s="9">
        <v>6.3106796116504854E-2</v>
      </c>
      <c r="N290" s="20">
        <v>28</v>
      </c>
      <c r="O290" s="9">
        <v>2.2653721682847898E-2</v>
      </c>
      <c r="P290" s="20">
        <v>21</v>
      </c>
      <c r="Q290" s="9">
        <v>1.6990291262135922E-2</v>
      </c>
    </row>
    <row r="291" spans="4:17" x14ac:dyDescent="0.25">
      <c r="D291" s="8" t="s">
        <v>684</v>
      </c>
      <c r="E291" s="20">
        <v>435</v>
      </c>
      <c r="F291" s="20">
        <v>385</v>
      </c>
      <c r="G291" s="9">
        <v>0.88505747126436785</v>
      </c>
      <c r="H291" s="20">
        <v>327</v>
      </c>
      <c r="I291" s="9">
        <v>0.8493506493506493</v>
      </c>
      <c r="J291" s="20">
        <v>0</v>
      </c>
      <c r="K291" s="9">
        <v>0</v>
      </c>
      <c r="L291" s="20">
        <v>16</v>
      </c>
      <c r="M291" s="9">
        <v>4.1558441558441558E-2</v>
      </c>
      <c r="N291" s="20">
        <v>8</v>
      </c>
      <c r="O291" s="9">
        <v>2.0779220779220779E-2</v>
      </c>
      <c r="P291" s="20">
        <v>5</v>
      </c>
      <c r="Q291" s="9">
        <v>1.2987012987012988E-2</v>
      </c>
    </row>
    <row r="292" spans="4:17" x14ac:dyDescent="0.25">
      <c r="D292" s="8" t="s">
        <v>690</v>
      </c>
      <c r="E292" s="20">
        <v>279</v>
      </c>
      <c r="F292" s="20">
        <v>240</v>
      </c>
      <c r="G292" s="9">
        <v>0.86021505376344087</v>
      </c>
      <c r="H292" s="20">
        <v>204</v>
      </c>
      <c r="I292" s="9">
        <v>0.85</v>
      </c>
      <c r="J292" s="20">
        <v>0</v>
      </c>
      <c r="K292" s="9">
        <v>0</v>
      </c>
      <c r="L292" s="20">
        <v>13</v>
      </c>
      <c r="M292" s="9">
        <v>5.4166666666666669E-2</v>
      </c>
      <c r="N292" s="20">
        <v>17</v>
      </c>
      <c r="O292" s="9">
        <v>7.0833333333333331E-2</v>
      </c>
      <c r="P292" s="20">
        <v>3</v>
      </c>
      <c r="Q292" s="9">
        <v>1.2500000000000001E-2</v>
      </c>
    </row>
    <row r="293" spans="4:17" x14ac:dyDescent="0.25">
      <c r="D293" s="8" t="s">
        <v>711</v>
      </c>
      <c r="E293" s="20">
        <v>175</v>
      </c>
      <c r="F293" s="20">
        <v>139</v>
      </c>
      <c r="G293" s="9">
        <v>0.79428571428571426</v>
      </c>
      <c r="H293" s="20">
        <v>112</v>
      </c>
      <c r="I293" s="9">
        <v>0.80575539568345322</v>
      </c>
      <c r="J293" s="20">
        <v>0</v>
      </c>
      <c r="K293" s="9">
        <v>0</v>
      </c>
      <c r="L293" s="20">
        <v>25</v>
      </c>
      <c r="M293" s="9">
        <v>0.17985611510791366</v>
      </c>
      <c r="N293" s="20">
        <v>0</v>
      </c>
      <c r="O293" s="9">
        <v>0</v>
      </c>
      <c r="P293" s="20">
        <v>4</v>
      </c>
      <c r="Q293" s="9">
        <v>2.8776978417266189E-2</v>
      </c>
    </row>
    <row r="294" spans="4:17" x14ac:dyDescent="0.25">
      <c r="D294" s="8" t="s">
        <v>712</v>
      </c>
      <c r="E294" s="20">
        <v>520</v>
      </c>
      <c r="F294" s="20">
        <v>472</v>
      </c>
      <c r="G294" s="9">
        <v>0.90769230769230769</v>
      </c>
      <c r="H294" s="20">
        <v>414</v>
      </c>
      <c r="I294" s="9">
        <v>0.8771186440677966</v>
      </c>
      <c r="J294" s="20">
        <v>0</v>
      </c>
      <c r="K294" s="9">
        <v>0</v>
      </c>
      <c r="L294" s="20">
        <v>24</v>
      </c>
      <c r="M294" s="9">
        <v>5.0847457627118647E-2</v>
      </c>
      <c r="N294" s="20">
        <v>3</v>
      </c>
      <c r="O294" s="9">
        <v>6.3559322033898309E-3</v>
      </c>
      <c r="P294" s="20">
        <v>9</v>
      </c>
      <c r="Q294" s="9">
        <v>1.9067796610169493E-2</v>
      </c>
    </row>
    <row r="295" spans="4:17" x14ac:dyDescent="0.25">
      <c r="D295" s="7" t="s">
        <v>687</v>
      </c>
      <c r="E295" s="20">
        <v>2373</v>
      </c>
      <c r="F295" s="20">
        <v>2083</v>
      </c>
      <c r="G295" s="9">
        <v>0.87779182469447958</v>
      </c>
      <c r="H295" s="20">
        <v>1693</v>
      </c>
      <c r="I295" s="9">
        <v>0.81277004320691315</v>
      </c>
      <c r="J295" s="20">
        <v>0</v>
      </c>
      <c r="K295" s="9">
        <v>0</v>
      </c>
      <c r="L295" s="20">
        <v>108</v>
      </c>
      <c r="M295" s="9">
        <v>5.1848295727316369E-2</v>
      </c>
      <c r="N295" s="20">
        <v>95</v>
      </c>
      <c r="O295" s="9">
        <v>4.5607297167546808E-2</v>
      </c>
      <c r="P295" s="20">
        <v>36</v>
      </c>
      <c r="Q295" s="9">
        <v>1.728276524243879E-2</v>
      </c>
    </row>
    <row r="296" spans="4:17" x14ac:dyDescent="0.25">
      <c r="D296" s="8" t="s">
        <v>688</v>
      </c>
      <c r="E296" s="20">
        <v>364</v>
      </c>
      <c r="F296" s="20">
        <v>305</v>
      </c>
      <c r="G296" s="9">
        <v>0.83791208791208793</v>
      </c>
      <c r="H296" s="20">
        <v>233</v>
      </c>
      <c r="I296" s="9">
        <v>0.76393442622950825</v>
      </c>
      <c r="J296" s="20">
        <v>0</v>
      </c>
      <c r="K296" s="9">
        <v>0</v>
      </c>
      <c r="L296" s="20">
        <v>20</v>
      </c>
      <c r="M296" s="9">
        <v>6.5573770491803282E-2</v>
      </c>
      <c r="N296" s="20">
        <v>10</v>
      </c>
      <c r="O296" s="9">
        <v>3.2786885245901641E-2</v>
      </c>
      <c r="P296" s="20">
        <v>16</v>
      </c>
      <c r="Q296" s="9">
        <v>5.2459016393442623E-2</v>
      </c>
    </row>
    <row r="297" spans="4:17" x14ac:dyDescent="0.25">
      <c r="D297" s="8" t="s">
        <v>691</v>
      </c>
      <c r="E297" s="20">
        <v>453</v>
      </c>
      <c r="F297" s="20">
        <v>390</v>
      </c>
      <c r="G297" s="9">
        <v>0.86092715231788075</v>
      </c>
      <c r="H297" s="20">
        <v>264</v>
      </c>
      <c r="I297" s="9">
        <v>0.67692307692307696</v>
      </c>
      <c r="J297" s="20">
        <v>0</v>
      </c>
      <c r="K297" s="9">
        <v>0</v>
      </c>
      <c r="L297" s="20">
        <v>17</v>
      </c>
      <c r="M297" s="9">
        <v>4.3589743589743588E-2</v>
      </c>
      <c r="N297" s="20">
        <v>19</v>
      </c>
      <c r="O297" s="9">
        <v>4.8717948717948718E-2</v>
      </c>
      <c r="P297" s="20">
        <v>11</v>
      </c>
      <c r="Q297" s="9">
        <v>2.8205128205128206E-2</v>
      </c>
    </row>
    <row r="298" spans="4:17" x14ac:dyDescent="0.25">
      <c r="D298" s="8" t="s">
        <v>695</v>
      </c>
      <c r="E298" s="20">
        <v>318</v>
      </c>
      <c r="F298" s="20">
        <v>277</v>
      </c>
      <c r="G298" s="9">
        <v>0.87106918238993714</v>
      </c>
      <c r="H298" s="20">
        <v>218</v>
      </c>
      <c r="I298" s="9">
        <v>0.78700361010830322</v>
      </c>
      <c r="J298" s="20">
        <v>0</v>
      </c>
      <c r="K298" s="9">
        <v>0</v>
      </c>
      <c r="L298" s="20">
        <v>6</v>
      </c>
      <c r="M298" s="9">
        <v>2.1660649819494584E-2</v>
      </c>
      <c r="N298" s="20">
        <v>25</v>
      </c>
      <c r="O298" s="9">
        <v>9.0252707581227443E-2</v>
      </c>
      <c r="P298" s="20">
        <v>2</v>
      </c>
      <c r="Q298" s="9">
        <v>7.2202166064981952E-3</v>
      </c>
    </row>
    <row r="299" spans="4:17" x14ac:dyDescent="0.25">
      <c r="D299" s="8" t="s">
        <v>700</v>
      </c>
      <c r="E299" s="20">
        <v>644</v>
      </c>
      <c r="F299" s="20">
        <v>576</v>
      </c>
      <c r="G299" s="9">
        <v>0.89440993788819878</v>
      </c>
      <c r="H299" s="20">
        <v>490</v>
      </c>
      <c r="I299" s="9">
        <v>0.85069444444444442</v>
      </c>
      <c r="J299" s="20">
        <v>0</v>
      </c>
      <c r="K299" s="9">
        <v>0</v>
      </c>
      <c r="L299" s="20">
        <v>26</v>
      </c>
      <c r="M299" s="9">
        <v>4.5138888888888888E-2</v>
      </c>
      <c r="N299" s="20">
        <v>31</v>
      </c>
      <c r="O299" s="9">
        <v>5.3819444444444448E-2</v>
      </c>
      <c r="P299" s="20">
        <v>3</v>
      </c>
      <c r="Q299" s="9">
        <v>5.208333333333333E-3</v>
      </c>
    </row>
    <row r="300" spans="4:17" x14ac:dyDescent="0.25">
      <c r="D300" s="8" t="s">
        <v>707</v>
      </c>
      <c r="E300" s="20">
        <v>128</v>
      </c>
      <c r="F300" s="20">
        <v>122</v>
      </c>
      <c r="G300" s="9">
        <v>0.953125</v>
      </c>
      <c r="H300" s="20">
        <v>112</v>
      </c>
      <c r="I300" s="9">
        <v>0.91803278688524592</v>
      </c>
      <c r="J300" s="20">
        <v>0</v>
      </c>
      <c r="K300" s="9">
        <v>0</v>
      </c>
      <c r="L300" s="20">
        <v>1</v>
      </c>
      <c r="M300" s="9">
        <v>8.1967213114754103E-3</v>
      </c>
      <c r="N300" s="20">
        <v>4</v>
      </c>
      <c r="O300" s="9">
        <v>3.2786885245901641E-2</v>
      </c>
      <c r="P300" s="20">
        <v>0</v>
      </c>
      <c r="Q300" s="9">
        <v>0</v>
      </c>
    </row>
    <row r="301" spans="4:17" x14ac:dyDescent="0.25">
      <c r="D301" s="8" t="s">
        <v>714</v>
      </c>
      <c r="E301" s="20">
        <v>466</v>
      </c>
      <c r="F301" s="20">
        <v>413</v>
      </c>
      <c r="G301" s="9">
        <v>0.88626609442060089</v>
      </c>
      <c r="H301" s="20">
        <v>376</v>
      </c>
      <c r="I301" s="9">
        <v>0.91041162227602901</v>
      </c>
      <c r="J301" s="20">
        <v>0</v>
      </c>
      <c r="K301" s="9">
        <v>0</v>
      </c>
      <c r="L301" s="20">
        <v>38</v>
      </c>
      <c r="M301" s="9">
        <v>9.2009685230024216E-2</v>
      </c>
      <c r="N301" s="20">
        <v>6</v>
      </c>
      <c r="O301" s="9">
        <v>1.4527845036319613E-2</v>
      </c>
      <c r="P301" s="20">
        <v>4</v>
      </c>
      <c r="Q301" s="9">
        <v>9.6852300242130755E-3</v>
      </c>
    </row>
    <row r="302" spans="4:17" x14ac:dyDescent="0.25">
      <c r="D302" s="6" t="s">
        <v>501</v>
      </c>
      <c r="E302" s="20">
        <v>18411</v>
      </c>
      <c r="F302" s="20">
        <v>15993</v>
      </c>
      <c r="G302" s="9">
        <v>0.86866547172885777</v>
      </c>
      <c r="H302" s="20">
        <v>14337</v>
      </c>
      <c r="I302" s="9">
        <v>0.89645469893078222</v>
      </c>
      <c r="J302" s="20">
        <v>1</v>
      </c>
      <c r="K302" s="9">
        <v>6.2527355718126687E-5</v>
      </c>
      <c r="L302" s="20">
        <v>946</v>
      </c>
      <c r="M302" s="9">
        <v>5.9150878509347839E-2</v>
      </c>
      <c r="N302" s="20">
        <v>730</v>
      </c>
      <c r="O302" s="9">
        <v>4.5644969674232476E-2</v>
      </c>
      <c r="P302" s="20">
        <v>458</v>
      </c>
      <c r="Q302" s="9">
        <v>2.8637528918902019E-2</v>
      </c>
    </row>
    <row r="303" spans="4:17" x14ac:dyDescent="0.25">
      <c r="D303" s="7" t="s">
        <v>717</v>
      </c>
      <c r="E303" s="20">
        <v>2027</v>
      </c>
      <c r="F303" s="20">
        <v>1755</v>
      </c>
      <c r="G303" s="9">
        <v>0.86581154415392203</v>
      </c>
      <c r="H303" s="20">
        <v>1537</v>
      </c>
      <c r="I303" s="9">
        <v>0.87578347578347582</v>
      </c>
      <c r="J303" s="20">
        <v>0</v>
      </c>
      <c r="K303" s="9">
        <v>0</v>
      </c>
      <c r="L303" s="20">
        <v>181</v>
      </c>
      <c r="M303" s="9">
        <v>0.10313390313390314</v>
      </c>
      <c r="N303" s="20">
        <v>48</v>
      </c>
      <c r="O303" s="9">
        <v>2.735042735042735E-2</v>
      </c>
      <c r="P303" s="20">
        <v>5</v>
      </c>
      <c r="Q303" s="9">
        <v>2.8490028490028491E-3</v>
      </c>
    </row>
    <row r="304" spans="4:17" x14ac:dyDescent="0.25">
      <c r="D304" s="8" t="s">
        <v>718</v>
      </c>
      <c r="E304" s="20">
        <v>522</v>
      </c>
      <c r="F304" s="20">
        <v>437</v>
      </c>
      <c r="G304" s="9">
        <v>0.83716475095785436</v>
      </c>
      <c r="H304" s="20">
        <v>369</v>
      </c>
      <c r="I304" s="9">
        <v>0.84439359267734548</v>
      </c>
      <c r="J304" s="20">
        <v>0</v>
      </c>
      <c r="K304" s="9">
        <v>0</v>
      </c>
      <c r="L304" s="20">
        <v>49</v>
      </c>
      <c r="M304" s="9">
        <v>0.11212814645308924</v>
      </c>
      <c r="N304" s="20">
        <v>28</v>
      </c>
      <c r="O304" s="9">
        <v>6.4073226544622428E-2</v>
      </c>
      <c r="P304" s="20">
        <v>2</v>
      </c>
      <c r="Q304" s="9">
        <v>4.5766590389016018E-3</v>
      </c>
    </row>
    <row r="305" spans="4:17" x14ac:dyDescent="0.25">
      <c r="D305" s="8" t="s">
        <v>720</v>
      </c>
      <c r="E305" s="20">
        <v>565</v>
      </c>
      <c r="F305" s="20">
        <v>508</v>
      </c>
      <c r="G305" s="9">
        <v>0.89911504424778765</v>
      </c>
      <c r="H305" s="20">
        <v>453</v>
      </c>
      <c r="I305" s="9">
        <v>0.8917322834645669</v>
      </c>
      <c r="J305" s="20">
        <v>0</v>
      </c>
      <c r="K305" s="9">
        <v>0</v>
      </c>
      <c r="L305" s="20">
        <v>25</v>
      </c>
      <c r="M305" s="9">
        <v>4.9212598425196853E-2</v>
      </c>
      <c r="N305" s="20">
        <v>17</v>
      </c>
      <c r="O305" s="9">
        <v>3.3464566929133861E-2</v>
      </c>
      <c r="P305" s="20">
        <v>1</v>
      </c>
      <c r="Q305" s="9">
        <v>1.968503937007874E-3</v>
      </c>
    </row>
    <row r="306" spans="4:17" x14ac:dyDescent="0.25">
      <c r="D306" s="8" t="s">
        <v>722</v>
      </c>
      <c r="E306" s="20">
        <v>166</v>
      </c>
      <c r="F306" s="20">
        <v>131</v>
      </c>
      <c r="G306" s="9">
        <v>0.78915662650602414</v>
      </c>
      <c r="H306" s="20">
        <v>113</v>
      </c>
      <c r="I306" s="9">
        <v>0.86259541984732824</v>
      </c>
      <c r="J306" s="20">
        <v>0</v>
      </c>
      <c r="K306" s="9">
        <v>0</v>
      </c>
      <c r="L306" s="20">
        <v>28</v>
      </c>
      <c r="M306" s="9">
        <v>0.21374045801526717</v>
      </c>
      <c r="N306" s="20">
        <v>0</v>
      </c>
      <c r="O306" s="9">
        <v>0</v>
      </c>
      <c r="P306" s="20">
        <v>2</v>
      </c>
      <c r="Q306" s="9">
        <v>1.5267175572519083E-2</v>
      </c>
    </row>
    <row r="307" spans="4:17" x14ac:dyDescent="0.25">
      <c r="D307" s="8" t="s">
        <v>723</v>
      </c>
      <c r="E307" s="20">
        <v>251</v>
      </c>
      <c r="F307" s="20">
        <v>215</v>
      </c>
      <c r="G307" s="9">
        <v>0.85657370517928288</v>
      </c>
      <c r="H307" s="20">
        <v>184</v>
      </c>
      <c r="I307" s="9">
        <v>0.85581395348837208</v>
      </c>
      <c r="J307" s="20">
        <v>0</v>
      </c>
      <c r="K307" s="9">
        <v>0</v>
      </c>
      <c r="L307" s="20">
        <v>32</v>
      </c>
      <c r="M307" s="9">
        <v>0.14883720930232558</v>
      </c>
      <c r="N307" s="20">
        <v>1</v>
      </c>
      <c r="O307" s="9">
        <v>4.6511627906976744E-3</v>
      </c>
      <c r="P307" s="20">
        <v>0</v>
      </c>
      <c r="Q307" s="9">
        <v>0</v>
      </c>
    </row>
    <row r="308" spans="4:17" x14ac:dyDescent="0.25">
      <c r="D308" s="8" t="s">
        <v>749</v>
      </c>
      <c r="E308" s="20">
        <v>523</v>
      </c>
      <c r="F308" s="20">
        <v>464</v>
      </c>
      <c r="G308" s="9">
        <v>0.88718929254302104</v>
      </c>
      <c r="H308" s="20">
        <v>418</v>
      </c>
      <c r="I308" s="9">
        <v>0.90086206896551724</v>
      </c>
      <c r="J308" s="20">
        <v>0</v>
      </c>
      <c r="K308" s="9">
        <v>0</v>
      </c>
      <c r="L308" s="20">
        <v>47</v>
      </c>
      <c r="M308" s="9">
        <v>0.10129310344827586</v>
      </c>
      <c r="N308" s="20">
        <v>2</v>
      </c>
      <c r="O308" s="9">
        <v>4.3103448275862068E-3</v>
      </c>
      <c r="P308" s="20">
        <v>0</v>
      </c>
      <c r="Q308" s="9">
        <v>0</v>
      </c>
    </row>
    <row r="309" spans="4:17" x14ac:dyDescent="0.25">
      <c r="D309" s="7" t="s">
        <v>502</v>
      </c>
      <c r="E309" s="20">
        <v>5120</v>
      </c>
      <c r="F309" s="20">
        <v>4752</v>
      </c>
      <c r="G309" s="9">
        <v>0.92812499999999998</v>
      </c>
      <c r="H309" s="20">
        <v>4538</v>
      </c>
      <c r="I309" s="9">
        <v>0.95496632996633002</v>
      </c>
      <c r="J309" s="20">
        <v>0</v>
      </c>
      <c r="K309" s="9">
        <v>0</v>
      </c>
      <c r="L309" s="20">
        <v>203</v>
      </c>
      <c r="M309" s="9">
        <v>4.2718855218855219E-2</v>
      </c>
      <c r="N309" s="20">
        <v>45</v>
      </c>
      <c r="O309" s="9">
        <v>9.46969696969697E-3</v>
      </c>
      <c r="P309" s="20">
        <v>72</v>
      </c>
      <c r="Q309" s="9">
        <v>1.5151515151515152E-2</v>
      </c>
    </row>
    <row r="310" spans="4:17" x14ac:dyDescent="0.25">
      <c r="D310" s="8" t="s">
        <v>503</v>
      </c>
      <c r="E310" s="20">
        <v>834</v>
      </c>
      <c r="F310" s="20">
        <v>779</v>
      </c>
      <c r="G310" s="9">
        <v>0.93405275779376495</v>
      </c>
      <c r="H310" s="20">
        <v>752</v>
      </c>
      <c r="I310" s="9">
        <v>0.96534017971758668</v>
      </c>
      <c r="J310" s="20">
        <v>0</v>
      </c>
      <c r="K310" s="9">
        <v>0</v>
      </c>
      <c r="L310" s="20">
        <v>35</v>
      </c>
      <c r="M310" s="9">
        <v>4.4929396662387676E-2</v>
      </c>
      <c r="N310" s="20">
        <v>6</v>
      </c>
      <c r="O310" s="9">
        <v>7.7021822849807449E-3</v>
      </c>
      <c r="P310" s="20">
        <v>7</v>
      </c>
      <c r="Q310" s="9">
        <v>8.9858793324775355E-3</v>
      </c>
    </row>
    <row r="311" spans="4:17" x14ac:dyDescent="0.25">
      <c r="D311" s="8" t="s">
        <v>721</v>
      </c>
      <c r="E311" s="20">
        <v>1246</v>
      </c>
      <c r="F311" s="20">
        <v>1155</v>
      </c>
      <c r="G311" s="9">
        <v>0.9269662921348315</v>
      </c>
      <c r="H311" s="20">
        <v>1093</v>
      </c>
      <c r="I311" s="9">
        <v>0.94632034632034634</v>
      </c>
      <c r="J311" s="20">
        <v>0</v>
      </c>
      <c r="K311" s="9">
        <v>0</v>
      </c>
      <c r="L311" s="20">
        <v>57</v>
      </c>
      <c r="M311" s="9">
        <v>4.9350649350649353E-2</v>
      </c>
      <c r="N311" s="20">
        <v>23</v>
      </c>
      <c r="O311" s="9">
        <v>1.9913419913419914E-2</v>
      </c>
      <c r="P311" s="20">
        <v>0</v>
      </c>
      <c r="Q311" s="9">
        <v>0</v>
      </c>
    </row>
    <row r="312" spans="4:17" x14ac:dyDescent="0.25">
      <c r="D312" s="8" t="s">
        <v>506</v>
      </c>
      <c r="E312" s="20">
        <v>1483</v>
      </c>
      <c r="F312" s="20">
        <v>1382</v>
      </c>
      <c r="G312" s="9">
        <v>0.93189480782198242</v>
      </c>
      <c r="H312" s="20">
        <v>1324</v>
      </c>
      <c r="I312" s="9">
        <v>0.95803183791606372</v>
      </c>
      <c r="J312" s="20"/>
      <c r="K312" s="9">
        <v>0</v>
      </c>
      <c r="L312" s="20">
        <v>64</v>
      </c>
      <c r="M312" s="9">
        <v>4.6309696092619389E-2</v>
      </c>
      <c r="N312" s="20"/>
      <c r="O312" s="9">
        <v>0</v>
      </c>
      <c r="P312" s="20">
        <v>25</v>
      </c>
      <c r="Q312" s="9">
        <v>1.8089725036179449E-2</v>
      </c>
    </row>
    <row r="313" spans="4:17" x14ac:dyDescent="0.25">
      <c r="D313" s="8" t="s">
        <v>738</v>
      </c>
      <c r="E313" s="20">
        <v>593</v>
      </c>
      <c r="F313" s="20">
        <v>556</v>
      </c>
      <c r="G313" s="9">
        <v>0.93760539629005057</v>
      </c>
      <c r="H313" s="20">
        <v>520</v>
      </c>
      <c r="I313" s="9">
        <v>0.93525179856115104</v>
      </c>
      <c r="J313" s="20">
        <v>0</v>
      </c>
      <c r="K313" s="9">
        <v>0</v>
      </c>
      <c r="L313" s="20">
        <v>25</v>
      </c>
      <c r="M313" s="9">
        <v>4.4964028776978415E-2</v>
      </c>
      <c r="N313" s="20">
        <v>0</v>
      </c>
      <c r="O313" s="9">
        <v>0</v>
      </c>
      <c r="P313" s="20">
        <v>3</v>
      </c>
      <c r="Q313" s="9">
        <v>5.3956834532374104E-3</v>
      </c>
    </row>
    <row r="314" spans="4:17" x14ac:dyDescent="0.25">
      <c r="D314" s="8" t="s">
        <v>748</v>
      </c>
      <c r="E314" s="20">
        <v>964</v>
      </c>
      <c r="F314" s="20">
        <v>880</v>
      </c>
      <c r="G314" s="9">
        <v>0.91286307053941906</v>
      </c>
      <c r="H314" s="20">
        <v>849</v>
      </c>
      <c r="I314" s="9">
        <v>0.96477272727272723</v>
      </c>
      <c r="J314" s="20">
        <v>0</v>
      </c>
      <c r="K314" s="9">
        <v>0</v>
      </c>
      <c r="L314" s="20">
        <v>22</v>
      </c>
      <c r="M314" s="9">
        <v>2.5000000000000001E-2</v>
      </c>
      <c r="N314" s="20">
        <v>16</v>
      </c>
      <c r="O314" s="9">
        <v>1.8181818181818181E-2</v>
      </c>
      <c r="P314" s="20">
        <v>37</v>
      </c>
      <c r="Q314" s="9">
        <v>4.2045454545454546E-2</v>
      </c>
    </row>
    <row r="315" spans="4:17" x14ac:dyDescent="0.25">
      <c r="D315" s="7" t="s">
        <v>504</v>
      </c>
      <c r="E315" s="20">
        <v>3109</v>
      </c>
      <c r="F315" s="20">
        <v>2706</v>
      </c>
      <c r="G315" s="9">
        <v>0.87037632679318111</v>
      </c>
      <c r="H315" s="20">
        <v>2492</v>
      </c>
      <c r="I315" s="9">
        <v>0.92091648189209163</v>
      </c>
      <c r="J315" s="20">
        <v>0</v>
      </c>
      <c r="K315" s="9">
        <v>0</v>
      </c>
      <c r="L315" s="20">
        <v>156</v>
      </c>
      <c r="M315" s="9">
        <v>5.7649667405764965E-2</v>
      </c>
      <c r="N315" s="20">
        <v>85</v>
      </c>
      <c r="O315" s="9">
        <v>3.1411677753141166E-2</v>
      </c>
      <c r="P315" s="20">
        <v>123</v>
      </c>
      <c r="Q315" s="9">
        <v>4.5454545454545456E-2</v>
      </c>
    </row>
    <row r="316" spans="4:17" x14ac:dyDescent="0.25">
      <c r="D316" s="8" t="s">
        <v>719</v>
      </c>
      <c r="E316" s="20">
        <v>394</v>
      </c>
      <c r="F316" s="20">
        <v>355</v>
      </c>
      <c r="G316" s="9">
        <v>0.90101522842639592</v>
      </c>
      <c r="H316" s="20">
        <v>325</v>
      </c>
      <c r="I316" s="9">
        <v>0.91549295774647887</v>
      </c>
      <c r="J316" s="20">
        <v>0</v>
      </c>
      <c r="K316" s="9">
        <v>0</v>
      </c>
      <c r="L316" s="20">
        <v>27</v>
      </c>
      <c r="M316" s="9">
        <v>7.605633802816901E-2</v>
      </c>
      <c r="N316" s="20">
        <v>1</v>
      </c>
      <c r="O316" s="9">
        <v>2.8169014084507044E-3</v>
      </c>
      <c r="P316" s="20">
        <v>2</v>
      </c>
      <c r="Q316" s="9">
        <v>5.6338028169014088E-3</v>
      </c>
    </row>
    <row r="317" spans="4:17" x14ac:dyDescent="0.25">
      <c r="D317" s="8" t="s">
        <v>724</v>
      </c>
      <c r="E317" s="20">
        <v>232</v>
      </c>
      <c r="F317" s="20">
        <v>194</v>
      </c>
      <c r="G317" s="9">
        <v>0.83620689655172409</v>
      </c>
      <c r="H317" s="20">
        <v>168</v>
      </c>
      <c r="I317" s="9">
        <v>0.865979381443299</v>
      </c>
      <c r="J317" s="20">
        <v>0</v>
      </c>
      <c r="K317" s="9">
        <v>0</v>
      </c>
      <c r="L317" s="20">
        <v>29</v>
      </c>
      <c r="M317" s="9">
        <v>0.14948453608247422</v>
      </c>
      <c r="N317" s="20">
        <v>5</v>
      </c>
      <c r="O317" s="9">
        <v>2.5773195876288658E-2</v>
      </c>
      <c r="P317" s="20">
        <v>3</v>
      </c>
      <c r="Q317" s="9">
        <v>1.5463917525773196E-2</v>
      </c>
    </row>
    <row r="318" spans="4:17" x14ac:dyDescent="0.25">
      <c r="D318" s="8" t="s">
        <v>505</v>
      </c>
      <c r="E318" s="20">
        <v>413</v>
      </c>
      <c r="F318" s="20">
        <v>357</v>
      </c>
      <c r="G318" s="9">
        <v>0.86440677966101698</v>
      </c>
      <c r="H318" s="20">
        <v>318</v>
      </c>
      <c r="I318" s="9">
        <v>0.89075630252100846</v>
      </c>
      <c r="J318" s="20"/>
      <c r="K318" s="9">
        <v>0</v>
      </c>
      <c r="L318" s="20">
        <v>9</v>
      </c>
      <c r="M318" s="9">
        <v>2.5210084033613446E-2</v>
      </c>
      <c r="N318" s="20">
        <v>2</v>
      </c>
      <c r="O318" s="9">
        <v>5.6022408963585435E-3</v>
      </c>
      <c r="P318" s="20">
        <v>41</v>
      </c>
      <c r="Q318" s="9">
        <v>0.11484593837535013</v>
      </c>
    </row>
    <row r="319" spans="4:17" x14ac:dyDescent="0.25">
      <c r="D319" s="8" t="s">
        <v>732</v>
      </c>
      <c r="E319" s="20">
        <v>472</v>
      </c>
      <c r="F319" s="20">
        <v>434</v>
      </c>
      <c r="G319" s="9">
        <v>0.91949152542372881</v>
      </c>
      <c r="H319" s="20">
        <v>417</v>
      </c>
      <c r="I319" s="9">
        <v>0.96082949308755761</v>
      </c>
      <c r="J319" s="20">
        <v>0</v>
      </c>
      <c r="K319" s="9">
        <v>0</v>
      </c>
      <c r="L319" s="20">
        <v>19</v>
      </c>
      <c r="M319" s="9">
        <v>4.377880184331797E-2</v>
      </c>
      <c r="N319" s="20">
        <v>11</v>
      </c>
      <c r="O319" s="9">
        <v>2.5345622119815669E-2</v>
      </c>
      <c r="P319" s="20">
        <v>6</v>
      </c>
      <c r="Q319" s="9">
        <v>1.3824884792626729E-2</v>
      </c>
    </row>
    <row r="320" spans="4:17" x14ac:dyDescent="0.25">
      <c r="D320" s="8" t="s">
        <v>734</v>
      </c>
      <c r="E320" s="20">
        <v>712</v>
      </c>
      <c r="F320" s="20">
        <v>588</v>
      </c>
      <c r="G320" s="9">
        <v>0.8258426966292135</v>
      </c>
      <c r="H320" s="20">
        <v>549</v>
      </c>
      <c r="I320" s="9">
        <v>0.93367346938775508</v>
      </c>
      <c r="J320" s="20">
        <v>0</v>
      </c>
      <c r="K320" s="9">
        <v>0</v>
      </c>
      <c r="L320" s="20">
        <v>49</v>
      </c>
      <c r="M320" s="9">
        <v>8.3333333333333329E-2</v>
      </c>
      <c r="N320" s="20">
        <v>38</v>
      </c>
      <c r="O320" s="9">
        <v>6.4625850340136057E-2</v>
      </c>
      <c r="P320" s="20">
        <v>26</v>
      </c>
      <c r="Q320" s="9">
        <v>4.4217687074829932E-2</v>
      </c>
    </row>
    <row r="321" spans="4:17" x14ac:dyDescent="0.25">
      <c r="D321" s="8" t="s">
        <v>735</v>
      </c>
      <c r="E321" s="20">
        <v>341</v>
      </c>
      <c r="F321" s="20">
        <v>290</v>
      </c>
      <c r="G321" s="9">
        <v>0.85043988269794724</v>
      </c>
      <c r="H321" s="20">
        <v>253</v>
      </c>
      <c r="I321" s="9">
        <v>0.87241379310344824</v>
      </c>
      <c r="J321" s="20">
        <v>0</v>
      </c>
      <c r="K321" s="9">
        <v>0</v>
      </c>
      <c r="L321" s="20">
        <v>9</v>
      </c>
      <c r="M321" s="9">
        <v>3.1034482758620689E-2</v>
      </c>
      <c r="N321" s="20">
        <v>12</v>
      </c>
      <c r="O321" s="9">
        <v>4.1379310344827586E-2</v>
      </c>
      <c r="P321" s="20">
        <v>23</v>
      </c>
      <c r="Q321" s="9">
        <v>7.9310344827586213E-2</v>
      </c>
    </row>
    <row r="322" spans="4:17" x14ac:dyDescent="0.25">
      <c r="D322" s="8" t="s">
        <v>744</v>
      </c>
      <c r="E322" s="20">
        <v>144</v>
      </c>
      <c r="F322" s="20">
        <v>137</v>
      </c>
      <c r="G322" s="9">
        <v>0.95138888888888884</v>
      </c>
      <c r="H322" s="20">
        <v>130</v>
      </c>
      <c r="I322" s="9">
        <v>0.94890510948905105</v>
      </c>
      <c r="J322" s="20">
        <v>0</v>
      </c>
      <c r="K322" s="9">
        <v>0</v>
      </c>
      <c r="L322" s="20">
        <v>7</v>
      </c>
      <c r="M322" s="9">
        <v>5.1094890510948905E-2</v>
      </c>
      <c r="N322" s="20">
        <v>0</v>
      </c>
      <c r="O322" s="9">
        <v>0</v>
      </c>
      <c r="P322" s="20">
        <v>0</v>
      </c>
      <c r="Q322" s="9">
        <v>0</v>
      </c>
    </row>
    <row r="323" spans="4:17" x14ac:dyDescent="0.25">
      <c r="D323" s="8" t="s">
        <v>512</v>
      </c>
      <c r="E323" s="20">
        <v>401</v>
      </c>
      <c r="F323" s="20">
        <v>351</v>
      </c>
      <c r="G323" s="9">
        <v>0.87531172069825436</v>
      </c>
      <c r="H323" s="20">
        <v>332</v>
      </c>
      <c r="I323" s="9">
        <v>0.94586894586894588</v>
      </c>
      <c r="J323" s="20"/>
      <c r="K323" s="9">
        <v>0</v>
      </c>
      <c r="L323" s="20">
        <v>7</v>
      </c>
      <c r="M323" s="9">
        <v>1.9943019943019943E-2</v>
      </c>
      <c r="N323" s="20">
        <v>16</v>
      </c>
      <c r="O323" s="9">
        <v>4.5584045584045586E-2</v>
      </c>
      <c r="P323" s="20">
        <v>22</v>
      </c>
      <c r="Q323" s="9">
        <v>6.2678062678062682E-2</v>
      </c>
    </row>
    <row r="324" spans="4:17" x14ac:dyDescent="0.25">
      <c r="D324" s="7" t="s">
        <v>509</v>
      </c>
      <c r="E324" s="20">
        <v>3224</v>
      </c>
      <c r="F324" s="20">
        <v>2628</v>
      </c>
      <c r="G324" s="9">
        <v>0.81513647642679898</v>
      </c>
      <c r="H324" s="20">
        <v>2292</v>
      </c>
      <c r="I324" s="9">
        <v>0.87214611872146119</v>
      </c>
      <c r="J324" s="20">
        <v>0</v>
      </c>
      <c r="K324" s="9">
        <v>0</v>
      </c>
      <c r="L324" s="20">
        <v>169</v>
      </c>
      <c r="M324" s="9">
        <v>6.4307458143074578E-2</v>
      </c>
      <c r="N324" s="20">
        <v>239</v>
      </c>
      <c r="O324" s="9">
        <v>9.0943683409436829E-2</v>
      </c>
      <c r="P324" s="20">
        <v>124</v>
      </c>
      <c r="Q324" s="9">
        <v>4.7184170471841702E-2</v>
      </c>
    </row>
    <row r="325" spans="4:17" x14ac:dyDescent="0.25">
      <c r="D325" s="8" t="s">
        <v>716</v>
      </c>
      <c r="E325" s="20">
        <v>382</v>
      </c>
      <c r="F325" s="20">
        <v>285</v>
      </c>
      <c r="G325" s="9">
        <v>0.74607329842931935</v>
      </c>
      <c r="H325" s="20">
        <v>233</v>
      </c>
      <c r="I325" s="9">
        <v>0.81754385964912279</v>
      </c>
      <c r="J325" s="20">
        <v>0</v>
      </c>
      <c r="K325" s="9">
        <v>0</v>
      </c>
      <c r="L325" s="20">
        <v>43</v>
      </c>
      <c r="M325" s="9">
        <v>0.15087719298245614</v>
      </c>
      <c r="N325" s="20">
        <v>33</v>
      </c>
      <c r="O325" s="9">
        <v>0.11578947368421053</v>
      </c>
      <c r="P325" s="20">
        <v>5</v>
      </c>
      <c r="Q325" s="9">
        <v>1.7543859649122806E-2</v>
      </c>
    </row>
    <row r="326" spans="4:17" x14ac:dyDescent="0.25">
      <c r="D326" s="8" t="s">
        <v>725</v>
      </c>
      <c r="E326" s="20">
        <v>245</v>
      </c>
      <c r="F326" s="20">
        <v>212</v>
      </c>
      <c r="G326" s="9">
        <v>0.86530612244897964</v>
      </c>
      <c r="H326" s="20">
        <v>174</v>
      </c>
      <c r="I326" s="9">
        <v>0.82075471698113212</v>
      </c>
      <c r="J326" s="20">
        <v>0</v>
      </c>
      <c r="K326" s="9">
        <v>0</v>
      </c>
      <c r="L326" s="20">
        <v>4</v>
      </c>
      <c r="M326" s="9">
        <v>1.8867924528301886E-2</v>
      </c>
      <c r="N326" s="20">
        <v>21</v>
      </c>
      <c r="O326" s="9">
        <v>9.9056603773584911E-2</v>
      </c>
      <c r="P326" s="20">
        <v>3</v>
      </c>
      <c r="Q326" s="9">
        <v>1.4150943396226415E-2</v>
      </c>
    </row>
    <row r="327" spans="4:17" x14ac:dyDescent="0.25">
      <c r="D327" s="8" t="s">
        <v>729</v>
      </c>
      <c r="E327" s="20">
        <v>185</v>
      </c>
      <c r="F327" s="20">
        <v>162</v>
      </c>
      <c r="G327" s="9">
        <v>0.87567567567567572</v>
      </c>
      <c r="H327" s="20">
        <v>143</v>
      </c>
      <c r="I327" s="9">
        <v>0.88271604938271608</v>
      </c>
      <c r="J327" s="20">
        <v>0</v>
      </c>
      <c r="K327" s="9">
        <v>0</v>
      </c>
      <c r="L327" s="20">
        <v>8</v>
      </c>
      <c r="M327" s="9">
        <v>4.9382716049382713E-2</v>
      </c>
      <c r="N327" s="20">
        <v>10</v>
      </c>
      <c r="O327" s="9">
        <v>6.1728395061728392E-2</v>
      </c>
      <c r="P327" s="20">
        <v>3</v>
      </c>
      <c r="Q327" s="9">
        <v>1.8518518518518517E-2</v>
      </c>
    </row>
    <row r="328" spans="4:17" x14ac:dyDescent="0.25">
      <c r="D328" s="8" t="s">
        <v>736</v>
      </c>
      <c r="E328" s="20">
        <v>465</v>
      </c>
      <c r="F328" s="20">
        <v>350</v>
      </c>
      <c r="G328" s="9">
        <v>0.75268817204301075</v>
      </c>
      <c r="H328" s="20">
        <v>290</v>
      </c>
      <c r="I328" s="9">
        <v>0.82857142857142863</v>
      </c>
      <c r="J328" s="20">
        <v>0</v>
      </c>
      <c r="K328" s="9">
        <v>0</v>
      </c>
      <c r="L328" s="20">
        <v>26</v>
      </c>
      <c r="M328" s="9">
        <v>7.4285714285714288E-2</v>
      </c>
      <c r="N328" s="20">
        <v>56</v>
      </c>
      <c r="O328" s="9">
        <v>0.16</v>
      </c>
      <c r="P328" s="20">
        <v>25</v>
      </c>
      <c r="Q328" s="9">
        <v>7.1428571428571425E-2</v>
      </c>
    </row>
    <row r="329" spans="4:17" x14ac:dyDescent="0.25">
      <c r="D329" s="8" t="s">
        <v>743</v>
      </c>
      <c r="E329" s="20">
        <v>818</v>
      </c>
      <c r="F329" s="20">
        <v>711</v>
      </c>
      <c r="G329" s="9">
        <v>0.86919315403422981</v>
      </c>
      <c r="H329" s="20">
        <v>643</v>
      </c>
      <c r="I329" s="9">
        <v>0.90436005625879046</v>
      </c>
      <c r="J329" s="20">
        <v>0</v>
      </c>
      <c r="K329" s="9">
        <v>0</v>
      </c>
      <c r="L329" s="20">
        <v>59</v>
      </c>
      <c r="M329" s="9">
        <v>8.2981715893108293E-2</v>
      </c>
      <c r="N329" s="20">
        <v>33</v>
      </c>
      <c r="O329" s="9">
        <v>4.6413502109704644E-2</v>
      </c>
      <c r="P329" s="20">
        <v>1</v>
      </c>
      <c r="Q329" s="9">
        <v>1.4064697609001407E-3</v>
      </c>
    </row>
    <row r="330" spans="4:17" x14ac:dyDescent="0.25">
      <c r="D330" s="8" t="s">
        <v>510</v>
      </c>
      <c r="E330" s="20">
        <v>787</v>
      </c>
      <c r="F330" s="20">
        <v>657</v>
      </c>
      <c r="G330" s="9">
        <v>0.83481575603557812</v>
      </c>
      <c r="H330" s="20">
        <v>592</v>
      </c>
      <c r="I330" s="9">
        <v>0.90106544901065444</v>
      </c>
      <c r="J330" s="20"/>
      <c r="K330" s="9">
        <v>0</v>
      </c>
      <c r="L330" s="20">
        <v>15</v>
      </c>
      <c r="M330" s="9">
        <v>2.2831050228310501E-2</v>
      </c>
      <c r="N330" s="20">
        <v>23</v>
      </c>
      <c r="O330" s="9">
        <v>3.5007610350076102E-2</v>
      </c>
      <c r="P330" s="20">
        <v>76</v>
      </c>
      <c r="Q330" s="9">
        <v>0.11567732115677321</v>
      </c>
    </row>
    <row r="331" spans="4:17" x14ac:dyDescent="0.25">
      <c r="D331" s="8" t="s">
        <v>747</v>
      </c>
      <c r="E331" s="20">
        <v>342</v>
      </c>
      <c r="F331" s="20">
        <v>251</v>
      </c>
      <c r="G331" s="9">
        <v>0.73391812865497075</v>
      </c>
      <c r="H331" s="20">
        <v>217</v>
      </c>
      <c r="I331" s="9">
        <v>0.86454183266932272</v>
      </c>
      <c r="J331" s="20">
        <v>0</v>
      </c>
      <c r="K331" s="9">
        <v>0</v>
      </c>
      <c r="L331" s="20">
        <v>14</v>
      </c>
      <c r="M331" s="9">
        <v>5.5776892430278883E-2</v>
      </c>
      <c r="N331" s="20">
        <v>63</v>
      </c>
      <c r="O331" s="9">
        <v>0.25099601593625498</v>
      </c>
      <c r="P331" s="20">
        <v>11</v>
      </c>
      <c r="Q331" s="9">
        <v>4.3824701195219126E-2</v>
      </c>
    </row>
    <row r="332" spans="4:17" x14ac:dyDescent="0.25">
      <c r="D332" s="7" t="s">
        <v>507</v>
      </c>
      <c r="E332" s="20">
        <v>1454</v>
      </c>
      <c r="F332" s="20">
        <v>1225</v>
      </c>
      <c r="G332" s="9">
        <v>0.84250343878954603</v>
      </c>
      <c r="H332" s="20">
        <v>1005</v>
      </c>
      <c r="I332" s="9">
        <v>0.82040816326530608</v>
      </c>
      <c r="J332" s="20">
        <v>0</v>
      </c>
      <c r="K332" s="9">
        <v>0</v>
      </c>
      <c r="L332" s="20">
        <v>87</v>
      </c>
      <c r="M332" s="9">
        <v>7.1020408163265311E-2</v>
      </c>
      <c r="N332" s="20">
        <v>77</v>
      </c>
      <c r="O332" s="9">
        <v>6.2857142857142861E-2</v>
      </c>
      <c r="P332" s="20">
        <v>25</v>
      </c>
      <c r="Q332" s="9">
        <v>2.0408163265306121E-2</v>
      </c>
    </row>
    <row r="333" spans="4:17" x14ac:dyDescent="0.25">
      <c r="D333" s="8" t="s">
        <v>508</v>
      </c>
      <c r="E333" s="20">
        <v>605</v>
      </c>
      <c r="F333" s="20">
        <v>517</v>
      </c>
      <c r="G333" s="9">
        <v>0.8545454545454545</v>
      </c>
      <c r="H333" s="20">
        <v>434</v>
      </c>
      <c r="I333" s="9">
        <v>0.839458413926499</v>
      </c>
      <c r="J333" s="20"/>
      <c r="K333" s="9">
        <v>0</v>
      </c>
      <c r="L333" s="20">
        <v>34</v>
      </c>
      <c r="M333" s="9">
        <v>6.5764023210831718E-2</v>
      </c>
      <c r="N333" s="20">
        <v>32</v>
      </c>
      <c r="O333" s="9">
        <v>6.1895551257253385E-2</v>
      </c>
      <c r="P333" s="20">
        <v>6</v>
      </c>
      <c r="Q333" s="9">
        <v>1.160541586073501E-2</v>
      </c>
    </row>
    <row r="334" spans="4:17" x14ac:dyDescent="0.25">
      <c r="D334" s="8" t="s">
        <v>741</v>
      </c>
      <c r="E334" s="20">
        <v>376</v>
      </c>
      <c r="F334" s="20">
        <v>320</v>
      </c>
      <c r="G334" s="9">
        <v>0.85106382978723405</v>
      </c>
      <c r="H334" s="20">
        <v>249</v>
      </c>
      <c r="I334" s="9">
        <v>0.77812499999999996</v>
      </c>
      <c r="J334" s="20">
        <v>0</v>
      </c>
      <c r="K334" s="9">
        <v>0</v>
      </c>
      <c r="L334" s="20">
        <v>34</v>
      </c>
      <c r="M334" s="9">
        <v>0.10625</v>
      </c>
      <c r="N334" s="20">
        <v>6</v>
      </c>
      <c r="O334" s="9">
        <v>1.8749999999999999E-2</v>
      </c>
      <c r="P334" s="20">
        <v>5</v>
      </c>
      <c r="Q334" s="9">
        <v>1.5625E-2</v>
      </c>
    </row>
    <row r="335" spans="4:17" x14ac:dyDescent="0.25">
      <c r="D335" s="8" t="s">
        <v>511</v>
      </c>
      <c r="E335" s="20">
        <v>473</v>
      </c>
      <c r="F335" s="20">
        <v>388</v>
      </c>
      <c r="G335" s="9">
        <v>0.82029598308668072</v>
      </c>
      <c r="H335" s="20">
        <v>322</v>
      </c>
      <c r="I335" s="9">
        <v>0.82989690721649489</v>
      </c>
      <c r="J335" s="20">
        <v>0</v>
      </c>
      <c r="K335" s="9">
        <v>0</v>
      </c>
      <c r="L335" s="20">
        <v>19</v>
      </c>
      <c r="M335" s="9">
        <v>4.8969072164948453E-2</v>
      </c>
      <c r="N335" s="20">
        <v>39</v>
      </c>
      <c r="O335" s="9">
        <v>0.10051546391752578</v>
      </c>
      <c r="P335" s="20">
        <v>14</v>
      </c>
      <c r="Q335" s="9">
        <v>3.608247422680412E-2</v>
      </c>
    </row>
    <row r="336" spans="4:17" x14ac:dyDescent="0.25">
      <c r="D336" s="7" t="s">
        <v>726</v>
      </c>
      <c r="E336" s="20">
        <v>1736</v>
      </c>
      <c r="F336" s="20">
        <v>1426</v>
      </c>
      <c r="G336" s="9">
        <v>0.8214285714285714</v>
      </c>
      <c r="H336" s="20">
        <v>1181</v>
      </c>
      <c r="I336" s="9">
        <v>0.82819074333800846</v>
      </c>
      <c r="J336" s="20">
        <v>1</v>
      </c>
      <c r="K336" s="9">
        <v>7.0126227208976155E-4</v>
      </c>
      <c r="L336" s="20">
        <v>76</v>
      </c>
      <c r="M336" s="9">
        <v>5.3295932678821878E-2</v>
      </c>
      <c r="N336" s="20">
        <v>163</v>
      </c>
      <c r="O336" s="9">
        <v>0.11430575035063113</v>
      </c>
      <c r="P336" s="20">
        <v>44</v>
      </c>
      <c r="Q336" s="9">
        <v>3.0855539971949508E-2</v>
      </c>
    </row>
    <row r="337" spans="4:17" x14ac:dyDescent="0.25">
      <c r="D337" s="8" t="s">
        <v>727</v>
      </c>
      <c r="E337" s="20">
        <v>375</v>
      </c>
      <c r="F337" s="20">
        <v>343</v>
      </c>
      <c r="G337" s="9">
        <v>0.91466666666666663</v>
      </c>
      <c r="H337" s="20">
        <v>288</v>
      </c>
      <c r="I337" s="9">
        <v>0.83965014577259478</v>
      </c>
      <c r="J337" s="20">
        <v>0</v>
      </c>
      <c r="K337" s="9">
        <v>0</v>
      </c>
      <c r="L337" s="20">
        <v>8</v>
      </c>
      <c r="M337" s="9">
        <v>2.3323615160349854E-2</v>
      </c>
      <c r="N337" s="20">
        <v>16</v>
      </c>
      <c r="O337" s="9">
        <v>4.6647230320699708E-2</v>
      </c>
      <c r="P337" s="20">
        <v>2</v>
      </c>
      <c r="Q337" s="9">
        <v>5.8309037900874635E-3</v>
      </c>
    </row>
    <row r="338" spans="4:17" x14ac:dyDescent="0.25">
      <c r="D338" s="8" t="s">
        <v>730</v>
      </c>
      <c r="E338" s="20">
        <v>105</v>
      </c>
      <c r="F338" s="20">
        <v>88</v>
      </c>
      <c r="G338" s="9">
        <v>0.83809523809523812</v>
      </c>
      <c r="H338" s="20">
        <v>68</v>
      </c>
      <c r="I338" s="9">
        <v>0.77272727272727271</v>
      </c>
      <c r="J338" s="20">
        <v>0</v>
      </c>
      <c r="K338" s="9">
        <v>0</v>
      </c>
      <c r="L338" s="20">
        <v>9</v>
      </c>
      <c r="M338" s="9">
        <v>0.10227272727272728</v>
      </c>
      <c r="N338" s="20">
        <v>6</v>
      </c>
      <c r="O338" s="9">
        <v>6.8181818181818177E-2</v>
      </c>
      <c r="P338" s="20">
        <v>1</v>
      </c>
      <c r="Q338" s="9">
        <v>1.1363636363636364E-2</v>
      </c>
    </row>
    <row r="339" spans="4:17" x14ac:dyDescent="0.25">
      <c r="D339" s="8" t="s">
        <v>733</v>
      </c>
      <c r="E339" s="20">
        <v>202</v>
      </c>
      <c r="F339" s="20">
        <v>179</v>
      </c>
      <c r="G339" s="9">
        <v>0.88613861386138615</v>
      </c>
      <c r="H339" s="20">
        <v>149</v>
      </c>
      <c r="I339" s="9">
        <v>0.83240223463687146</v>
      </c>
      <c r="J339" s="20">
        <v>0</v>
      </c>
      <c r="K339" s="9">
        <v>0</v>
      </c>
      <c r="L339" s="20">
        <v>15</v>
      </c>
      <c r="M339" s="9">
        <v>8.3798882681564241E-2</v>
      </c>
      <c r="N339" s="20">
        <v>6</v>
      </c>
      <c r="O339" s="9">
        <v>3.3519553072625698E-2</v>
      </c>
      <c r="P339" s="20">
        <v>0</v>
      </c>
      <c r="Q339" s="9">
        <v>0</v>
      </c>
    </row>
    <row r="340" spans="4:17" x14ac:dyDescent="0.25">
      <c r="D340" s="8" t="s">
        <v>737</v>
      </c>
      <c r="E340" s="20">
        <v>311</v>
      </c>
      <c r="F340" s="20">
        <v>249</v>
      </c>
      <c r="G340" s="9">
        <v>0.80064308681672025</v>
      </c>
      <c r="H340" s="20">
        <v>198</v>
      </c>
      <c r="I340" s="9">
        <v>0.79518072289156627</v>
      </c>
      <c r="J340" s="20">
        <v>0</v>
      </c>
      <c r="K340" s="9">
        <v>0</v>
      </c>
      <c r="L340" s="20">
        <v>14</v>
      </c>
      <c r="M340" s="9">
        <v>5.6224899598393573E-2</v>
      </c>
      <c r="N340" s="20">
        <v>31</v>
      </c>
      <c r="O340" s="9">
        <v>0.12449799196787148</v>
      </c>
      <c r="P340" s="20">
        <v>13</v>
      </c>
      <c r="Q340" s="9">
        <v>5.2208835341365459E-2</v>
      </c>
    </row>
    <row r="341" spans="4:17" x14ac:dyDescent="0.25">
      <c r="D341" s="8" t="s">
        <v>745</v>
      </c>
      <c r="E341" s="20">
        <v>587</v>
      </c>
      <c r="F341" s="20">
        <v>428</v>
      </c>
      <c r="G341" s="9">
        <v>0.72913117546848383</v>
      </c>
      <c r="H341" s="20">
        <v>350</v>
      </c>
      <c r="I341" s="9">
        <v>0.81775700934579443</v>
      </c>
      <c r="J341" s="20">
        <v>0</v>
      </c>
      <c r="K341" s="9">
        <v>0</v>
      </c>
      <c r="L341" s="20">
        <v>20</v>
      </c>
      <c r="M341" s="9">
        <v>4.6728971962616821E-2</v>
      </c>
      <c r="N341" s="20">
        <v>100</v>
      </c>
      <c r="O341" s="9">
        <v>0.23364485981308411</v>
      </c>
      <c r="P341" s="20">
        <v>28</v>
      </c>
      <c r="Q341" s="9">
        <v>6.5420560747663545E-2</v>
      </c>
    </row>
    <row r="342" spans="4:17" x14ac:dyDescent="0.25">
      <c r="D342" s="8" t="s">
        <v>746</v>
      </c>
      <c r="E342" s="20">
        <v>156</v>
      </c>
      <c r="F342" s="20">
        <v>139</v>
      </c>
      <c r="G342" s="9">
        <v>0.89102564102564108</v>
      </c>
      <c r="H342" s="20">
        <v>128</v>
      </c>
      <c r="I342" s="9">
        <v>0.92086330935251803</v>
      </c>
      <c r="J342" s="20">
        <v>1</v>
      </c>
      <c r="K342" s="9">
        <v>7.1942446043165471E-3</v>
      </c>
      <c r="L342" s="20">
        <v>10</v>
      </c>
      <c r="M342" s="9">
        <v>7.1942446043165464E-2</v>
      </c>
      <c r="N342" s="20">
        <v>4</v>
      </c>
      <c r="O342" s="9">
        <v>2.8776978417266189E-2</v>
      </c>
      <c r="P342" s="20">
        <v>0</v>
      </c>
      <c r="Q342" s="9">
        <v>0</v>
      </c>
    </row>
    <row r="343" spans="4:17" x14ac:dyDescent="0.25">
      <c r="D343" s="7" t="s">
        <v>728</v>
      </c>
      <c r="E343" s="20">
        <v>1741</v>
      </c>
      <c r="F343" s="20">
        <v>1501</v>
      </c>
      <c r="G343" s="9">
        <v>0.86214819069500293</v>
      </c>
      <c r="H343" s="20">
        <v>1292</v>
      </c>
      <c r="I343" s="9">
        <v>0.86075949367088611</v>
      </c>
      <c r="J343" s="20">
        <v>0</v>
      </c>
      <c r="K343" s="9">
        <v>0</v>
      </c>
      <c r="L343" s="20">
        <v>74</v>
      </c>
      <c r="M343" s="9">
        <v>4.9300466355762823E-2</v>
      </c>
      <c r="N343" s="20">
        <v>73</v>
      </c>
      <c r="O343" s="9">
        <v>4.8634243837441707E-2</v>
      </c>
      <c r="P343" s="20">
        <v>65</v>
      </c>
      <c r="Q343" s="9">
        <v>4.3304463690872749E-2</v>
      </c>
    </row>
    <row r="344" spans="4:17" x14ac:dyDescent="0.25">
      <c r="D344" s="8" t="s">
        <v>487</v>
      </c>
      <c r="E344" s="20">
        <v>433</v>
      </c>
      <c r="F344" s="20">
        <v>354</v>
      </c>
      <c r="G344" s="9">
        <v>0.81755196304849886</v>
      </c>
      <c r="H344" s="20">
        <v>308</v>
      </c>
      <c r="I344" s="9">
        <v>0.87005649717514122</v>
      </c>
      <c r="J344" s="20">
        <v>0</v>
      </c>
      <c r="K344" s="9">
        <v>0</v>
      </c>
      <c r="L344" s="20">
        <v>10</v>
      </c>
      <c r="M344" s="9">
        <v>2.8248587570621469E-2</v>
      </c>
      <c r="N344" s="20">
        <v>12</v>
      </c>
      <c r="O344" s="9">
        <v>3.3898305084745763E-2</v>
      </c>
      <c r="P344" s="20">
        <v>49</v>
      </c>
      <c r="Q344" s="9">
        <v>0.1384180790960452</v>
      </c>
    </row>
    <row r="345" spans="4:17" x14ac:dyDescent="0.25">
      <c r="D345" s="8" t="s">
        <v>731</v>
      </c>
      <c r="E345" s="20">
        <v>164</v>
      </c>
      <c r="F345" s="20">
        <v>139</v>
      </c>
      <c r="G345" s="9">
        <v>0.84756097560975607</v>
      </c>
      <c r="H345" s="20">
        <v>119</v>
      </c>
      <c r="I345" s="9">
        <v>0.85611510791366907</v>
      </c>
      <c r="J345" s="20">
        <v>0</v>
      </c>
      <c r="K345" s="9">
        <v>0</v>
      </c>
      <c r="L345" s="20">
        <v>14</v>
      </c>
      <c r="M345" s="9">
        <v>0.10071942446043165</v>
      </c>
      <c r="N345" s="20">
        <v>3</v>
      </c>
      <c r="O345" s="9">
        <v>2.1582733812949641E-2</v>
      </c>
      <c r="P345" s="20">
        <v>6</v>
      </c>
      <c r="Q345" s="9">
        <v>4.3165467625899283E-2</v>
      </c>
    </row>
    <row r="346" spans="4:17" x14ac:dyDescent="0.25">
      <c r="D346" s="8" t="s">
        <v>739</v>
      </c>
      <c r="E346" s="20">
        <v>309</v>
      </c>
      <c r="F346" s="20">
        <v>280</v>
      </c>
      <c r="G346" s="9">
        <v>0.90614886731391586</v>
      </c>
      <c r="H346" s="20">
        <v>229</v>
      </c>
      <c r="I346" s="9">
        <v>0.81785714285714284</v>
      </c>
      <c r="J346" s="20">
        <v>0</v>
      </c>
      <c r="K346" s="9">
        <v>0</v>
      </c>
      <c r="L346" s="20">
        <v>16</v>
      </c>
      <c r="M346" s="9">
        <v>5.7142857142857141E-2</v>
      </c>
      <c r="N346" s="20">
        <v>8</v>
      </c>
      <c r="O346" s="9">
        <v>2.8571428571428571E-2</v>
      </c>
      <c r="P346" s="20">
        <v>1</v>
      </c>
      <c r="Q346" s="9">
        <v>3.5714285714285713E-3</v>
      </c>
    </row>
    <row r="347" spans="4:17" x14ac:dyDescent="0.25">
      <c r="D347" s="8" t="s">
        <v>740</v>
      </c>
      <c r="E347" s="20">
        <v>353</v>
      </c>
      <c r="F347" s="20">
        <v>310</v>
      </c>
      <c r="G347" s="9">
        <v>0.87818696883852687</v>
      </c>
      <c r="H347" s="20">
        <v>269</v>
      </c>
      <c r="I347" s="9">
        <v>0.86774193548387102</v>
      </c>
      <c r="J347" s="20">
        <v>0</v>
      </c>
      <c r="K347" s="9">
        <v>0</v>
      </c>
      <c r="L347" s="20">
        <v>26</v>
      </c>
      <c r="M347" s="9">
        <v>8.387096774193549E-2</v>
      </c>
      <c r="N347" s="20">
        <v>6</v>
      </c>
      <c r="O347" s="9">
        <v>1.935483870967742E-2</v>
      </c>
      <c r="P347" s="20">
        <v>7</v>
      </c>
      <c r="Q347" s="9">
        <v>2.2580645161290321E-2</v>
      </c>
    </row>
    <row r="348" spans="4:17" x14ac:dyDescent="0.25">
      <c r="D348" s="8" t="s">
        <v>742</v>
      </c>
      <c r="E348" s="20">
        <v>482</v>
      </c>
      <c r="F348" s="20">
        <v>418</v>
      </c>
      <c r="G348" s="9">
        <v>0.86721991701244816</v>
      </c>
      <c r="H348" s="20">
        <v>367</v>
      </c>
      <c r="I348" s="9">
        <v>0.87799043062200954</v>
      </c>
      <c r="J348" s="20">
        <v>0</v>
      </c>
      <c r="K348" s="9">
        <v>0</v>
      </c>
      <c r="L348" s="20">
        <v>8</v>
      </c>
      <c r="M348" s="9">
        <v>1.9138755980861243E-2</v>
      </c>
      <c r="N348" s="20">
        <v>44</v>
      </c>
      <c r="O348" s="9">
        <v>0.10526315789473684</v>
      </c>
      <c r="P348" s="20">
        <v>2</v>
      </c>
      <c r="Q348" s="9">
        <v>4.7846889952153108E-3</v>
      </c>
    </row>
    <row r="349" spans="4:17" x14ac:dyDescent="0.25">
      <c r="D349" s="6" t="s">
        <v>208</v>
      </c>
      <c r="E349" s="20">
        <v>124003</v>
      </c>
      <c r="F349" s="20">
        <v>110099</v>
      </c>
      <c r="G349" s="9">
        <v>0.88787368047547233</v>
      </c>
      <c r="H349" s="20">
        <v>98963</v>
      </c>
      <c r="I349" s="9">
        <v>0.89885466716318951</v>
      </c>
      <c r="J349" s="20">
        <v>7</v>
      </c>
      <c r="K349" s="9">
        <v>6.3579142408196261E-5</v>
      </c>
      <c r="L349" s="20">
        <v>6088</v>
      </c>
      <c r="M349" s="9">
        <v>5.5295688425871264E-2</v>
      </c>
      <c r="N349" s="20">
        <v>3567</v>
      </c>
      <c r="O349" s="9">
        <v>3.2398114424290865E-2</v>
      </c>
      <c r="P349" s="20">
        <v>2249</v>
      </c>
      <c r="Q349" s="9">
        <v>2.0427070182290483E-2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D2154A-87BF-4801-A5D2-3B12FCA43375}">
  <dimension ref="B1:Q349"/>
  <sheetViews>
    <sheetView showGridLines="0" showRowColHeader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2.85546875" customWidth="1"/>
    <col min="13" max="13" width="11.28515625" customWidth="1"/>
    <col min="14" max="14" width="12.85546875" customWidth="1"/>
    <col min="15" max="15" width="11" customWidth="1"/>
    <col min="16" max="17" width="13.28515625" customWidth="1"/>
  </cols>
  <sheetData>
    <row r="1" spans="2:4" ht="26.25" x14ac:dyDescent="0.4">
      <c r="B1" s="2" t="s">
        <v>181</v>
      </c>
      <c r="D1" s="4" t="s">
        <v>182</v>
      </c>
    </row>
    <row r="2" spans="2:4" ht="18.75" x14ac:dyDescent="0.3">
      <c r="B2" s="3">
        <f>MAX(data[[#All],[Rel_D]])</f>
        <v>44571</v>
      </c>
    </row>
    <row r="3" spans="2:4" ht="32.25" customHeight="1" x14ac:dyDescent="0.25"/>
    <row r="21" spans="4:17" ht="45" x14ac:dyDescent="0.25">
      <c r="D21" s="10"/>
      <c r="E21" s="11" t="s">
        <v>280</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04 Adults aged 16 - 69 Clinically Extremely Vulnerable",$D$23)</f>
        <v>312891</v>
      </c>
      <c r="F22" s="15">
        <f>GETPIVOTDATA("Sum of 04f Second Vaccination",$D$23)</f>
        <v>240898</v>
      </c>
      <c r="G22" s="16">
        <f>GETPIVOTDATA("Sum of 04f%",$D$23)</f>
        <v>0.76991028824734498</v>
      </c>
      <c r="H22" s="15">
        <f>GETPIVOTDATA("Sum of 04a Vaccinated (Booster)",$D$23)</f>
        <v>162301</v>
      </c>
      <c r="I22" s="16">
        <f>GETPIVOTDATA("Sum of 04a%",$D$23)</f>
        <v>0.67373328130578092</v>
      </c>
      <c r="J22" s="15">
        <f>GETPIVOTDATA("Sum of 04b Contraindicated (inc allergies, exclu vaccinated)",$D$23)</f>
        <v>10</v>
      </c>
      <c r="K22" s="16">
        <f>GETPIVOTDATA("Sum of 04b%",$D$23)</f>
        <v>4.1511345050602331E-5</v>
      </c>
      <c r="L22" s="15">
        <f>GETPIVOTDATA("Sum of 04c Declined (excl vaccinated or contraindicated)",$D$23)</f>
        <v>14850</v>
      </c>
      <c r="M22" s="16">
        <f>GETPIVOTDATA("Sum of 04c%",$D$23)</f>
        <v>6.1644347400144461E-2</v>
      </c>
      <c r="N22" s="15">
        <f>GETPIVOTDATA("Sum of 04d Invited no outcome (excl vac, contr, decl)",$D$23)</f>
        <v>32643</v>
      </c>
      <c r="O22" s="16">
        <f>GETPIVOTDATA("Sum of 04d%",$D$23)</f>
        <v>0.13550548364868117</v>
      </c>
      <c r="P22" s="15">
        <f>GETPIVOTDATA("Sum of 04e No contact coded [CALL]",$D$23)</f>
        <v>11644</v>
      </c>
      <c r="Q22" s="16">
        <f>GETPIVOTDATA("Sum of 04e%",$D$23)</f>
        <v>4.8335810176921352E-2</v>
      </c>
    </row>
    <row r="23" spans="4:17" hidden="1" x14ac:dyDescent="0.25">
      <c r="D23" s="5" t="s">
        <v>194</v>
      </c>
      <c r="E23" t="s">
        <v>281</v>
      </c>
      <c r="F23" t="s">
        <v>282</v>
      </c>
      <c r="G23" t="s">
        <v>283</v>
      </c>
      <c r="H23" t="s">
        <v>284</v>
      </c>
      <c r="I23" t="s">
        <v>285</v>
      </c>
      <c r="J23" t="s">
        <v>286</v>
      </c>
      <c r="K23" t="s">
        <v>287</v>
      </c>
      <c r="L23" t="s">
        <v>288</v>
      </c>
      <c r="M23" t="s">
        <v>289</v>
      </c>
      <c r="N23" t="s">
        <v>290</v>
      </c>
      <c r="O23" t="s">
        <v>291</v>
      </c>
      <c r="P23" t="s">
        <v>292</v>
      </c>
      <c r="Q23" t="s">
        <v>293</v>
      </c>
    </row>
    <row r="24" spans="4:17" x14ac:dyDescent="0.25">
      <c r="D24" s="6" t="s">
        <v>434</v>
      </c>
      <c r="E24" s="20">
        <v>33965</v>
      </c>
      <c r="F24" s="20">
        <v>26226</v>
      </c>
      <c r="G24" s="9">
        <v>0.77214779920506404</v>
      </c>
      <c r="H24" s="20">
        <v>16938</v>
      </c>
      <c r="I24" s="9">
        <v>0.64584763212079621</v>
      </c>
      <c r="J24" s="20">
        <v>4</v>
      </c>
      <c r="K24" s="9">
        <v>1.5252039960344697E-4</v>
      </c>
      <c r="L24" s="20">
        <v>964</v>
      </c>
      <c r="M24" s="9">
        <v>3.6757416304430718E-2</v>
      </c>
      <c r="N24" s="20">
        <v>2058</v>
      </c>
      <c r="O24" s="9">
        <v>7.8471745595973461E-2</v>
      </c>
      <c r="P24" s="20">
        <v>3295</v>
      </c>
      <c r="Q24" s="9">
        <v>0.12563867917333943</v>
      </c>
    </row>
    <row r="25" spans="4:17" x14ac:dyDescent="0.25">
      <c r="D25" s="7" t="s">
        <v>447</v>
      </c>
      <c r="E25" s="20">
        <v>5261</v>
      </c>
      <c r="F25" s="20">
        <v>4085</v>
      </c>
      <c r="G25" s="9">
        <v>0.77646835202432996</v>
      </c>
      <c r="H25" s="20">
        <v>2711</v>
      </c>
      <c r="I25" s="9">
        <v>0.66364749082007346</v>
      </c>
      <c r="J25" s="20">
        <v>0</v>
      </c>
      <c r="K25" s="9">
        <v>0</v>
      </c>
      <c r="L25" s="20">
        <v>101</v>
      </c>
      <c r="M25" s="9">
        <v>2.4724602203182375E-2</v>
      </c>
      <c r="N25" s="20">
        <v>213</v>
      </c>
      <c r="O25" s="9">
        <v>5.2141982864137085E-2</v>
      </c>
      <c r="P25" s="20">
        <v>642</v>
      </c>
      <c r="Q25" s="9">
        <v>0.15716034271725826</v>
      </c>
    </row>
    <row r="26" spans="4:17" x14ac:dyDescent="0.25">
      <c r="D26" s="8" t="s">
        <v>515</v>
      </c>
      <c r="E26" s="20">
        <v>1169</v>
      </c>
      <c r="F26" s="20">
        <v>922</v>
      </c>
      <c r="G26" s="9">
        <v>0.78870829769033357</v>
      </c>
      <c r="H26" s="20">
        <v>634</v>
      </c>
      <c r="I26" s="9">
        <v>0.68763557483731019</v>
      </c>
      <c r="J26" s="20">
        <v>0</v>
      </c>
      <c r="K26" s="9">
        <v>0</v>
      </c>
      <c r="L26" s="20">
        <v>22</v>
      </c>
      <c r="M26" s="9">
        <v>2.3861171366594359E-2</v>
      </c>
      <c r="N26" s="20">
        <v>72</v>
      </c>
      <c r="O26" s="9">
        <v>7.8091106290672452E-2</v>
      </c>
      <c r="P26" s="20">
        <v>109</v>
      </c>
      <c r="Q26" s="9">
        <v>0.11822125813449023</v>
      </c>
    </row>
    <row r="27" spans="4:17" x14ac:dyDescent="0.25">
      <c r="D27" s="8" t="s">
        <v>529</v>
      </c>
      <c r="E27" s="20">
        <v>676</v>
      </c>
      <c r="F27" s="20">
        <v>524</v>
      </c>
      <c r="G27" s="9">
        <v>0.7751479289940828</v>
      </c>
      <c r="H27" s="20">
        <v>323</v>
      </c>
      <c r="I27" s="9">
        <v>0.61641221374045807</v>
      </c>
      <c r="J27" s="20">
        <v>0</v>
      </c>
      <c r="K27" s="9">
        <v>0</v>
      </c>
      <c r="L27" s="20">
        <v>13</v>
      </c>
      <c r="M27" s="9">
        <v>2.4809160305343511E-2</v>
      </c>
      <c r="N27" s="20">
        <v>61</v>
      </c>
      <c r="O27" s="9">
        <v>0.11641221374045801</v>
      </c>
      <c r="P27" s="20">
        <v>42</v>
      </c>
      <c r="Q27" s="9">
        <v>8.0152671755725186E-2</v>
      </c>
    </row>
    <row r="28" spans="4:17" x14ac:dyDescent="0.25">
      <c r="D28" s="8" t="s">
        <v>448</v>
      </c>
      <c r="E28" s="20">
        <v>3416</v>
      </c>
      <c r="F28" s="20">
        <v>2639</v>
      </c>
      <c r="G28" s="9">
        <v>0.77254098360655743</v>
      </c>
      <c r="H28" s="20">
        <v>1754</v>
      </c>
      <c r="I28" s="9">
        <v>0.66464569912845772</v>
      </c>
      <c r="J28" s="20">
        <v>0</v>
      </c>
      <c r="K28" s="9">
        <v>0</v>
      </c>
      <c r="L28" s="20">
        <v>66</v>
      </c>
      <c r="M28" s="9">
        <v>2.5009473285335353E-2</v>
      </c>
      <c r="N28" s="20">
        <v>80</v>
      </c>
      <c r="O28" s="9">
        <v>3.0314513073133764E-2</v>
      </c>
      <c r="P28" s="20">
        <v>491</v>
      </c>
      <c r="Q28" s="9">
        <v>0.18605532398635846</v>
      </c>
    </row>
    <row r="29" spans="4:17" x14ac:dyDescent="0.25">
      <c r="D29" s="7" t="s">
        <v>444</v>
      </c>
      <c r="E29" s="20">
        <v>5160</v>
      </c>
      <c r="F29" s="20">
        <v>3723</v>
      </c>
      <c r="G29" s="9">
        <v>0.72151162790697676</v>
      </c>
      <c r="H29" s="20">
        <v>2283</v>
      </c>
      <c r="I29" s="9">
        <v>0.61321514907332797</v>
      </c>
      <c r="J29" s="20">
        <v>1</v>
      </c>
      <c r="K29" s="9">
        <v>2.6860059092130003E-4</v>
      </c>
      <c r="L29" s="20">
        <v>291</v>
      </c>
      <c r="M29" s="9">
        <v>7.8162771958098301E-2</v>
      </c>
      <c r="N29" s="20">
        <v>577</v>
      </c>
      <c r="O29" s="9">
        <v>0.15498254096159012</v>
      </c>
      <c r="P29" s="20">
        <v>311</v>
      </c>
      <c r="Q29" s="9">
        <v>8.3534783776524305E-2</v>
      </c>
    </row>
    <row r="30" spans="4:17" x14ac:dyDescent="0.25">
      <c r="D30" s="8" t="s">
        <v>516</v>
      </c>
      <c r="E30" s="20">
        <v>920</v>
      </c>
      <c r="F30" s="20">
        <v>640</v>
      </c>
      <c r="G30" s="9">
        <v>0.69565217391304346</v>
      </c>
      <c r="H30" s="20">
        <v>388</v>
      </c>
      <c r="I30" s="9">
        <v>0.60624999999999996</v>
      </c>
      <c r="J30" s="20">
        <v>0</v>
      </c>
      <c r="K30" s="9">
        <v>0</v>
      </c>
      <c r="L30" s="20">
        <v>47</v>
      </c>
      <c r="M30" s="9">
        <v>7.3437500000000003E-2</v>
      </c>
      <c r="N30" s="20">
        <v>72</v>
      </c>
      <c r="O30" s="9">
        <v>0.1125</v>
      </c>
      <c r="P30" s="20">
        <v>115</v>
      </c>
      <c r="Q30" s="9">
        <v>0.1796875</v>
      </c>
    </row>
    <row r="31" spans="4:17" x14ac:dyDescent="0.25">
      <c r="D31" s="8" t="s">
        <v>517</v>
      </c>
      <c r="E31" s="20">
        <v>915</v>
      </c>
      <c r="F31" s="20">
        <v>699</v>
      </c>
      <c r="G31" s="9">
        <v>0.76393442622950825</v>
      </c>
      <c r="H31" s="20">
        <v>454</v>
      </c>
      <c r="I31" s="9">
        <v>0.64949928469241769</v>
      </c>
      <c r="J31" s="20">
        <v>1</v>
      </c>
      <c r="K31" s="9">
        <v>1.4306151645207439E-3</v>
      </c>
      <c r="L31" s="20">
        <v>14</v>
      </c>
      <c r="M31" s="9">
        <v>2.0028612303290415E-2</v>
      </c>
      <c r="N31" s="20">
        <v>61</v>
      </c>
      <c r="O31" s="9">
        <v>8.7267525035765375E-2</v>
      </c>
      <c r="P31" s="20">
        <v>97</v>
      </c>
      <c r="Q31" s="9">
        <v>0.13876967095851217</v>
      </c>
    </row>
    <row r="32" spans="4:17" x14ac:dyDescent="0.25">
      <c r="D32" s="8" t="s">
        <v>524</v>
      </c>
      <c r="E32" s="20">
        <v>840</v>
      </c>
      <c r="F32" s="20">
        <v>609</v>
      </c>
      <c r="G32" s="9">
        <v>0.72499999999999998</v>
      </c>
      <c r="H32" s="20">
        <v>387</v>
      </c>
      <c r="I32" s="9">
        <v>0.6354679802955665</v>
      </c>
      <c r="J32" s="20">
        <v>0</v>
      </c>
      <c r="K32" s="9">
        <v>0</v>
      </c>
      <c r="L32" s="20">
        <v>101</v>
      </c>
      <c r="M32" s="9">
        <v>0.16584564860426929</v>
      </c>
      <c r="N32" s="20">
        <v>36</v>
      </c>
      <c r="O32" s="9">
        <v>5.9113300492610835E-2</v>
      </c>
      <c r="P32" s="20">
        <v>48</v>
      </c>
      <c r="Q32" s="9">
        <v>7.8817733990147784E-2</v>
      </c>
    </row>
    <row r="33" spans="4:17" x14ac:dyDescent="0.25">
      <c r="D33" s="8" t="s">
        <v>445</v>
      </c>
      <c r="E33" s="20">
        <v>2485</v>
      </c>
      <c r="F33" s="20">
        <v>1775</v>
      </c>
      <c r="G33" s="9">
        <v>0.7142857142857143</v>
      </c>
      <c r="H33" s="20">
        <v>1054</v>
      </c>
      <c r="I33" s="9">
        <v>0.59380281690140846</v>
      </c>
      <c r="J33" s="20">
        <v>0</v>
      </c>
      <c r="K33" s="9">
        <v>0</v>
      </c>
      <c r="L33" s="20">
        <v>129</v>
      </c>
      <c r="M33" s="9">
        <v>7.2676056338028164E-2</v>
      </c>
      <c r="N33" s="20">
        <v>408</v>
      </c>
      <c r="O33" s="9">
        <v>0.22985915492957745</v>
      </c>
      <c r="P33" s="20">
        <v>51</v>
      </c>
      <c r="Q33" s="9">
        <v>2.8732394366197182E-2</v>
      </c>
    </row>
    <row r="34" spans="4:17" x14ac:dyDescent="0.25">
      <c r="D34" s="7" t="s">
        <v>437</v>
      </c>
      <c r="E34" s="20">
        <v>5747</v>
      </c>
      <c r="F34" s="20">
        <v>4541</v>
      </c>
      <c r="G34" s="9">
        <v>0.79015138333043322</v>
      </c>
      <c r="H34" s="20">
        <v>2993</v>
      </c>
      <c r="I34" s="9">
        <v>0.65910592380532917</v>
      </c>
      <c r="J34" s="20">
        <v>0</v>
      </c>
      <c r="K34" s="9">
        <v>0</v>
      </c>
      <c r="L34" s="20">
        <v>162</v>
      </c>
      <c r="M34" s="9">
        <v>3.5674961462232986E-2</v>
      </c>
      <c r="N34" s="20">
        <v>219</v>
      </c>
      <c r="O34" s="9">
        <v>4.8227262717463117E-2</v>
      </c>
      <c r="P34" s="20">
        <v>613</v>
      </c>
      <c r="Q34" s="9">
        <v>0.13499229244659766</v>
      </c>
    </row>
    <row r="35" spans="4:17" x14ac:dyDescent="0.25">
      <c r="D35" s="8" t="s">
        <v>438</v>
      </c>
      <c r="E35" s="20">
        <v>682</v>
      </c>
      <c r="F35" s="20">
        <v>568</v>
      </c>
      <c r="G35" s="9">
        <v>0.83284457478005869</v>
      </c>
      <c r="H35" s="20">
        <v>385</v>
      </c>
      <c r="I35" s="9">
        <v>0.67781690140845074</v>
      </c>
      <c r="J35" s="20">
        <v>0</v>
      </c>
      <c r="K35" s="9">
        <v>0</v>
      </c>
      <c r="L35" s="20">
        <v>6</v>
      </c>
      <c r="M35" s="9">
        <v>1.0563380281690141E-2</v>
      </c>
      <c r="N35" s="20">
        <v>2</v>
      </c>
      <c r="O35" s="9">
        <v>3.5211267605633804E-3</v>
      </c>
      <c r="P35" s="20">
        <v>83</v>
      </c>
      <c r="Q35" s="9">
        <v>0.14612676056338028</v>
      </c>
    </row>
    <row r="36" spans="4:17" x14ac:dyDescent="0.25">
      <c r="D36" s="8" t="s">
        <v>520</v>
      </c>
      <c r="E36" s="20">
        <v>790</v>
      </c>
      <c r="F36" s="20">
        <v>638</v>
      </c>
      <c r="G36" s="9">
        <v>0.80759493670886073</v>
      </c>
      <c r="H36" s="20">
        <v>411</v>
      </c>
      <c r="I36" s="9">
        <v>0.64420062695924762</v>
      </c>
      <c r="J36" s="20">
        <v>0</v>
      </c>
      <c r="K36" s="9">
        <v>0</v>
      </c>
      <c r="L36" s="20">
        <v>10</v>
      </c>
      <c r="M36" s="9">
        <v>1.5673981191222569E-2</v>
      </c>
      <c r="N36" s="20">
        <v>12</v>
      </c>
      <c r="O36" s="9">
        <v>1.8808777429467086E-2</v>
      </c>
      <c r="P36" s="20">
        <v>98</v>
      </c>
      <c r="Q36" s="9">
        <v>0.15360501567398119</v>
      </c>
    </row>
    <row r="37" spans="4:17" x14ac:dyDescent="0.25">
      <c r="D37" s="8" t="s">
        <v>525</v>
      </c>
      <c r="E37" s="20">
        <v>719</v>
      </c>
      <c r="F37" s="20">
        <v>501</v>
      </c>
      <c r="G37" s="9">
        <v>0.69680111265646727</v>
      </c>
      <c r="H37" s="20">
        <v>307</v>
      </c>
      <c r="I37" s="9">
        <v>0.61277445109780437</v>
      </c>
      <c r="J37" s="20">
        <v>0</v>
      </c>
      <c r="K37" s="9">
        <v>0</v>
      </c>
      <c r="L37" s="20">
        <v>72</v>
      </c>
      <c r="M37" s="9">
        <v>0.1437125748502994</v>
      </c>
      <c r="N37" s="20">
        <v>31</v>
      </c>
      <c r="O37" s="9">
        <v>6.1876247504990017E-2</v>
      </c>
      <c r="P37" s="20">
        <v>89</v>
      </c>
      <c r="Q37" s="9">
        <v>0.17764471057884232</v>
      </c>
    </row>
    <row r="38" spans="4:17" x14ac:dyDescent="0.25">
      <c r="D38" s="8" t="s">
        <v>526</v>
      </c>
      <c r="E38" s="20">
        <v>775</v>
      </c>
      <c r="F38" s="20">
        <v>623</v>
      </c>
      <c r="G38" s="9">
        <v>0.80387096774193545</v>
      </c>
      <c r="H38" s="20">
        <v>433</v>
      </c>
      <c r="I38" s="9">
        <v>0.695024077046549</v>
      </c>
      <c r="J38" s="20">
        <v>0</v>
      </c>
      <c r="K38" s="9">
        <v>0</v>
      </c>
      <c r="L38" s="20">
        <v>21</v>
      </c>
      <c r="M38" s="9">
        <v>3.3707865168539325E-2</v>
      </c>
      <c r="N38" s="20">
        <v>55</v>
      </c>
      <c r="O38" s="9">
        <v>8.8282504012841087E-2</v>
      </c>
      <c r="P38" s="20">
        <v>41</v>
      </c>
      <c r="Q38" s="9">
        <v>6.5810593900481537E-2</v>
      </c>
    </row>
    <row r="39" spans="4:17" x14ac:dyDescent="0.25">
      <c r="D39" s="8" t="s">
        <v>530</v>
      </c>
      <c r="E39" s="20">
        <v>742</v>
      </c>
      <c r="F39" s="20">
        <v>596</v>
      </c>
      <c r="G39" s="9">
        <v>0.80323450134770891</v>
      </c>
      <c r="H39" s="20">
        <v>380</v>
      </c>
      <c r="I39" s="9">
        <v>0.63758389261744963</v>
      </c>
      <c r="J39" s="20">
        <v>0</v>
      </c>
      <c r="K39" s="9">
        <v>0</v>
      </c>
      <c r="L39" s="20">
        <v>8</v>
      </c>
      <c r="M39" s="9">
        <v>1.3422818791946308E-2</v>
      </c>
      <c r="N39" s="20">
        <v>25</v>
      </c>
      <c r="O39" s="9">
        <v>4.1946308724832217E-2</v>
      </c>
      <c r="P39" s="20">
        <v>87</v>
      </c>
      <c r="Q39" s="9">
        <v>0.14597315436241612</v>
      </c>
    </row>
    <row r="40" spans="4:17" x14ac:dyDescent="0.25">
      <c r="D40" s="8" t="s">
        <v>532</v>
      </c>
      <c r="E40" s="20">
        <v>1437</v>
      </c>
      <c r="F40" s="20">
        <v>1146</v>
      </c>
      <c r="G40" s="9">
        <v>0.79749478079331937</v>
      </c>
      <c r="H40" s="20">
        <v>778</v>
      </c>
      <c r="I40" s="9">
        <v>0.67888307155322858</v>
      </c>
      <c r="J40" s="20">
        <v>0</v>
      </c>
      <c r="K40" s="9">
        <v>0</v>
      </c>
      <c r="L40" s="20">
        <v>26</v>
      </c>
      <c r="M40" s="9">
        <v>2.2687609075043629E-2</v>
      </c>
      <c r="N40" s="20">
        <v>57</v>
      </c>
      <c r="O40" s="9">
        <v>4.9738219895287955E-2</v>
      </c>
      <c r="P40" s="20">
        <v>168</v>
      </c>
      <c r="Q40" s="9">
        <v>0.14659685863874344</v>
      </c>
    </row>
    <row r="41" spans="4:17" x14ac:dyDescent="0.25">
      <c r="D41" s="8" t="s">
        <v>534</v>
      </c>
      <c r="E41" s="20">
        <v>602</v>
      </c>
      <c r="F41" s="20">
        <v>469</v>
      </c>
      <c r="G41" s="9">
        <v>0.77906976744186052</v>
      </c>
      <c r="H41" s="20">
        <v>299</v>
      </c>
      <c r="I41" s="9">
        <v>0.63752665245202556</v>
      </c>
      <c r="J41" s="20">
        <v>0</v>
      </c>
      <c r="K41" s="9">
        <v>0</v>
      </c>
      <c r="L41" s="20">
        <v>19</v>
      </c>
      <c r="M41" s="9">
        <v>4.0511727078891259E-2</v>
      </c>
      <c r="N41" s="20">
        <v>37</v>
      </c>
      <c r="O41" s="9">
        <v>7.8891257995735611E-2</v>
      </c>
      <c r="P41" s="20">
        <v>47</v>
      </c>
      <c r="Q41" s="9">
        <v>0.10021321961620469</v>
      </c>
    </row>
    <row r="42" spans="4:17" x14ac:dyDescent="0.25">
      <c r="D42" s="7" t="s">
        <v>442</v>
      </c>
      <c r="E42" s="20">
        <v>6589</v>
      </c>
      <c r="F42" s="20">
        <v>5222</v>
      </c>
      <c r="G42" s="9">
        <v>0.79253300956139017</v>
      </c>
      <c r="H42" s="20">
        <v>3523</v>
      </c>
      <c r="I42" s="9">
        <v>0.67464572960551517</v>
      </c>
      <c r="J42" s="20">
        <v>2</v>
      </c>
      <c r="K42" s="9">
        <v>3.8299502106472615E-4</v>
      </c>
      <c r="L42" s="20">
        <v>192</v>
      </c>
      <c r="M42" s="9">
        <v>3.6767522022213714E-2</v>
      </c>
      <c r="N42" s="20">
        <v>340</v>
      </c>
      <c r="O42" s="9">
        <v>6.5109153581003443E-2</v>
      </c>
      <c r="P42" s="20">
        <v>596</v>
      </c>
      <c r="Q42" s="9">
        <v>0.11413251627728839</v>
      </c>
    </row>
    <row r="43" spans="4:17" x14ac:dyDescent="0.25">
      <c r="D43" s="8" t="s">
        <v>519</v>
      </c>
      <c r="E43" s="20">
        <v>267</v>
      </c>
      <c r="F43" s="20">
        <v>235</v>
      </c>
      <c r="G43" s="9">
        <v>0.88014981273408244</v>
      </c>
      <c r="H43" s="20">
        <v>179</v>
      </c>
      <c r="I43" s="9">
        <v>0.76170212765957446</v>
      </c>
      <c r="J43" s="20">
        <v>0</v>
      </c>
      <c r="K43" s="9">
        <v>0</v>
      </c>
      <c r="L43" s="20">
        <v>8</v>
      </c>
      <c r="M43" s="9">
        <v>3.4042553191489362E-2</v>
      </c>
      <c r="N43" s="20">
        <v>7</v>
      </c>
      <c r="O43" s="9">
        <v>2.9787234042553193E-2</v>
      </c>
      <c r="P43" s="20">
        <v>12</v>
      </c>
      <c r="Q43" s="9">
        <v>5.106382978723404E-2</v>
      </c>
    </row>
    <row r="44" spans="4:17" x14ac:dyDescent="0.25">
      <c r="D44" s="8" t="s">
        <v>521</v>
      </c>
      <c r="E44" s="20">
        <v>586</v>
      </c>
      <c r="F44" s="20">
        <v>485</v>
      </c>
      <c r="G44" s="9">
        <v>0.82764505119453924</v>
      </c>
      <c r="H44" s="20">
        <v>358</v>
      </c>
      <c r="I44" s="9">
        <v>0.73814432989690726</v>
      </c>
      <c r="J44" s="20">
        <v>0</v>
      </c>
      <c r="K44" s="9">
        <v>0</v>
      </c>
      <c r="L44" s="20">
        <v>55</v>
      </c>
      <c r="M44" s="9">
        <v>0.1134020618556701</v>
      </c>
      <c r="N44" s="20">
        <v>18</v>
      </c>
      <c r="O44" s="9">
        <v>3.711340206185567E-2</v>
      </c>
      <c r="P44" s="20">
        <v>11</v>
      </c>
      <c r="Q44" s="9">
        <v>2.268041237113402E-2</v>
      </c>
    </row>
    <row r="45" spans="4:17" x14ac:dyDescent="0.25">
      <c r="D45" s="8" t="s">
        <v>522</v>
      </c>
      <c r="E45" s="20">
        <v>1065</v>
      </c>
      <c r="F45" s="20">
        <v>820</v>
      </c>
      <c r="G45" s="9">
        <v>0.7699530516431925</v>
      </c>
      <c r="H45" s="20">
        <v>565</v>
      </c>
      <c r="I45" s="9">
        <v>0.68902439024390238</v>
      </c>
      <c r="J45" s="20">
        <v>0</v>
      </c>
      <c r="K45" s="9">
        <v>0</v>
      </c>
      <c r="L45" s="20">
        <v>9</v>
      </c>
      <c r="M45" s="9">
        <v>1.097560975609756E-2</v>
      </c>
      <c r="N45" s="20">
        <v>88</v>
      </c>
      <c r="O45" s="9">
        <v>0.10731707317073171</v>
      </c>
      <c r="P45" s="20">
        <v>107</v>
      </c>
      <c r="Q45" s="9">
        <v>0.13048780487804879</v>
      </c>
    </row>
    <row r="46" spans="4:17" x14ac:dyDescent="0.25">
      <c r="D46" s="8" t="s">
        <v>523</v>
      </c>
      <c r="E46" s="20">
        <v>470</v>
      </c>
      <c r="F46" s="20">
        <v>380</v>
      </c>
      <c r="G46" s="9">
        <v>0.80851063829787229</v>
      </c>
      <c r="H46" s="20">
        <v>265</v>
      </c>
      <c r="I46" s="9">
        <v>0.69736842105263153</v>
      </c>
      <c r="J46" s="20">
        <v>0</v>
      </c>
      <c r="K46" s="9">
        <v>0</v>
      </c>
      <c r="L46" s="20">
        <v>40</v>
      </c>
      <c r="M46" s="9">
        <v>0.10526315789473684</v>
      </c>
      <c r="N46" s="20">
        <v>14</v>
      </c>
      <c r="O46" s="9">
        <v>3.6842105263157891E-2</v>
      </c>
      <c r="P46" s="20">
        <v>20</v>
      </c>
      <c r="Q46" s="9">
        <v>5.2631578947368418E-2</v>
      </c>
    </row>
    <row r="47" spans="4:17" x14ac:dyDescent="0.25">
      <c r="D47" s="8" t="s">
        <v>527</v>
      </c>
      <c r="E47" s="20">
        <v>792</v>
      </c>
      <c r="F47" s="20">
        <v>641</v>
      </c>
      <c r="G47" s="9">
        <v>0.80934343434343436</v>
      </c>
      <c r="H47" s="20">
        <v>413</v>
      </c>
      <c r="I47" s="9">
        <v>0.64430577223088925</v>
      </c>
      <c r="J47" s="20">
        <v>1</v>
      </c>
      <c r="K47" s="9">
        <v>1.5600624024960999E-3</v>
      </c>
      <c r="L47" s="20">
        <v>7</v>
      </c>
      <c r="M47" s="9">
        <v>1.0920436817472699E-2</v>
      </c>
      <c r="N47" s="20">
        <v>87</v>
      </c>
      <c r="O47" s="9">
        <v>0.1357254290171607</v>
      </c>
      <c r="P47" s="20">
        <v>30</v>
      </c>
      <c r="Q47" s="9">
        <v>4.6801872074882997E-2</v>
      </c>
    </row>
    <row r="48" spans="4:17" x14ac:dyDescent="0.25">
      <c r="D48" s="8" t="s">
        <v>528</v>
      </c>
      <c r="E48" s="20">
        <v>1414</v>
      </c>
      <c r="F48" s="20">
        <v>1096</v>
      </c>
      <c r="G48" s="9">
        <v>0.77510608203677511</v>
      </c>
      <c r="H48" s="20">
        <v>726</v>
      </c>
      <c r="I48" s="9">
        <v>0.66240875912408759</v>
      </c>
      <c r="J48" s="20">
        <v>0</v>
      </c>
      <c r="K48" s="9">
        <v>0</v>
      </c>
      <c r="L48" s="20">
        <v>24</v>
      </c>
      <c r="M48" s="9">
        <v>2.1897810218978103E-2</v>
      </c>
      <c r="N48" s="20">
        <v>27</v>
      </c>
      <c r="O48" s="9">
        <v>2.4635036496350366E-2</v>
      </c>
      <c r="P48" s="20">
        <v>210</v>
      </c>
      <c r="Q48" s="9">
        <v>0.19160583941605838</v>
      </c>
    </row>
    <row r="49" spans="4:17" x14ac:dyDescent="0.25">
      <c r="D49" s="8" t="s">
        <v>443</v>
      </c>
      <c r="E49" s="20">
        <v>519</v>
      </c>
      <c r="F49" s="20">
        <v>406</v>
      </c>
      <c r="G49" s="9">
        <v>0.78227360308285165</v>
      </c>
      <c r="H49" s="20">
        <v>266</v>
      </c>
      <c r="I49" s="9">
        <v>0.65517241379310343</v>
      </c>
      <c r="J49" s="20">
        <v>1</v>
      </c>
      <c r="K49" s="9">
        <v>2.4630541871921183E-3</v>
      </c>
      <c r="L49" s="20">
        <v>19</v>
      </c>
      <c r="M49" s="9">
        <v>4.6798029556650245E-2</v>
      </c>
      <c r="N49" s="20">
        <v>48</v>
      </c>
      <c r="O49" s="9">
        <v>0.11822660098522167</v>
      </c>
      <c r="P49" s="20">
        <v>27</v>
      </c>
      <c r="Q49" s="9">
        <v>6.6502463054187194E-2</v>
      </c>
    </row>
    <row r="50" spans="4:17" x14ac:dyDescent="0.25">
      <c r="D50" s="8" t="s">
        <v>533</v>
      </c>
      <c r="E50" s="20">
        <v>761</v>
      </c>
      <c r="F50" s="20">
        <v>589</v>
      </c>
      <c r="G50" s="9">
        <v>0.77398160315374509</v>
      </c>
      <c r="H50" s="20">
        <v>379</v>
      </c>
      <c r="I50" s="9">
        <v>0.64346349745331066</v>
      </c>
      <c r="J50" s="20">
        <v>0</v>
      </c>
      <c r="K50" s="9">
        <v>0</v>
      </c>
      <c r="L50" s="20">
        <v>20</v>
      </c>
      <c r="M50" s="9">
        <v>3.3955857385398983E-2</v>
      </c>
      <c r="N50" s="20">
        <v>39</v>
      </c>
      <c r="O50" s="9">
        <v>6.6213921901528014E-2</v>
      </c>
      <c r="P50" s="20">
        <v>88</v>
      </c>
      <c r="Q50" s="9">
        <v>0.14940577249575551</v>
      </c>
    </row>
    <row r="51" spans="4:17" x14ac:dyDescent="0.25">
      <c r="D51" s="8" t="s">
        <v>536</v>
      </c>
      <c r="E51" s="20">
        <v>715</v>
      </c>
      <c r="F51" s="20">
        <v>570</v>
      </c>
      <c r="G51" s="9">
        <v>0.79720279720279719</v>
      </c>
      <c r="H51" s="20">
        <v>372</v>
      </c>
      <c r="I51" s="9">
        <v>0.65263157894736845</v>
      </c>
      <c r="J51" s="20">
        <v>0</v>
      </c>
      <c r="K51" s="9">
        <v>0</v>
      </c>
      <c r="L51" s="20">
        <v>10</v>
      </c>
      <c r="M51" s="9">
        <v>1.7543859649122806E-2</v>
      </c>
      <c r="N51" s="20">
        <v>12</v>
      </c>
      <c r="O51" s="9">
        <v>2.1052631578947368E-2</v>
      </c>
      <c r="P51" s="20">
        <v>91</v>
      </c>
      <c r="Q51" s="9">
        <v>0.15964912280701754</v>
      </c>
    </row>
    <row r="52" spans="4:17" x14ac:dyDescent="0.25">
      <c r="D52" s="7" t="s">
        <v>435</v>
      </c>
      <c r="E52" s="20">
        <v>4670</v>
      </c>
      <c r="F52" s="20">
        <v>3527</v>
      </c>
      <c r="G52" s="9">
        <v>0.75524625267665957</v>
      </c>
      <c r="H52" s="20">
        <v>2048</v>
      </c>
      <c r="I52" s="9">
        <v>0.58066345335979586</v>
      </c>
      <c r="J52" s="20">
        <v>1</v>
      </c>
      <c r="K52" s="9">
        <v>2.8352707683583782E-4</v>
      </c>
      <c r="L52" s="20">
        <v>81</v>
      </c>
      <c r="M52" s="9">
        <v>2.2965693223702864E-2</v>
      </c>
      <c r="N52" s="20">
        <v>289</v>
      </c>
      <c r="O52" s="9">
        <v>8.1939325205557134E-2</v>
      </c>
      <c r="P52" s="20">
        <v>543</v>
      </c>
      <c r="Q52" s="9">
        <v>0.15395520272185995</v>
      </c>
    </row>
    <row r="53" spans="4:17" x14ac:dyDescent="0.25">
      <c r="D53" s="8" t="s">
        <v>436</v>
      </c>
      <c r="E53" s="20">
        <v>1111</v>
      </c>
      <c r="F53" s="20">
        <v>820</v>
      </c>
      <c r="G53" s="9">
        <v>0.73807380738073802</v>
      </c>
      <c r="H53" s="20">
        <v>468</v>
      </c>
      <c r="I53" s="9">
        <v>0.57073170731707312</v>
      </c>
      <c r="J53" s="20">
        <v>0</v>
      </c>
      <c r="K53" s="9">
        <v>0</v>
      </c>
      <c r="L53" s="20">
        <v>16</v>
      </c>
      <c r="M53" s="9">
        <v>1.9512195121951219E-2</v>
      </c>
      <c r="N53" s="20">
        <v>91</v>
      </c>
      <c r="O53" s="9">
        <v>0.11097560975609756</v>
      </c>
      <c r="P53" s="20">
        <v>130</v>
      </c>
      <c r="Q53" s="9">
        <v>0.15853658536585366</v>
      </c>
    </row>
    <row r="54" spans="4:17" x14ac:dyDescent="0.25">
      <c r="D54" s="8" t="s">
        <v>513</v>
      </c>
      <c r="E54" s="20">
        <v>2779</v>
      </c>
      <c r="F54" s="20">
        <v>2108</v>
      </c>
      <c r="G54" s="9">
        <v>0.75854623965455203</v>
      </c>
      <c r="H54" s="20">
        <v>1246</v>
      </c>
      <c r="I54" s="9">
        <v>0.59108159392789372</v>
      </c>
      <c r="J54" s="20">
        <v>1</v>
      </c>
      <c r="K54" s="9">
        <v>4.743833017077799E-4</v>
      </c>
      <c r="L54" s="20">
        <v>49</v>
      </c>
      <c r="M54" s="9">
        <v>2.3244781783681213E-2</v>
      </c>
      <c r="N54" s="20">
        <v>186</v>
      </c>
      <c r="O54" s="9">
        <v>8.8235294117647065E-2</v>
      </c>
      <c r="P54" s="20">
        <v>289</v>
      </c>
      <c r="Q54" s="9">
        <v>0.13709677419354838</v>
      </c>
    </row>
    <row r="55" spans="4:17" x14ac:dyDescent="0.25">
      <c r="D55" s="8" t="s">
        <v>531</v>
      </c>
      <c r="E55" s="20">
        <v>231</v>
      </c>
      <c r="F55" s="20">
        <v>174</v>
      </c>
      <c r="G55" s="9">
        <v>0.75324675324675328</v>
      </c>
      <c r="H55" s="20">
        <v>94</v>
      </c>
      <c r="I55" s="9">
        <v>0.54022988505747127</v>
      </c>
      <c r="J55" s="20">
        <v>0</v>
      </c>
      <c r="K55" s="9">
        <v>0</v>
      </c>
      <c r="L55" s="20">
        <v>4</v>
      </c>
      <c r="M55" s="9">
        <v>2.2988505747126436E-2</v>
      </c>
      <c r="N55" s="20">
        <v>8</v>
      </c>
      <c r="O55" s="9">
        <v>4.5977011494252873E-2</v>
      </c>
      <c r="P55" s="20">
        <v>39</v>
      </c>
      <c r="Q55" s="9">
        <v>0.22413793103448276</v>
      </c>
    </row>
    <row r="56" spans="4:17" x14ac:dyDescent="0.25">
      <c r="D56" s="8" t="s">
        <v>537</v>
      </c>
      <c r="E56" s="20">
        <v>549</v>
      </c>
      <c r="F56" s="20">
        <v>425</v>
      </c>
      <c r="G56" s="9">
        <v>0.7741347905282332</v>
      </c>
      <c r="H56" s="20">
        <v>240</v>
      </c>
      <c r="I56" s="9">
        <v>0.56470588235294117</v>
      </c>
      <c r="J56" s="20">
        <v>0</v>
      </c>
      <c r="K56" s="9">
        <v>0</v>
      </c>
      <c r="L56" s="20">
        <v>12</v>
      </c>
      <c r="M56" s="9">
        <v>2.823529411764706E-2</v>
      </c>
      <c r="N56" s="20">
        <v>4</v>
      </c>
      <c r="O56" s="9">
        <v>9.4117647058823521E-3</v>
      </c>
      <c r="P56" s="20">
        <v>85</v>
      </c>
      <c r="Q56" s="9">
        <v>0.2</v>
      </c>
    </row>
    <row r="57" spans="4:17" x14ac:dyDescent="0.25">
      <c r="D57" s="7" t="s">
        <v>439</v>
      </c>
      <c r="E57" s="20">
        <v>6538</v>
      </c>
      <c r="F57" s="20">
        <v>5128</v>
      </c>
      <c r="G57" s="9">
        <v>0.7843377179565616</v>
      </c>
      <c r="H57" s="20">
        <v>3380</v>
      </c>
      <c r="I57" s="9">
        <v>0.6591263650546022</v>
      </c>
      <c r="J57" s="20">
        <v>0</v>
      </c>
      <c r="K57" s="9">
        <v>0</v>
      </c>
      <c r="L57" s="20">
        <v>137</v>
      </c>
      <c r="M57" s="9">
        <v>2.671606864274571E-2</v>
      </c>
      <c r="N57" s="20">
        <v>420</v>
      </c>
      <c r="O57" s="9">
        <v>8.1903276131045241E-2</v>
      </c>
      <c r="P57" s="20">
        <v>590</v>
      </c>
      <c r="Q57" s="9">
        <v>0.11505460218408736</v>
      </c>
    </row>
    <row r="58" spans="4:17" x14ac:dyDescent="0.25">
      <c r="D58" s="8" t="s">
        <v>514</v>
      </c>
      <c r="E58" s="20">
        <v>1609</v>
      </c>
      <c r="F58" s="20">
        <v>1339</v>
      </c>
      <c r="G58" s="9">
        <v>0.83219390926041015</v>
      </c>
      <c r="H58" s="20">
        <v>897</v>
      </c>
      <c r="I58" s="9">
        <v>0.66990291262135926</v>
      </c>
      <c r="J58" s="20">
        <v>0</v>
      </c>
      <c r="K58" s="9">
        <v>0</v>
      </c>
      <c r="L58" s="20">
        <v>48</v>
      </c>
      <c r="M58" s="9">
        <v>3.5847647498132934E-2</v>
      </c>
      <c r="N58" s="20">
        <v>48</v>
      </c>
      <c r="O58" s="9">
        <v>3.5847647498132934E-2</v>
      </c>
      <c r="P58" s="20">
        <v>119</v>
      </c>
      <c r="Q58" s="9">
        <v>8.8872292755787896E-2</v>
      </c>
    </row>
    <row r="59" spans="4:17" x14ac:dyDescent="0.25">
      <c r="D59" s="8" t="s">
        <v>518</v>
      </c>
      <c r="E59" s="20">
        <v>694</v>
      </c>
      <c r="F59" s="20">
        <v>545</v>
      </c>
      <c r="G59" s="9">
        <v>0.78530259365994237</v>
      </c>
      <c r="H59" s="20">
        <v>352</v>
      </c>
      <c r="I59" s="9">
        <v>0.64587155963302756</v>
      </c>
      <c r="J59" s="20">
        <v>0</v>
      </c>
      <c r="K59" s="9">
        <v>0</v>
      </c>
      <c r="L59" s="20">
        <v>8</v>
      </c>
      <c r="M59" s="9">
        <v>1.4678899082568808E-2</v>
      </c>
      <c r="N59" s="20">
        <v>36</v>
      </c>
      <c r="O59" s="9">
        <v>6.6055045871559637E-2</v>
      </c>
      <c r="P59" s="20">
        <v>80</v>
      </c>
      <c r="Q59" s="9">
        <v>0.14678899082568808</v>
      </c>
    </row>
    <row r="60" spans="4:17" x14ac:dyDescent="0.25">
      <c r="D60" s="8" t="s">
        <v>441</v>
      </c>
      <c r="E60" s="20">
        <v>383</v>
      </c>
      <c r="F60" s="20">
        <v>263</v>
      </c>
      <c r="G60" s="9">
        <v>0.6866840731070496</v>
      </c>
      <c r="H60" s="20">
        <v>172</v>
      </c>
      <c r="I60" s="9">
        <v>0.6539923954372624</v>
      </c>
      <c r="J60" s="20">
        <v>0</v>
      </c>
      <c r="K60" s="9">
        <v>0</v>
      </c>
      <c r="L60" s="20">
        <v>11</v>
      </c>
      <c r="M60" s="9">
        <v>4.1825095057034217E-2</v>
      </c>
      <c r="N60" s="20">
        <v>21</v>
      </c>
      <c r="O60" s="9">
        <v>7.9847908745247151E-2</v>
      </c>
      <c r="P60" s="20">
        <v>70</v>
      </c>
      <c r="Q60" s="9">
        <v>0.26615969581749049</v>
      </c>
    </row>
    <row r="61" spans="4:17" x14ac:dyDescent="0.25">
      <c r="D61" s="8" t="s">
        <v>446</v>
      </c>
      <c r="E61" s="20">
        <v>1322</v>
      </c>
      <c r="F61" s="20">
        <v>990</v>
      </c>
      <c r="G61" s="9">
        <v>0.74886535552193645</v>
      </c>
      <c r="H61" s="20">
        <v>586</v>
      </c>
      <c r="I61" s="9">
        <v>0.59191919191919196</v>
      </c>
      <c r="J61" s="20">
        <v>0</v>
      </c>
      <c r="K61" s="9">
        <v>0</v>
      </c>
      <c r="L61" s="20">
        <v>11</v>
      </c>
      <c r="M61" s="9">
        <v>1.1111111111111112E-2</v>
      </c>
      <c r="N61" s="20">
        <v>167</v>
      </c>
      <c r="O61" s="9">
        <v>0.16868686868686869</v>
      </c>
      <c r="P61" s="20">
        <v>100</v>
      </c>
      <c r="Q61" s="9">
        <v>0.10101010101010101</v>
      </c>
    </row>
    <row r="62" spans="4:17" x14ac:dyDescent="0.25">
      <c r="D62" s="8" t="s">
        <v>535</v>
      </c>
      <c r="E62" s="20">
        <v>1026</v>
      </c>
      <c r="F62" s="20">
        <v>821</v>
      </c>
      <c r="G62" s="9">
        <v>0.80019493177387913</v>
      </c>
      <c r="H62" s="20">
        <v>545</v>
      </c>
      <c r="I62" s="9">
        <v>0.66382460414129107</v>
      </c>
      <c r="J62" s="20">
        <v>0</v>
      </c>
      <c r="K62" s="9">
        <v>0</v>
      </c>
      <c r="L62" s="20">
        <v>15</v>
      </c>
      <c r="M62" s="9">
        <v>1.8270401948842874E-2</v>
      </c>
      <c r="N62" s="20">
        <v>84</v>
      </c>
      <c r="O62" s="9">
        <v>0.1023142509135201</v>
      </c>
      <c r="P62" s="20">
        <v>59</v>
      </c>
      <c r="Q62" s="9">
        <v>7.186358099878197E-2</v>
      </c>
    </row>
    <row r="63" spans="4:17" x14ac:dyDescent="0.25">
      <c r="D63" s="8" t="s">
        <v>440</v>
      </c>
      <c r="E63" s="20">
        <v>1504</v>
      </c>
      <c r="F63" s="20">
        <v>1170</v>
      </c>
      <c r="G63" s="9">
        <v>0.77792553191489366</v>
      </c>
      <c r="H63" s="20">
        <v>828</v>
      </c>
      <c r="I63" s="9">
        <v>0.70769230769230773</v>
      </c>
      <c r="J63" s="20">
        <v>0</v>
      </c>
      <c r="K63" s="9">
        <v>0</v>
      </c>
      <c r="L63" s="20">
        <v>44</v>
      </c>
      <c r="M63" s="9">
        <v>3.7606837606837605E-2</v>
      </c>
      <c r="N63" s="20">
        <v>64</v>
      </c>
      <c r="O63" s="9">
        <v>5.4700854700854701E-2</v>
      </c>
      <c r="P63" s="20">
        <v>162</v>
      </c>
      <c r="Q63" s="9">
        <v>0.13846153846153847</v>
      </c>
    </row>
    <row r="64" spans="4:17" x14ac:dyDescent="0.25">
      <c r="D64" s="6" t="s">
        <v>449</v>
      </c>
      <c r="E64" s="20">
        <v>43466</v>
      </c>
      <c r="F64" s="20">
        <v>30402</v>
      </c>
      <c r="G64" s="9">
        <v>0.69944324299452443</v>
      </c>
      <c r="H64" s="20">
        <v>19779</v>
      </c>
      <c r="I64" s="9">
        <v>0.65058219853956978</v>
      </c>
      <c r="J64" s="20">
        <v>1</v>
      </c>
      <c r="K64" s="9">
        <v>3.2892572857048876E-5</v>
      </c>
      <c r="L64" s="20">
        <v>4710</v>
      </c>
      <c r="M64" s="9">
        <v>0.15492401815670021</v>
      </c>
      <c r="N64" s="20">
        <v>5848</v>
      </c>
      <c r="O64" s="9">
        <v>0.19235576606802185</v>
      </c>
      <c r="P64" s="20">
        <v>617</v>
      </c>
      <c r="Q64" s="9">
        <v>2.029471745279916E-2</v>
      </c>
    </row>
    <row r="65" spans="4:17" x14ac:dyDescent="0.25">
      <c r="D65" s="7" t="s">
        <v>541</v>
      </c>
      <c r="E65" s="20">
        <v>4579</v>
      </c>
      <c r="F65" s="20">
        <v>3342</v>
      </c>
      <c r="G65" s="9">
        <v>0.72985367984276039</v>
      </c>
      <c r="H65" s="20">
        <v>2214</v>
      </c>
      <c r="I65" s="9">
        <v>0.66247755834829447</v>
      </c>
      <c r="J65" s="20">
        <v>0</v>
      </c>
      <c r="K65" s="9">
        <v>0</v>
      </c>
      <c r="L65" s="20">
        <v>368</v>
      </c>
      <c r="M65" s="9">
        <v>0.11011370436864153</v>
      </c>
      <c r="N65" s="20">
        <v>647</v>
      </c>
      <c r="O65" s="9">
        <v>0.19359664871334531</v>
      </c>
      <c r="P65" s="20">
        <v>49</v>
      </c>
      <c r="Q65" s="9">
        <v>1.4661879114302813E-2</v>
      </c>
    </row>
    <row r="66" spans="4:17" x14ac:dyDescent="0.25">
      <c r="D66" s="8" t="s">
        <v>542</v>
      </c>
      <c r="E66" s="20">
        <v>676</v>
      </c>
      <c r="F66" s="20">
        <v>460</v>
      </c>
      <c r="G66" s="9">
        <v>0.68047337278106512</v>
      </c>
      <c r="H66" s="20">
        <v>290</v>
      </c>
      <c r="I66" s="9">
        <v>0.63043478260869568</v>
      </c>
      <c r="J66" s="20">
        <v>0</v>
      </c>
      <c r="K66" s="9">
        <v>0</v>
      </c>
      <c r="L66" s="20">
        <v>33</v>
      </c>
      <c r="M66" s="9">
        <v>7.1739130434782611E-2</v>
      </c>
      <c r="N66" s="20">
        <v>134</v>
      </c>
      <c r="O66" s="9">
        <v>0.29130434782608694</v>
      </c>
      <c r="P66" s="20">
        <v>17</v>
      </c>
      <c r="Q66" s="9">
        <v>3.6956521739130437E-2</v>
      </c>
    </row>
    <row r="67" spans="4:17" x14ac:dyDescent="0.25">
      <c r="D67" s="8" t="s">
        <v>543</v>
      </c>
      <c r="E67" s="20">
        <v>1714</v>
      </c>
      <c r="F67" s="20">
        <v>1295</v>
      </c>
      <c r="G67" s="9">
        <v>0.75554259043173866</v>
      </c>
      <c r="H67" s="20">
        <v>920</v>
      </c>
      <c r="I67" s="9">
        <v>0.71042471042471045</v>
      </c>
      <c r="J67" s="20">
        <v>0</v>
      </c>
      <c r="K67" s="9">
        <v>0</v>
      </c>
      <c r="L67" s="20">
        <v>203</v>
      </c>
      <c r="M67" s="9">
        <v>0.15675675675675677</v>
      </c>
      <c r="N67" s="20">
        <v>151</v>
      </c>
      <c r="O67" s="9">
        <v>0.1166023166023166</v>
      </c>
      <c r="P67" s="20">
        <v>7</v>
      </c>
      <c r="Q67" s="9">
        <v>5.4054054054054057E-3</v>
      </c>
    </row>
    <row r="68" spans="4:17" x14ac:dyDescent="0.25">
      <c r="D68" s="8" t="s">
        <v>546</v>
      </c>
      <c r="E68" s="20">
        <v>531</v>
      </c>
      <c r="F68" s="20">
        <v>402</v>
      </c>
      <c r="G68" s="9">
        <v>0.75706214689265539</v>
      </c>
      <c r="H68" s="20">
        <v>251</v>
      </c>
      <c r="I68" s="9">
        <v>0.62437810945273631</v>
      </c>
      <c r="J68" s="20">
        <v>0</v>
      </c>
      <c r="K68" s="9">
        <v>0</v>
      </c>
      <c r="L68" s="20">
        <v>8</v>
      </c>
      <c r="M68" s="9">
        <v>1.9900497512437811E-2</v>
      </c>
      <c r="N68" s="20">
        <v>88</v>
      </c>
      <c r="O68" s="9">
        <v>0.21890547263681592</v>
      </c>
      <c r="P68" s="20">
        <v>13</v>
      </c>
      <c r="Q68" s="9">
        <v>3.2338308457711441E-2</v>
      </c>
    </row>
    <row r="69" spans="4:17" x14ac:dyDescent="0.25">
      <c r="D69" s="8" t="s">
        <v>566</v>
      </c>
      <c r="E69" s="20">
        <v>1658</v>
      </c>
      <c r="F69" s="20">
        <v>1185</v>
      </c>
      <c r="G69" s="9">
        <v>0.71471652593486124</v>
      </c>
      <c r="H69" s="20">
        <v>753</v>
      </c>
      <c r="I69" s="9">
        <v>0.63544303797468349</v>
      </c>
      <c r="J69" s="20">
        <v>0</v>
      </c>
      <c r="K69" s="9">
        <v>0</v>
      </c>
      <c r="L69" s="20">
        <v>124</v>
      </c>
      <c r="M69" s="9">
        <v>0.10464135021097046</v>
      </c>
      <c r="N69" s="20">
        <v>274</v>
      </c>
      <c r="O69" s="9">
        <v>0.23122362869198312</v>
      </c>
      <c r="P69" s="20">
        <v>12</v>
      </c>
      <c r="Q69" s="9">
        <v>1.0126582278481013E-2</v>
      </c>
    </row>
    <row r="70" spans="4:17" x14ac:dyDescent="0.25">
      <c r="D70" s="7" t="s">
        <v>547</v>
      </c>
      <c r="E70" s="20">
        <v>5434</v>
      </c>
      <c r="F70" s="20">
        <v>3591</v>
      </c>
      <c r="G70" s="9">
        <v>0.66083916083916083</v>
      </c>
      <c r="H70" s="20">
        <v>2190</v>
      </c>
      <c r="I70" s="9">
        <v>0.60985797827903088</v>
      </c>
      <c r="J70" s="20">
        <v>0</v>
      </c>
      <c r="K70" s="9">
        <v>0</v>
      </c>
      <c r="L70" s="20">
        <v>749</v>
      </c>
      <c r="M70" s="9">
        <v>0.20857699805068225</v>
      </c>
      <c r="N70" s="20">
        <v>812</v>
      </c>
      <c r="O70" s="9">
        <v>0.22612085769980506</v>
      </c>
      <c r="P70" s="20">
        <v>42</v>
      </c>
      <c r="Q70" s="9">
        <v>1.1695906432748537E-2</v>
      </c>
    </row>
    <row r="71" spans="4:17" x14ac:dyDescent="0.25">
      <c r="D71" s="8" t="s">
        <v>548</v>
      </c>
      <c r="E71" s="20">
        <v>769</v>
      </c>
      <c r="F71" s="20">
        <v>448</v>
      </c>
      <c r="G71" s="9">
        <v>0.5825747724317295</v>
      </c>
      <c r="H71" s="20">
        <v>235</v>
      </c>
      <c r="I71" s="9">
        <v>0.5245535714285714</v>
      </c>
      <c r="J71" s="20">
        <v>0</v>
      </c>
      <c r="K71" s="9">
        <v>0</v>
      </c>
      <c r="L71" s="20">
        <v>116</v>
      </c>
      <c r="M71" s="9">
        <v>0.25892857142857145</v>
      </c>
      <c r="N71" s="20">
        <v>156</v>
      </c>
      <c r="O71" s="9">
        <v>0.3482142857142857</v>
      </c>
      <c r="P71" s="20">
        <v>17</v>
      </c>
      <c r="Q71" s="9">
        <v>3.7946428571428568E-2</v>
      </c>
    </row>
    <row r="72" spans="4:17" x14ac:dyDescent="0.25">
      <c r="D72" s="8" t="s">
        <v>554</v>
      </c>
      <c r="E72" s="20">
        <v>399</v>
      </c>
      <c r="F72" s="20">
        <v>278</v>
      </c>
      <c r="G72" s="9">
        <v>0.69674185463659144</v>
      </c>
      <c r="H72" s="20">
        <v>194</v>
      </c>
      <c r="I72" s="9">
        <v>0.69784172661870503</v>
      </c>
      <c r="J72" s="20">
        <v>0</v>
      </c>
      <c r="K72" s="9">
        <v>0</v>
      </c>
      <c r="L72" s="20">
        <v>82</v>
      </c>
      <c r="M72" s="9">
        <v>0.29496402877697842</v>
      </c>
      <c r="N72" s="20">
        <v>24</v>
      </c>
      <c r="O72" s="9">
        <v>8.6330935251798566E-2</v>
      </c>
      <c r="P72" s="20">
        <v>1</v>
      </c>
      <c r="Q72" s="9">
        <v>3.5971223021582736E-3</v>
      </c>
    </row>
    <row r="73" spans="4:17" x14ac:dyDescent="0.25">
      <c r="D73" s="8" t="s">
        <v>557</v>
      </c>
      <c r="E73" s="20">
        <v>938</v>
      </c>
      <c r="F73" s="20">
        <v>579</v>
      </c>
      <c r="G73" s="9">
        <v>0.61727078891257992</v>
      </c>
      <c r="H73" s="20">
        <v>323</v>
      </c>
      <c r="I73" s="9">
        <v>0.55785837651122627</v>
      </c>
      <c r="J73" s="20">
        <v>0</v>
      </c>
      <c r="K73" s="9">
        <v>0</v>
      </c>
      <c r="L73" s="20">
        <v>181</v>
      </c>
      <c r="M73" s="9">
        <v>0.31260794473229708</v>
      </c>
      <c r="N73" s="20">
        <v>121</v>
      </c>
      <c r="O73" s="9">
        <v>0.20898100172711573</v>
      </c>
      <c r="P73" s="20">
        <v>6</v>
      </c>
      <c r="Q73" s="9">
        <v>1.0362694300518135E-2</v>
      </c>
    </row>
    <row r="74" spans="4:17" x14ac:dyDescent="0.25">
      <c r="D74" s="8" t="s">
        <v>564</v>
      </c>
      <c r="E74" s="20">
        <v>267</v>
      </c>
      <c r="F74" s="20">
        <v>208</v>
      </c>
      <c r="G74" s="9">
        <v>0.77902621722846443</v>
      </c>
      <c r="H74" s="20">
        <v>133</v>
      </c>
      <c r="I74" s="9">
        <v>0.63942307692307687</v>
      </c>
      <c r="J74" s="20">
        <v>0</v>
      </c>
      <c r="K74" s="9">
        <v>0</v>
      </c>
      <c r="L74" s="20">
        <v>25</v>
      </c>
      <c r="M74" s="9">
        <v>0.1201923076923077</v>
      </c>
      <c r="N74" s="20">
        <v>26</v>
      </c>
      <c r="O74" s="9">
        <v>0.125</v>
      </c>
      <c r="P74" s="20">
        <v>1</v>
      </c>
      <c r="Q74" s="9">
        <v>4.807692307692308E-3</v>
      </c>
    </row>
    <row r="75" spans="4:17" x14ac:dyDescent="0.25">
      <c r="D75" s="8" t="s">
        <v>571</v>
      </c>
      <c r="E75" s="20">
        <v>730</v>
      </c>
      <c r="F75" s="20">
        <v>457</v>
      </c>
      <c r="G75" s="9">
        <v>0.62602739726027401</v>
      </c>
      <c r="H75" s="20">
        <v>272</v>
      </c>
      <c r="I75" s="9">
        <v>0.59518599562363239</v>
      </c>
      <c r="J75" s="20">
        <v>0</v>
      </c>
      <c r="K75" s="9">
        <v>0</v>
      </c>
      <c r="L75" s="20">
        <v>58</v>
      </c>
      <c r="M75" s="9">
        <v>0.12691466083150985</v>
      </c>
      <c r="N75" s="20">
        <v>176</v>
      </c>
      <c r="O75" s="9">
        <v>0.3851203501094092</v>
      </c>
      <c r="P75" s="20">
        <v>10</v>
      </c>
      <c r="Q75" s="9">
        <v>2.1881838074398249E-2</v>
      </c>
    </row>
    <row r="76" spans="4:17" x14ac:dyDescent="0.25">
      <c r="D76" s="8" t="s">
        <v>578</v>
      </c>
      <c r="E76" s="20">
        <v>1715</v>
      </c>
      <c r="F76" s="20">
        <v>1200</v>
      </c>
      <c r="G76" s="9">
        <v>0.69970845481049559</v>
      </c>
      <c r="H76" s="20">
        <v>767</v>
      </c>
      <c r="I76" s="9">
        <v>0.63916666666666666</v>
      </c>
      <c r="J76" s="20">
        <v>0</v>
      </c>
      <c r="K76" s="9">
        <v>0</v>
      </c>
      <c r="L76" s="20">
        <v>156</v>
      </c>
      <c r="M76" s="9">
        <v>0.13</v>
      </c>
      <c r="N76" s="20">
        <v>283</v>
      </c>
      <c r="O76" s="9">
        <v>0.23583333333333334</v>
      </c>
      <c r="P76" s="20">
        <v>4</v>
      </c>
      <c r="Q76" s="9">
        <v>3.3333333333333335E-3</v>
      </c>
    </row>
    <row r="77" spans="4:17" x14ac:dyDescent="0.25">
      <c r="D77" s="8" t="s">
        <v>579</v>
      </c>
      <c r="E77" s="20">
        <v>616</v>
      </c>
      <c r="F77" s="20">
        <v>421</v>
      </c>
      <c r="G77" s="9">
        <v>0.68344155844155841</v>
      </c>
      <c r="H77" s="20">
        <v>266</v>
      </c>
      <c r="I77" s="9">
        <v>0.63182897862232779</v>
      </c>
      <c r="J77" s="20">
        <v>0</v>
      </c>
      <c r="K77" s="9">
        <v>0</v>
      </c>
      <c r="L77" s="20">
        <v>131</v>
      </c>
      <c r="M77" s="9">
        <v>0.31116389548693585</v>
      </c>
      <c r="N77" s="20">
        <v>26</v>
      </c>
      <c r="O77" s="9">
        <v>6.1757719714964368E-2</v>
      </c>
      <c r="P77" s="20">
        <v>3</v>
      </c>
      <c r="Q77" s="9">
        <v>7.1258907363420431E-3</v>
      </c>
    </row>
    <row r="78" spans="4:17" x14ac:dyDescent="0.25">
      <c r="D78" s="7" t="s">
        <v>539</v>
      </c>
      <c r="E78" s="20">
        <v>6366</v>
      </c>
      <c r="F78" s="20">
        <v>4461</v>
      </c>
      <c r="G78" s="9">
        <v>0.70075400565504242</v>
      </c>
      <c r="H78" s="20">
        <v>2846</v>
      </c>
      <c r="I78" s="9">
        <v>0.63797354853171939</v>
      </c>
      <c r="J78" s="20">
        <v>1</v>
      </c>
      <c r="K78" s="9">
        <v>2.2416498542927594E-4</v>
      </c>
      <c r="L78" s="20">
        <v>939</v>
      </c>
      <c r="M78" s="9">
        <v>0.21049092131809011</v>
      </c>
      <c r="N78" s="20">
        <v>632</v>
      </c>
      <c r="O78" s="9">
        <v>0.1416722707913024</v>
      </c>
      <c r="P78" s="20">
        <v>79</v>
      </c>
      <c r="Q78" s="9">
        <v>1.77090338489128E-2</v>
      </c>
    </row>
    <row r="79" spans="4:17" x14ac:dyDescent="0.25">
      <c r="D79" s="8" t="s">
        <v>540</v>
      </c>
      <c r="E79" s="20">
        <v>690</v>
      </c>
      <c r="F79" s="20">
        <v>466</v>
      </c>
      <c r="G79" s="9">
        <v>0.67536231884057973</v>
      </c>
      <c r="H79" s="20">
        <v>286</v>
      </c>
      <c r="I79" s="9">
        <v>0.61373390557939911</v>
      </c>
      <c r="J79" s="20">
        <v>0</v>
      </c>
      <c r="K79" s="9">
        <v>0</v>
      </c>
      <c r="L79" s="20">
        <v>73</v>
      </c>
      <c r="M79" s="9">
        <v>0.15665236051502146</v>
      </c>
      <c r="N79" s="20">
        <v>118</v>
      </c>
      <c r="O79" s="9">
        <v>0.25321888412017168</v>
      </c>
      <c r="P79" s="20">
        <v>6</v>
      </c>
      <c r="Q79" s="9">
        <v>1.2875536480686695E-2</v>
      </c>
    </row>
    <row r="80" spans="4:17" x14ac:dyDescent="0.25">
      <c r="D80" s="8" t="s">
        <v>558</v>
      </c>
      <c r="E80" s="20">
        <v>970</v>
      </c>
      <c r="F80" s="20">
        <v>702</v>
      </c>
      <c r="G80" s="9">
        <v>0.72371134020618555</v>
      </c>
      <c r="H80" s="20">
        <v>412</v>
      </c>
      <c r="I80" s="9">
        <v>0.58689458689458684</v>
      </c>
      <c r="J80" s="20">
        <v>0</v>
      </c>
      <c r="K80" s="9">
        <v>0</v>
      </c>
      <c r="L80" s="20">
        <v>162</v>
      </c>
      <c r="M80" s="9">
        <v>0.23076923076923078</v>
      </c>
      <c r="N80" s="20">
        <v>68</v>
      </c>
      <c r="O80" s="9">
        <v>9.686609686609686E-2</v>
      </c>
      <c r="P80" s="20">
        <v>6</v>
      </c>
      <c r="Q80" s="9">
        <v>8.5470085470085479E-3</v>
      </c>
    </row>
    <row r="81" spans="4:17" x14ac:dyDescent="0.25">
      <c r="D81" s="8" t="s">
        <v>559</v>
      </c>
      <c r="E81" s="20">
        <v>717</v>
      </c>
      <c r="F81" s="20">
        <v>494</v>
      </c>
      <c r="G81" s="9">
        <v>0.68898186889818691</v>
      </c>
      <c r="H81" s="20">
        <v>341</v>
      </c>
      <c r="I81" s="9">
        <v>0.69028340080971662</v>
      </c>
      <c r="J81" s="20">
        <v>0</v>
      </c>
      <c r="K81" s="9">
        <v>0</v>
      </c>
      <c r="L81" s="20">
        <v>144</v>
      </c>
      <c r="M81" s="9">
        <v>0.291497975708502</v>
      </c>
      <c r="N81" s="20">
        <v>38</v>
      </c>
      <c r="O81" s="9">
        <v>7.6923076923076927E-2</v>
      </c>
      <c r="P81" s="20">
        <v>12</v>
      </c>
      <c r="Q81" s="9">
        <v>2.4291497975708502E-2</v>
      </c>
    </row>
    <row r="82" spans="4:17" x14ac:dyDescent="0.25">
      <c r="D82" s="8" t="s">
        <v>561</v>
      </c>
      <c r="E82" s="20">
        <v>2387</v>
      </c>
      <c r="F82" s="20">
        <v>1666</v>
      </c>
      <c r="G82" s="9">
        <v>0.69794721407624638</v>
      </c>
      <c r="H82" s="20">
        <v>1120</v>
      </c>
      <c r="I82" s="9">
        <v>0.67226890756302526</v>
      </c>
      <c r="J82" s="20">
        <v>0</v>
      </c>
      <c r="K82" s="9">
        <v>0</v>
      </c>
      <c r="L82" s="20">
        <v>427</v>
      </c>
      <c r="M82" s="9">
        <v>0.25630252100840334</v>
      </c>
      <c r="N82" s="20">
        <v>172</v>
      </c>
      <c r="O82" s="9">
        <v>0.10324129651860744</v>
      </c>
      <c r="P82" s="20">
        <v>28</v>
      </c>
      <c r="Q82" s="9">
        <v>1.680672268907563E-2</v>
      </c>
    </row>
    <row r="83" spans="4:17" x14ac:dyDescent="0.25">
      <c r="D83" s="8" t="s">
        <v>576</v>
      </c>
      <c r="E83" s="20">
        <v>1602</v>
      </c>
      <c r="F83" s="20">
        <v>1133</v>
      </c>
      <c r="G83" s="9">
        <v>0.70724094881398247</v>
      </c>
      <c r="H83" s="20">
        <v>687</v>
      </c>
      <c r="I83" s="9">
        <v>0.6063548102383054</v>
      </c>
      <c r="J83" s="20">
        <v>1</v>
      </c>
      <c r="K83" s="9">
        <v>8.8261253309797002E-4</v>
      </c>
      <c r="L83" s="20">
        <v>133</v>
      </c>
      <c r="M83" s="9">
        <v>0.11738746690203</v>
      </c>
      <c r="N83" s="20">
        <v>236</v>
      </c>
      <c r="O83" s="9">
        <v>0.20829655781112091</v>
      </c>
      <c r="P83" s="20">
        <v>27</v>
      </c>
      <c r="Q83" s="9">
        <v>2.3830538393645191E-2</v>
      </c>
    </row>
    <row r="84" spans="4:17" x14ac:dyDescent="0.25">
      <c r="D84" s="7" t="s">
        <v>544</v>
      </c>
      <c r="E84" s="20">
        <v>6019</v>
      </c>
      <c r="F84" s="20">
        <v>4427</v>
      </c>
      <c r="G84" s="9">
        <v>0.73550423658415021</v>
      </c>
      <c r="H84" s="20">
        <v>3061</v>
      </c>
      <c r="I84" s="9">
        <v>0.69143889767336797</v>
      </c>
      <c r="J84" s="20">
        <v>0</v>
      </c>
      <c r="K84" s="9">
        <v>0</v>
      </c>
      <c r="L84" s="20">
        <v>434</v>
      </c>
      <c r="M84" s="9">
        <v>9.8034786537158344E-2</v>
      </c>
      <c r="N84" s="20">
        <v>851</v>
      </c>
      <c r="O84" s="9">
        <v>0.19222950079060311</v>
      </c>
      <c r="P84" s="20">
        <v>60</v>
      </c>
      <c r="Q84" s="9">
        <v>1.3553196295459679E-2</v>
      </c>
    </row>
    <row r="85" spans="4:17" x14ac:dyDescent="0.25">
      <c r="D85" s="8" t="s">
        <v>545</v>
      </c>
      <c r="E85" s="20">
        <v>629</v>
      </c>
      <c r="F85" s="20">
        <v>460</v>
      </c>
      <c r="G85" s="9">
        <v>0.7313195548489666</v>
      </c>
      <c r="H85" s="20">
        <v>283</v>
      </c>
      <c r="I85" s="9">
        <v>0.61521739130434783</v>
      </c>
      <c r="J85" s="20">
        <v>0</v>
      </c>
      <c r="K85" s="9">
        <v>0</v>
      </c>
      <c r="L85" s="20">
        <v>69</v>
      </c>
      <c r="M85" s="9">
        <v>0.15</v>
      </c>
      <c r="N85" s="20">
        <v>66</v>
      </c>
      <c r="O85" s="9">
        <v>0.14347826086956522</v>
      </c>
      <c r="P85" s="20">
        <v>5</v>
      </c>
      <c r="Q85" s="9">
        <v>1.0869565217391304E-2</v>
      </c>
    </row>
    <row r="86" spans="4:17" x14ac:dyDescent="0.25">
      <c r="D86" s="8" t="s">
        <v>551</v>
      </c>
      <c r="E86" s="20">
        <v>871</v>
      </c>
      <c r="F86" s="20">
        <v>604</v>
      </c>
      <c r="G86" s="9">
        <v>0.69345579793340983</v>
      </c>
      <c r="H86" s="20">
        <v>410</v>
      </c>
      <c r="I86" s="9">
        <v>0.67880794701986757</v>
      </c>
      <c r="J86" s="20">
        <v>0</v>
      </c>
      <c r="K86" s="9">
        <v>0</v>
      </c>
      <c r="L86" s="20">
        <v>11</v>
      </c>
      <c r="M86" s="9">
        <v>1.8211920529801324E-2</v>
      </c>
      <c r="N86" s="20">
        <v>221</v>
      </c>
      <c r="O86" s="9">
        <v>0.36589403973509932</v>
      </c>
      <c r="P86" s="20">
        <v>1</v>
      </c>
      <c r="Q86" s="9">
        <v>1.6556291390728477E-3</v>
      </c>
    </row>
    <row r="87" spans="4:17" x14ac:dyDescent="0.25">
      <c r="D87" s="8" t="s">
        <v>560</v>
      </c>
      <c r="E87" s="20">
        <v>1363</v>
      </c>
      <c r="F87" s="20">
        <v>1005</v>
      </c>
      <c r="G87" s="9">
        <v>0.7373440939104916</v>
      </c>
      <c r="H87" s="20">
        <v>711</v>
      </c>
      <c r="I87" s="9">
        <v>0.70746268656716416</v>
      </c>
      <c r="J87" s="20">
        <v>0</v>
      </c>
      <c r="K87" s="9">
        <v>0</v>
      </c>
      <c r="L87" s="20">
        <v>35</v>
      </c>
      <c r="M87" s="9">
        <v>3.482587064676617E-2</v>
      </c>
      <c r="N87" s="20">
        <v>253</v>
      </c>
      <c r="O87" s="9">
        <v>0.25174129353233832</v>
      </c>
      <c r="P87" s="20">
        <v>12</v>
      </c>
      <c r="Q87" s="9">
        <v>1.1940298507462687E-2</v>
      </c>
    </row>
    <row r="88" spans="4:17" x14ac:dyDescent="0.25">
      <c r="D88" s="8" t="s">
        <v>562</v>
      </c>
      <c r="E88" s="20">
        <v>1258</v>
      </c>
      <c r="F88" s="20">
        <v>935</v>
      </c>
      <c r="G88" s="9">
        <v>0.7432432432432432</v>
      </c>
      <c r="H88" s="20">
        <v>676</v>
      </c>
      <c r="I88" s="9">
        <v>0.72299465240641714</v>
      </c>
      <c r="J88" s="20">
        <v>0</v>
      </c>
      <c r="K88" s="9">
        <v>0</v>
      </c>
      <c r="L88" s="20">
        <v>204</v>
      </c>
      <c r="M88" s="9">
        <v>0.21818181818181817</v>
      </c>
      <c r="N88" s="20">
        <v>54</v>
      </c>
      <c r="O88" s="9">
        <v>5.7754010695187166E-2</v>
      </c>
      <c r="P88" s="20">
        <v>15</v>
      </c>
      <c r="Q88" s="9">
        <v>1.6042780748663103E-2</v>
      </c>
    </row>
    <row r="89" spans="4:17" x14ac:dyDescent="0.25">
      <c r="D89" s="8" t="s">
        <v>563</v>
      </c>
      <c r="E89" s="20">
        <v>1183</v>
      </c>
      <c r="F89" s="20">
        <v>923</v>
      </c>
      <c r="G89" s="9">
        <v>0.78021978021978022</v>
      </c>
      <c r="H89" s="20">
        <v>675</v>
      </c>
      <c r="I89" s="9">
        <v>0.73131094257854823</v>
      </c>
      <c r="J89" s="20">
        <v>0</v>
      </c>
      <c r="K89" s="9">
        <v>0</v>
      </c>
      <c r="L89" s="20">
        <v>38</v>
      </c>
      <c r="M89" s="9">
        <v>4.1170097508125676E-2</v>
      </c>
      <c r="N89" s="20">
        <v>142</v>
      </c>
      <c r="O89" s="9">
        <v>0.15384615384615385</v>
      </c>
      <c r="P89" s="20">
        <v>22</v>
      </c>
      <c r="Q89" s="9">
        <v>2.3835319609967497E-2</v>
      </c>
    </row>
    <row r="90" spans="4:17" x14ac:dyDescent="0.25">
      <c r="D90" s="8" t="s">
        <v>580</v>
      </c>
      <c r="E90" s="20">
        <v>715</v>
      </c>
      <c r="F90" s="20">
        <v>500</v>
      </c>
      <c r="G90" s="9">
        <v>0.69930069930069927</v>
      </c>
      <c r="H90" s="20">
        <v>306</v>
      </c>
      <c r="I90" s="9">
        <v>0.61199999999999999</v>
      </c>
      <c r="J90" s="20">
        <v>0</v>
      </c>
      <c r="K90" s="9">
        <v>0</v>
      </c>
      <c r="L90" s="20">
        <v>77</v>
      </c>
      <c r="M90" s="9">
        <v>0.154</v>
      </c>
      <c r="N90" s="20">
        <v>115</v>
      </c>
      <c r="O90" s="9">
        <v>0.23</v>
      </c>
      <c r="P90" s="20">
        <v>5</v>
      </c>
      <c r="Q90" s="9">
        <v>0.01</v>
      </c>
    </row>
    <row r="91" spans="4:17" x14ac:dyDescent="0.25">
      <c r="D91" s="7" t="s">
        <v>552</v>
      </c>
      <c r="E91" s="20">
        <v>6765</v>
      </c>
      <c r="F91" s="20">
        <v>4978</v>
      </c>
      <c r="G91" s="9">
        <v>0.73584626755358462</v>
      </c>
      <c r="H91" s="20">
        <v>3420</v>
      </c>
      <c r="I91" s="9">
        <v>0.68702290076335881</v>
      </c>
      <c r="J91" s="20">
        <v>0</v>
      </c>
      <c r="K91" s="9">
        <v>0</v>
      </c>
      <c r="L91" s="20">
        <v>381</v>
      </c>
      <c r="M91" s="9">
        <v>7.6536761751707511E-2</v>
      </c>
      <c r="N91" s="20">
        <v>1014</v>
      </c>
      <c r="O91" s="9">
        <v>0.20369626355966253</v>
      </c>
      <c r="P91" s="20">
        <v>125</v>
      </c>
      <c r="Q91" s="9">
        <v>2.5110486139011651E-2</v>
      </c>
    </row>
    <row r="92" spans="4:17" x14ac:dyDescent="0.25">
      <c r="D92" s="8" t="s">
        <v>553</v>
      </c>
      <c r="E92" s="20">
        <v>1050</v>
      </c>
      <c r="F92" s="20">
        <v>773</v>
      </c>
      <c r="G92" s="9">
        <v>0.73619047619047617</v>
      </c>
      <c r="H92" s="20">
        <v>532</v>
      </c>
      <c r="I92" s="9">
        <v>0.68822768434670112</v>
      </c>
      <c r="J92" s="20">
        <v>0</v>
      </c>
      <c r="K92" s="9">
        <v>0</v>
      </c>
      <c r="L92" s="20">
        <v>28</v>
      </c>
      <c r="M92" s="9">
        <v>3.6222509702457953E-2</v>
      </c>
      <c r="N92" s="20">
        <v>190</v>
      </c>
      <c r="O92" s="9">
        <v>0.24579560155239327</v>
      </c>
      <c r="P92" s="20">
        <v>23</v>
      </c>
      <c r="Q92" s="9">
        <v>2.9754204398447608E-2</v>
      </c>
    </row>
    <row r="93" spans="4:17" x14ac:dyDescent="0.25">
      <c r="D93" s="8" t="s">
        <v>565</v>
      </c>
      <c r="E93" s="20">
        <v>1155</v>
      </c>
      <c r="F93" s="20">
        <v>828</v>
      </c>
      <c r="G93" s="9">
        <v>0.7168831168831169</v>
      </c>
      <c r="H93" s="20">
        <v>549</v>
      </c>
      <c r="I93" s="9">
        <v>0.66304347826086951</v>
      </c>
      <c r="J93" s="20">
        <v>0</v>
      </c>
      <c r="K93" s="9">
        <v>0</v>
      </c>
      <c r="L93" s="20">
        <v>24</v>
      </c>
      <c r="M93" s="9">
        <v>2.8985507246376812E-2</v>
      </c>
      <c r="N93" s="20">
        <v>227</v>
      </c>
      <c r="O93" s="9">
        <v>0.27415458937198067</v>
      </c>
      <c r="P93" s="20">
        <v>27</v>
      </c>
      <c r="Q93" s="9">
        <v>3.2608695652173912E-2</v>
      </c>
    </row>
    <row r="94" spans="4:17" x14ac:dyDescent="0.25">
      <c r="D94" s="8" t="s">
        <v>567</v>
      </c>
      <c r="E94" s="20">
        <v>770</v>
      </c>
      <c r="F94" s="20">
        <v>544</v>
      </c>
      <c r="G94" s="9">
        <v>0.70649350649350651</v>
      </c>
      <c r="H94" s="20">
        <v>347</v>
      </c>
      <c r="I94" s="9">
        <v>0.63786764705882348</v>
      </c>
      <c r="J94" s="20">
        <v>0</v>
      </c>
      <c r="K94" s="9">
        <v>0</v>
      </c>
      <c r="L94" s="20">
        <v>42</v>
      </c>
      <c r="M94" s="9">
        <v>7.720588235294118E-2</v>
      </c>
      <c r="N94" s="20">
        <v>142</v>
      </c>
      <c r="O94" s="9">
        <v>0.2610294117647059</v>
      </c>
      <c r="P94" s="20">
        <v>6</v>
      </c>
      <c r="Q94" s="9">
        <v>1.1029411764705883E-2</v>
      </c>
    </row>
    <row r="95" spans="4:17" x14ac:dyDescent="0.25">
      <c r="D95" s="8" t="s">
        <v>574</v>
      </c>
      <c r="E95" s="20">
        <v>794</v>
      </c>
      <c r="F95" s="20">
        <v>554</v>
      </c>
      <c r="G95" s="9">
        <v>0.69773299748110829</v>
      </c>
      <c r="H95" s="20">
        <v>376</v>
      </c>
      <c r="I95" s="9">
        <v>0.67870036101083031</v>
      </c>
      <c r="J95" s="20">
        <v>0</v>
      </c>
      <c r="K95" s="9">
        <v>0</v>
      </c>
      <c r="L95" s="20">
        <v>74</v>
      </c>
      <c r="M95" s="9">
        <v>0.13357400722021662</v>
      </c>
      <c r="N95" s="20">
        <v>127</v>
      </c>
      <c r="O95" s="9">
        <v>0.2292418772563177</v>
      </c>
      <c r="P95" s="20">
        <v>8</v>
      </c>
      <c r="Q95" s="9">
        <v>1.444043321299639E-2</v>
      </c>
    </row>
    <row r="96" spans="4:17" x14ac:dyDescent="0.25">
      <c r="D96" s="8" t="s">
        <v>575</v>
      </c>
      <c r="E96" s="20">
        <v>2047</v>
      </c>
      <c r="F96" s="20">
        <v>1500</v>
      </c>
      <c r="G96" s="9">
        <v>0.73277967757694185</v>
      </c>
      <c r="H96" s="20">
        <v>970</v>
      </c>
      <c r="I96" s="9">
        <v>0.64666666666666661</v>
      </c>
      <c r="J96" s="20">
        <v>0</v>
      </c>
      <c r="K96" s="9">
        <v>0</v>
      </c>
      <c r="L96" s="20">
        <v>167</v>
      </c>
      <c r="M96" s="9">
        <v>0.11133333333333334</v>
      </c>
      <c r="N96" s="20">
        <v>242</v>
      </c>
      <c r="O96" s="9">
        <v>0.16133333333333333</v>
      </c>
      <c r="P96" s="20">
        <v>44</v>
      </c>
      <c r="Q96" s="9">
        <v>2.9333333333333333E-2</v>
      </c>
    </row>
    <row r="97" spans="4:17" x14ac:dyDescent="0.25">
      <c r="D97" s="8" t="s">
        <v>577</v>
      </c>
      <c r="E97" s="20">
        <v>949</v>
      </c>
      <c r="F97" s="20">
        <v>779</v>
      </c>
      <c r="G97" s="9">
        <v>0.82086406743940987</v>
      </c>
      <c r="H97" s="20">
        <v>646</v>
      </c>
      <c r="I97" s="9">
        <v>0.82926829268292679</v>
      </c>
      <c r="J97" s="20">
        <v>0</v>
      </c>
      <c r="K97" s="9">
        <v>0</v>
      </c>
      <c r="L97" s="20">
        <v>46</v>
      </c>
      <c r="M97" s="9">
        <v>5.9050064184852376E-2</v>
      </c>
      <c r="N97" s="20">
        <v>86</v>
      </c>
      <c r="O97" s="9">
        <v>0.110397946084724</v>
      </c>
      <c r="P97" s="20">
        <v>17</v>
      </c>
      <c r="Q97" s="9">
        <v>2.1822849807445442E-2</v>
      </c>
    </row>
    <row r="98" spans="4:17" x14ac:dyDescent="0.25">
      <c r="D98" s="7" t="s">
        <v>549</v>
      </c>
      <c r="E98" s="20">
        <v>4278</v>
      </c>
      <c r="F98" s="20">
        <v>2438</v>
      </c>
      <c r="G98" s="9">
        <v>0.56989247311827962</v>
      </c>
      <c r="H98" s="20">
        <v>1279</v>
      </c>
      <c r="I98" s="9">
        <v>0.52461033634126331</v>
      </c>
      <c r="J98" s="20">
        <v>0</v>
      </c>
      <c r="K98" s="9">
        <v>0</v>
      </c>
      <c r="L98" s="20">
        <v>988</v>
      </c>
      <c r="M98" s="9">
        <v>0.40525020508613618</v>
      </c>
      <c r="N98" s="20">
        <v>560</v>
      </c>
      <c r="O98" s="9">
        <v>0.22969647251845776</v>
      </c>
      <c r="P98" s="20">
        <v>68</v>
      </c>
      <c r="Q98" s="9">
        <v>2.7891714520098441E-2</v>
      </c>
    </row>
    <row r="99" spans="4:17" x14ac:dyDescent="0.25">
      <c r="D99" s="8" t="s">
        <v>550</v>
      </c>
      <c r="E99" s="20">
        <v>754</v>
      </c>
      <c r="F99" s="20">
        <v>341</v>
      </c>
      <c r="G99" s="9">
        <v>0.45225464190981435</v>
      </c>
      <c r="H99" s="20">
        <v>136</v>
      </c>
      <c r="I99" s="9">
        <v>0.39882697947214074</v>
      </c>
      <c r="J99" s="20">
        <v>0</v>
      </c>
      <c r="K99" s="9">
        <v>0</v>
      </c>
      <c r="L99" s="20">
        <v>250</v>
      </c>
      <c r="M99" s="9">
        <v>0.73313782991202348</v>
      </c>
      <c r="N99" s="20">
        <v>80</v>
      </c>
      <c r="O99" s="9">
        <v>0.23460410557184752</v>
      </c>
      <c r="P99" s="20">
        <v>35</v>
      </c>
      <c r="Q99" s="9">
        <v>0.10263929618768329</v>
      </c>
    </row>
    <row r="100" spans="4:17" x14ac:dyDescent="0.25">
      <c r="D100" s="8" t="s">
        <v>568</v>
      </c>
      <c r="E100" s="20">
        <v>1836</v>
      </c>
      <c r="F100" s="20">
        <v>1207</v>
      </c>
      <c r="G100" s="9">
        <v>0.65740740740740744</v>
      </c>
      <c r="H100" s="20">
        <v>697</v>
      </c>
      <c r="I100" s="9">
        <v>0.57746478873239437</v>
      </c>
      <c r="J100" s="20">
        <v>0</v>
      </c>
      <c r="K100" s="9">
        <v>0</v>
      </c>
      <c r="L100" s="20">
        <v>200</v>
      </c>
      <c r="M100" s="9">
        <v>0.16570008285004142</v>
      </c>
      <c r="N100" s="20">
        <v>337</v>
      </c>
      <c r="O100" s="9">
        <v>0.27920463960231978</v>
      </c>
      <c r="P100" s="20">
        <v>19</v>
      </c>
      <c r="Q100" s="9">
        <v>1.5741507870753936E-2</v>
      </c>
    </row>
    <row r="101" spans="4:17" x14ac:dyDescent="0.25">
      <c r="D101" s="8" t="s">
        <v>569</v>
      </c>
      <c r="E101" s="20">
        <v>1688</v>
      </c>
      <c r="F101" s="20">
        <v>890</v>
      </c>
      <c r="G101" s="9">
        <v>0.52725118483412325</v>
      </c>
      <c r="H101" s="20">
        <v>446</v>
      </c>
      <c r="I101" s="9">
        <v>0.50112359550561802</v>
      </c>
      <c r="J101" s="20">
        <v>0</v>
      </c>
      <c r="K101" s="9">
        <v>0</v>
      </c>
      <c r="L101" s="20">
        <v>538</v>
      </c>
      <c r="M101" s="9">
        <v>0.60449438202247197</v>
      </c>
      <c r="N101" s="20">
        <v>143</v>
      </c>
      <c r="O101" s="9">
        <v>0.16067415730337078</v>
      </c>
      <c r="P101" s="20">
        <v>14</v>
      </c>
      <c r="Q101" s="9">
        <v>1.5730337078651686E-2</v>
      </c>
    </row>
    <row r="102" spans="4:17" x14ac:dyDescent="0.25">
      <c r="D102" s="7" t="s">
        <v>555</v>
      </c>
      <c r="E102" s="20">
        <v>5598</v>
      </c>
      <c r="F102" s="20">
        <v>3826</v>
      </c>
      <c r="G102" s="9">
        <v>0.68345837799214004</v>
      </c>
      <c r="H102" s="20">
        <v>2419</v>
      </c>
      <c r="I102" s="9">
        <v>0.63225300575013066</v>
      </c>
      <c r="J102" s="20">
        <v>0</v>
      </c>
      <c r="K102" s="9">
        <v>0</v>
      </c>
      <c r="L102" s="20">
        <v>534</v>
      </c>
      <c r="M102" s="9">
        <v>0.1395713538944067</v>
      </c>
      <c r="N102" s="20">
        <v>781</v>
      </c>
      <c r="O102" s="9">
        <v>0.20412963930998432</v>
      </c>
      <c r="P102" s="20">
        <v>156</v>
      </c>
      <c r="Q102" s="9">
        <v>4.0773653946680609E-2</v>
      </c>
    </row>
    <row r="103" spans="4:17" x14ac:dyDescent="0.25">
      <c r="D103" s="8" t="s">
        <v>556</v>
      </c>
      <c r="E103" s="20">
        <v>1094</v>
      </c>
      <c r="F103" s="20">
        <v>747</v>
      </c>
      <c r="G103" s="9">
        <v>0.68281535648994518</v>
      </c>
      <c r="H103" s="20">
        <v>512</v>
      </c>
      <c r="I103" s="9">
        <v>0.68540829986613117</v>
      </c>
      <c r="J103" s="20">
        <v>0</v>
      </c>
      <c r="K103" s="9">
        <v>0</v>
      </c>
      <c r="L103" s="20">
        <v>47</v>
      </c>
      <c r="M103" s="9">
        <v>6.2918340026773767E-2</v>
      </c>
      <c r="N103" s="20">
        <v>190</v>
      </c>
      <c r="O103" s="9">
        <v>0.25435073627844712</v>
      </c>
      <c r="P103" s="20">
        <v>57</v>
      </c>
      <c r="Q103" s="9">
        <v>7.6305220883534142E-2</v>
      </c>
    </row>
    <row r="104" spans="4:17" x14ac:dyDescent="0.25">
      <c r="D104" s="8" t="s">
        <v>572</v>
      </c>
      <c r="E104" s="20">
        <v>372</v>
      </c>
      <c r="F104" s="20">
        <v>170</v>
      </c>
      <c r="G104" s="9">
        <v>0.45698924731182794</v>
      </c>
      <c r="H104" s="20">
        <v>71</v>
      </c>
      <c r="I104" s="9">
        <v>0.41764705882352943</v>
      </c>
      <c r="J104" s="20">
        <v>0</v>
      </c>
      <c r="K104" s="9">
        <v>0</v>
      </c>
      <c r="L104" s="20">
        <v>80</v>
      </c>
      <c r="M104" s="9">
        <v>0.47058823529411764</v>
      </c>
      <c r="N104" s="20">
        <v>78</v>
      </c>
      <c r="O104" s="9">
        <v>0.45882352941176469</v>
      </c>
      <c r="P104" s="20">
        <v>10</v>
      </c>
      <c r="Q104" s="9">
        <v>5.8823529411764705E-2</v>
      </c>
    </row>
    <row r="105" spans="4:17" x14ac:dyDescent="0.25">
      <c r="D105" s="8" t="s">
        <v>581</v>
      </c>
      <c r="E105" s="20">
        <v>2092</v>
      </c>
      <c r="F105" s="20">
        <v>1508</v>
      </c>
      <c r="G105" s="9">
        <v>0.72084130019120463</v>
      </c>
      <c r="H105" s="20">
        <v>965</v>
      </c>
      <c r="I105" s="9">
        <v>0.63992042440318297</v>
      </c>
      <c r="J105" s="20">
        <v>0</v>
      </c>
      <c r="K105" s="9">
        <v>0</v>
      </c>
      <c r="L105" s="20">
        <v>223</v>
      </c>
      <c r="M105" s="9">
        <v>0.14787798408488065</v>
      </c>
      <c r="N105" s="20">
        <v>202</v>
      </c>
      <c r="O105" s="9">
        <v>0.13395225464190982</v>
      </c>
      <c r="P105" s="20">
        <v>30</v>
      </c>
      <c r="Q105" s="9">
        <v>1.9893899204244031E-2</v>
      </c>
    </row>
    <row r="106" spans="4:17" x14ac:dyDescent="0.25">
      <c r="D106" s="8" t="s">
        <v>582</v>
      </c>
      <c r="E106" s="20">
        <v>1295</v>
      </c>
      <c r="F106" s="20">
        <v>880</v>
      </c>
      <c r="G106" s="9">
        <v>0.67953667953667951</v>
      </c>
      <c r="H106" s="20">
        <v>545</v>
      </c>
      <c r="I106" s="9">
        <v>0.61931818181818177</v>
      </c>
      <c r="J106" s="20">
        <v>0</v>
      </c>
      <c r="K106" s="9">
        <v>0</v>
      </c>
      <c r="L106" s="20">
        <v>170</v>
      </c>
      <c r="M106" s="9">
        <v>0.19318181818181818</v>
      </c>
      <c r="N106" s="20">
        <v>165</v>
      </c>
      <c r="O106" s="9">
        <v>0.1875</v>
      </c>
      <c r="P106" s="20">
        <v>30</v>
      </c>
      <c r="Q106" s="9">
        <v>3.4090909090909088E-2</v>
      </c>
    </row>
    <row r="107" spans="4:17" x14ac:dyDescent="0.25">
      <c r="D107" s="8" t="s">
        <v>583</v>
      </c>
      <c r="E107" s="20">
        <v>745</v>
      </c>
      <c r="F107" s="20">
        <v>521</v>
      </c>
      <c r="G107" s="9">
        <v>0.69932885906040265</v>
      </c>
      <c r="H107" s="20">
        <v>326</v>
      </c>
      <c r="I107" s="9">
        <v>0.62571976967370446</v>
      </c>
      <c r="J107" s="20">
        <v>0</v>
      </c>
      <c r="K107" s="9">
        <v>0</v>
      </c>
      <c r="L107" s="20">
        <v>14</v>
      </c>
      <c r="M107" s="9">
        <v>2.6871401151631478E-2</v>
      </c>
      <c r="N107" s="20">
        <v>146</v>
      </c>
      <c r="O107" s="9">
        <v>0.28023032629558542</v>
      </c>
      <c r="P107" s="20">
        <v>29</v>
      </c>
      <c r="Q107" s="9">
        <v>5.5662188099808059E-2</v>
      </c>
    </row>
    <row r="108" spans="4:17" x14ac:dyDescent="0.25">
      <c r="D108" s="7" t="s">
        <v>450</v>
      </c>
      <c r="E108" s="20">
        <v>4427</v>
      </c>
      <c r="F108" s="20">
        <v>3339</v>
      </c>
      <c r="G108" s="9">
        <v>0.75423537384233119</v>
      </c>
      <c r="H108" s="20">
        <v>2350</v>
      </c>
      <c r="I108" s="9">
        <v>0.70380353399221329</v>
      </c>
      <c r="J108" s="20">
        <v>0</v>
      </c>
      <c r="K108" s="9">
        <v>0</v>
      </c>
      <c r="L108" s="20">
        <v>317</v>
      </c>
      <c r="M108" s="9">
        <v>9.493860437256664E-2</v>
      </c>
      <c r="N108" s="20">
        <v>551</v>
      </c>
      <c r="O108" s="9">
        <v>0.16501946690625935</v>
      </c>
      <c r="P108" s="20">
        <v>38</v>
      </c>
      <c r="Q108" s="9">
        <v>1.1380652890086853E-2</v>
      </c>
    </row>
    <row r="109" spans="4:17" x14ac:dyDescent="0.25">
      <c r="D109" s="8" t="s">
        <v>538</v>
      </c>
      <c r="E109" s="20">
        <v>613</v>
      </c>
      <c r="F109" s="20">
        <v>400</v>
      </c>
      <c r="G109" s="9">
        <v>0.65252854812398042</v>
      </c>
      <c r="H109" s="20">
        <v>269</v>
      </c>
      <c r="I109" s="9">
        <v>0.67249999999999999</v>
      </c>
      <c r="J109" s="20">
        <v>0</v>
      </c>
      <c r="K109" s="9">
        <v>0</v>
      </c>
      <c r="L109" s="20">
        <v>34</v>
      </c>
      <c r="M109" s="9">
        <v>8.5000000000000006E-2</v>
      </c>
      <c r="N109" s="20">
        <v>131</v>
      </c>
      <c r="O109" s="9">
        <v>0.32750000000000001</v>
      </c>
      <c r="P109" s="20">
        <v>15</v>
      </c>
      <c r="Q109" s="9">
        <v>3.7499999999999999E-2</v>
      </c>
    </row>
    <row r="110" spans="4:17" x14ac:dyDescent="0.25">
      <c r="D110" s="8" t="s">
        <v>451</v>
      </c>
      <c r="E110" s="20">
        <v>991</v>
      </c>
      <c r="F110" s="20">
        <v>730</v>
      </c>
      <c r="G110" s="9">
        <v>0.73662966700302723</v>
      </c>
      <c r="H110" s="20">
        <v>488</v>
      </c>
      <c r="I110" s="9">
        <v>0.66849315068493154</v>
      </c>
      <c r="J110" s="20">
        <v>0</v>
      </c>
      <c r="K110" s="9">
        <v>0</v>
      </c>
      <c r="L110" s="20">
        <v>36</v>
      </c>
      <c r="M110" s="9">
        <v>4.9315068493150684E-2</v>
      </c>
      <c r="N110" s="20">
        <v>162</v>
      </c>
      <c r="O110" s="9">
        <v>0.22191780821917809</v>
      </c>
      <c r="P110" s="20">
        <v>12</v>
      </c>
      <c r="Q110" s="9">
        <v>1.643835616438356E-2</v>
      </c>
    </row>
    <row r="111" spans="4:17" x14ac:dyDescent="0.25">
      <c r="D111" s="8" t="s">
        <v>570</v>
      </c>
      <c r="E111" s="20">
        <v>1150</v>
      </c>
      <c r="F111" s="20">
        <v>922</v>
      </c>
      <c r="G111" s="9">
        <v>0.80173913043478262</v>
      </c>
      <c r="H111" s="20">
        <v>693</v>
      </c>
      <c r="I111" s="9">
        <v>0.75162689804772231</v>
      </c>
      <c r="J111" s="20">
        <v>0</v>
      </c>
      <c r="K111" s="9">
        <v>0</v>
      </c>
      <c r="L111" s="20">
        <v>83</v>
      </c>
      <c r="M111" s="9">
        <v>9.0021691973969628E-2</v>
      </c>
      <c r="N111" s="20">
        <v>105</v>
      </c>
      <c r="O111" s="9">
        <v>0.11388286334056399</v>
      </c>
      <c r="P111" s="20">
        <v>7</v>
      </c>
      <c r="Q111" s="9">
        <v>7.5921908893709323E-3</v>
      </c>
    </row>
    <row r="112" spans="4:17" x14ac:dyDescent="0.25">
      <c r="D112" s="8" t="s">
        <v>573</v>
      </c>
      <c r="E112" s="20">
        <v>1673</v>
      </c>
      <c r="F112" s="20">
        <v>1287</v>
      </c>
      <c r="G112" s="9">
        <v>0.76927674835624626</v>
      </c>
      <c r="H112" s="20">
        <v>900</v>
      </c>
      <c r="I112" s="9">
        <v>0.69930069930069927</v>
      </c>
      <c r="J112" s="20">
        <v>0</v>
      </c>
      <c r="K112" s="9">
        <v>0</v>
      </c>
      <c r="L112" s="20">
        <v>164</v>
      </c>
      <c r="M112" s="9">
        <v>0.12742812742812742</v>
      </c>
      <c r="N112" s="20">
        <v>153</v>
      </c>
      <c r="O112" s="9">
        <v>0.11888111888111888</v>
      </c>
      <c r="P112" s="20">
        <v>4</v>
      </c>
      <c r="Q112" s="9">
        <v>3.108003108003108E-3</v>
      </c>
    </row>
    <row r="113" spans="4:17" x14ac:dyDescent="0.25">
      <c r="D113" s="6" t="s">
        <v>452</v>
      </c>
      <c r="E113" s="20">
        <v>37126</v>
      </c>
      <c r="F113" s="20">
        <v>31408</v>
      </c>
      <c r="G113" s="9">
        <v>0.84598394656036202</v>
      </c>
      <c r="H113" s="20">
        <v>24586</v>
      </c>
      <c r="I113" s="9">
        <v>0.78279419256240446</v>
      </c>
      <c r="J113" s="20">
        <v>0</v>
      </c>
      <c r="K113" s="9">
        <v>0</v>
      </c>
      <c r="L113" s="20">
        <v>1074</v>
      </c>
      <c r="M113" s="9">
        <v>3.4195109526235355E-2</v>
      </c>
      <c r="N113" s="20">
        <v>2185</v>
      </c>
      <c r="O113" s="9">
        <v>6.9568262862964844E-2</v>
      </c>
      <c r="P113" s="20">
        <v>1337</v>
      </c>
      <c r="Q113" s="9">
        <v>4.2568772287315336E-2</v>
      </c>
    </row>
    <row r="114" spans="4:17" x14ac:dyDescent="0.25">
      <c r="D114" s="7" t="s">
        <v>587</v>
      </c>
      <c r="E114" s="20">
        <v>5718</v>
      </c>
      <c r="F114" s="20">
        <v>4704</v>
      </c>
      <c r="G114" s="9">
        <v>0.8226652675760755</v>
      </c>
      <c r="H114" s="20">
        <v>3541</v>
      </c>
      <c r="I114" s="9">
        <v>0.75276360544217691</v>
      </c>
      <c r="J114" s="20">
        <v>0</v>
      </c>
      <c r="K114" s="9">
        <v>0</v>
      </c>
      <c r="L114" s="20">
        <v>169</v>
      </c>
      <c r="M114" s="9">
        <v>3.5926870748299318E-2</v>
      </c>
      <c r="N114" s="20">
        <v>385</v>
      </c>
      <c r="O114" s="9">
        <v>8.1845238095238096E-2</v>
      </c>
      <c r="P114" s="20">
        <v>250</v>
      </c>
      <c r="Q114" s="9">
        <v>5.3146258503401357E-2</v>
      </c>
    </row>
    <row r="115" spans="4:17" x14ac:dyDescent="0.25">
      <c r="D115" s="8" t="s">
        <v>588</v>
      </c>
      <c r="E115" s="20">
        <v>402</v>
      </c>
      <c r="F115" s="20">
        <v>359</v>
      </c>
      <c r="G115" s="9">
        <v>0.89303482587064675</v>
      </c>
      <c r="H115" s="20">
        <v>305</v>
      </c>
      <c r="I115" s="9">
        <v>0.84958217270194991</v>
      </c>
      <c r="J115" s="20">
        <v>0</v>
      </c>
      <c r="K115" s="9">
        <v>0</v>
      </c>
      <c r="L115" s="20">
        <v>6</v>
      </c>
      <c r="M115" s="9">
        <v>1.6713091922005572E-2</v>
      </c>
      <c r="N115" s="20">
        <v>16</v>
      </c>
      <c r="O115" s="9">
        <v>4.456824512534819E-2</v>
      </c>
      <c r="P115" s="20">
        <v>8</v>
      </c>
      <c r="Q115" s="9">
        <v>2.2284122562674095E-2</v>
      </c>
    </row>
    <row r="116" spans="4:17" x14ac:dyDescent="0.25">
      <c r="D116" s="8" t="s">
        <v>589</v>
      </c>
      <c r="E116" s="20">
        <v>381</v>
      </c>
      <c r="F116" s="20">
        <v>260</v>
      </c>
      <c r="G116" s="9">
        <v>0.6824146981627297</v>
      </c>
      <c r="H116" s="20">
        <v>183</v>
      </c>
      <c r="I116" s="9">
        <v>0.7038461538461539</v>
      </c>
      <c r="J116" s="20">
        <v>0</v>
      </c>
      <c r="K116" s="9">
        <v>0</v>
      </c>
      <c r="L116" s="20">
        <v>0</v>
      </c>
      <c r="M116" s="9">
        <v>0</v>
      </c>
      <c r="N116" s="20">
        <v>1</v>
      </c>
      <c r="O116" s="9">
        <v>3.8461538461538464E-3</v>
      </c>
      <c r="P116" s="20">
        <v>86</v>
      </c>
      <c r="Q116" s="9">
        <v>0.33076923076923076</v>
      </c>
    </row>
    <row r="117" spans="4:17" x14ac:dyDescent="0.25">
      <c r="D117" s="8" t="s">
        <v>591</v>
      </c>
      <c r="E117" s="20">
        <v>956</v>
      </c>
      <c r="F117" s="20">
        <v>813</v>
      </c>
      <c r="G117" s="9">
        <v>0.85041841004184104</v>
      </c>
      <c r="H117" s="20">
        <v>605</v>
      </c>
      <c r="I117" s="9">
        <v>0.74415744157441577</v>
      </c>
      <c r="J117" s="20">
        <v>0</v>
      </c>
      <c r="K117" s="9">
        <v>0</v>
      </c>
      <c r="L117" s="20">
        <v>38</v>
      </c>
      <c r="M117" s="9">
        <v>4.6740467404674045E-2</v>
      </c>
      <c r="N117" s="20">
        <v>60</v>
      </c>
      <c r="O117" s="9">
        <v>7.3800738007380073E-2</v>
      </c>
      <c r="P117" s="20">
        <v>20</v>
      </c>
      <c r="Q117" s="9">
        <v>2.4600246002460024E-2</v>
      </c>
    </row>
    <row r="118" spans="4:17" x14ac:dyDescent="0.25">
      <c r="D118" s="8" t="s">
        <v>598</v>
      </c>
      <c r="E118" s="20">
        <v>495</v>
      </c>
      <c r="F118" s="20">
        <v>394</v>
      </c>
      <c r="G118" s="9">
        <v>0.79595959595959598</v>
      </c>
      <c r="H118" s="20">
        <v>319</v>
      </c>
      <c r="I118" s="9">
        <v>0.80964467005076146</v>
      </c>
      <c r="J118" s="20">
        <v>0</v>
      </c>
      <c r="K118" s="9">
        <v>0</v>
      </c>
      <c r="L118" s="20">
        <v>7</v>
      </c>
      <c r="M118" s="9">
        <v>1.7766497461928935E-2</v>
      </c>
      <c r="N118" s="20">
        <v>44</v>
      </c>
      <c r="O118" s="9">
        <v>0.1116751269035533</v>
      </c>
      <c r="P118" s="20">
        <v>29</v>
      </c>
      <c r="Q118" s="9">
        <v>7.3604060913705582E-2</v>
      </c>
    </row>
    <row r="119" spans="4:17" x14ac:dyDescent="0.25">
      <c r="D119" s="8" t="s">
        <v>607</v>
      </c>
      <c r="E119" s="20">
        <v>591</v>
      </c>
      <c r="F119" s="20">
        <v>481</v>
      </c>
      <c r="G119" s="9">
        <v>0.81387478849407779</v>
      </c>
      <c r="H119" s="20">
        <v>345</v>
      </c>
      <c r="I119" s="9">
        <v>0.71725571725571724</v>
      </c>
      <c r="J119" s="20">
        <v>0</v>
      </c>
      <c r="K119" s="9">
        <v>0</v>
      </c>
      <c r="L119" s="20">
        <v>14</v>
      </c>
      <c r="M119" s="9">
        <v>2.9106029106029108E-2</v>
      </c>
      <c r="N119" s="20">
        <v>35</v>
      </c>
      <c r="O119" s="9">
        <v>7.2765072765072769E-2</v>
      </c>
      <c r="P119" s="20">
        <v>42</v>
      </c>
      <c r="Q119" s="9">
        <v>8.7318087318087323E-2</v>
      </c>
    </row>
    <row r="120" spans="4:17" x14ac:dyDescent="0.25">
      <c r="D120" s="8" t="s">
        <v>608</v>
      </c>
      <c r="E120" s="20">
        <v>633</v>
      </c>
      <c r="F120" s="20">
        <v>545</v>
      </c>
      <c r="G120" s="9">
        <v>0.86097946287519744</v>
      </c>
      <c r="H120" s="20">
        <v>401</v>
      </c>
      <c r="I120" s="9">
        <v>0.73577981651376145</v>
      </c>
      <c r="J120" s="20">
        <v>0</v>
      </c>
      <c r="K120" s="9">
        <v>0</v>
      </c>
      <c r="L120" s="20">
        <v>36</v>
      </c>
      <c r="M120" s="9">
        <v>6.6055045871559637E-2</v>
      </c>
      <c r="N120" s="20">
        <v>24</v>
      </c>
      <c r="O120" s="9">
        <v>4.4036697247706424E-2</v>
      </c>
      <c r="P120" s="20">
        <v>15</v>
      </c>
      <c r="Q120" s="9">
        <v>2.7522935779816515E-2</v>
      </c>
    </row>
    <row r="121" spans="4:17" x14ac:dyDescent="0.25">
      <c r="D121" s="8" t="s">
        <v>610</v>
      </c>
      <c r="E121" s="20">
        <v>1433</v>
      </c>
      <c r="F121" s="20">
        <v>1187</v>
      </c>
      <c r="G121" s="9">
        <v>0.82833217027215633</v>
      </c>
      <c r="H121" s="20">
        <v>908</v>
      </c>
      <c r="I121" s="9">
        <v>0.76495366470092674</v>
      </c>
      <c r="J121" s="20">
        <v>0</v>
      </c>
      <c r="K121" s="9">
        <v>0</v>
      </c>
      <c r="L121" s="20">
        <v>46</v>
      </c>
      <c r="M121" s="9">
        <v>3.8753159224936815E-2</v>
      </c>
      <c r="N121" s="20">
        <v>134</v>
      </c>
      <c r="O121" s="9">
        <v>0.11288963774220724</v>
      </c>
      <c r="P121" s="20">
        <v>16</v>
      </c>
      <c r="Q121" s="9">
        <v>1.3479359730412805E-2</v>
      </c>
    </row>
    <row r="122" spans="4:17" x14ac:dyDescent="0.25">
      <c r="D122" s="8" t="s">
        <v>613</v>
      </c>
      <c r="E122" s="20">
        <v>827</v>
      </c>
      <c r="F122" s="20">
        <v>665</v>
      </c>
      <c r="G122" s="9">
        <v>0.80411124546553814</v>
      </c>
      <c r="H122" s="20">
        <v>475</v>
      </c>
      <c r="I122" s="9">
        <v>0.7142857142857143</v>
      </c>
      <c r="J122" s="20">
        <v>0</v>
      </c>
      <c r="K122" s="9">
        <v>0</v>
      </c>
      <c r="L122" s="20">
        <v>22</v>
      </c>
      <c r="M122" s="9">
        <v>3.308270676691729E-2</v>
      </c>
      <c r="N122" s="20">
        <v>71</v>
      </c>
      <c r="O122" s="9">
        <v>0.10676691729323308</v>
      </c>
      <c r="P122" s="20">
        <v>34</v>
      </c>
      <c r="Q122" s="9">
        <v>5.1127819548872182E-2</v>
      </c>
    </row>
    <row r="123" spans="4:17" x14ac:dyDescent="0.25">
      <c r="D123" s="7" t="s">
        <v>602</v>
      </c>
      <c r="E123" s="20">
        <v>5431</v>
      </c>
      <c r="F123" s="20">
        <v>4660</v>
      </c>
      <c r="G123" s="9">
        <v>0.85803719388694533</v>
      </c>
      <c r="H123" s="20">
        <v>3746</v>
      </c>
      <c r="I123" s="9">
        <v>0.803862660944206</v>
      </c>
      <c r="J123" s="20">
        <v>0</v>
      </c>
      <c r="K123" s="9">
        <v>0</v>
      </c>
      <c r="L123" s="20">
        <v>91</v>
      </c>
      <c r="M123" s="9">
        <v>1.9527896995708154E-2</v>
      </c>
      <c r="N123" s="20">
        <v>388</v>
      </c>
      <c r="O123" s="9">
        <v>8.3261802575107291E-2</v>
      </c>
      <c r="P123" s="20">
        <v>144</v>
      </c>
      <c r="Q123" s="9">
        <v>3.0901287553648068E-2</v>
      </c>
    </row>
    <row r="124" spans="4:17" x14ac:dyDescent="0.25">
      <c r="D124" s="8" t="s">
        <v>603</v>
      </c>
      <c r="E124" s="20">
        <v>2468</v>
      </c>
      <c r="F124" s="20">
        <v>2083</v>
      </c>
      <c r="G124" s="9">
        <v>0.84400324149108585</v>
      </c>
      <c r="H124" s="20">
        <v>1628</v>
      </c>
      <c r="I124" s="9">
        <v>0.78156505040806534</v>
      </c>
      <c r="J124" s="20">
        <v>0</v>
      </c>
      <c r="K124" s="9">
        <v>0</v>
      </c>
      <c r="L124" s="20">
        <v>44</v>
      </c>
      <c r="M124" s="9">
        <v>2.1123379740758522E-2</v>
      </c>
      <c r="N124" s="20">
        <v>221</v>
      </c>
      <c r="O124" s="9">
        <v>0.10609697551608258</v>
      </c>
      <c r="P124" s="20">
        <v>43</v>
      </c>
      <c r="Q124" s="9">
        <v>2.0643302928468554E-2</v>
      </c>
    </row>
    <row r="125" spans="4:17" x14ac:dyDescent="0.25">
      <c r="D125" s="8" t="s">
        <v>614</v>
      </c>
      <c r="E125" s="20">
        <v>1225</v>
      </c>
      <c r="F125" s="20">
        <v>1063</v>
      </c>
      <c r="G125" s="9">
        <v>0.8677551020408163</v>
      </c>
      <c r="H125" s="20">
        <v>884</v>
      </c>
      <c r="I125" s="9">
        <v>0.83160865475070556</v>
      </c>
      <c r="J125" s="20">
        <v>0</v>
      </c>
      <c r="K125" s="9">
        <v>0</v>
      </c>
      <c r="L125" s="20">
        <v>10</v>
      </c>
      <c r="M125" s="9">
        <v>9.4073377234242701E-3</v>
      </c>
      <c r="N125" s="20">
        <v>65</v>
      </c>
      <c r="O125" s="9">
        <v>6.1147695202257761E-2</v>
      </c>
      <c r="P125" s="20">
        <v>60</v>
      </c>
      <c r="Q125" s="9">
        <v>5.6444026340545628E-2</v>
      </c>
    </row>
    <row r="126" spans="4:17" x14ac:dyDescent="0.25">
      <c r="D126" s="8" t="s">
        <v>620</v>
      </c>
      <c r="E126" s="20">
        <v>1738</v>
      </c>
      <c r="F126" s="20">
        <v>1514</v>
      </c>
      <c r="G126" s="9">
        <v>0.87111622554660528</v>
      </c>
      <c r="H126" s="20">
        <v>1234</v>
      </c>
      <c r="I126" s="9">
        <v>0.81505944517833551</v>
      </c>
      <c r="J126" s="20">
        <v>0</v>
      </c>
      <c r="K126" s="9">
        <v>0</v>
      </c>
      <c r="L126" s="20">
        <v>37</v>
      </c>
      <c r="M126" s="9">
        <v>2.4438573315719948E-2</v>
      </c>
      <c r="N126" s="20">
        <v>102</v>
      </c>
      <c r="O126" s="9">
        <v>6.7371202113606338E-2</v>
      </c>
      <c r="P126" s="20">
        <v>41</v>
      </c>
      <c r="Q126" s="9">
        <v>2.7080581241743725E-2</v>
      </c>
    </row>
    <row r="127" spans="4:17" x14ac:dyDescent="0.25">
      <c r="D127" s="7" t="s">
        <v>453</v>
      </c>
      <c r="E127" s="20">
        <v>12395</v>
      </c>
      <c r="F127" s="20">
        <v>10090</v>
      </c>
      <c r="G127" s="9">
        <v>0.81403791851553042</v>
      </c>
      <c r="H127" s="20">
        <v>7562</v>
      </c>
      <c r="I127" s="9">
        <v>0.74945490584737362</v>
      </c>
      <c r="J127" s="20">
        <v>0</v>
      </c>
      <c r="K127" s="9">
        <v>0</v>
      </c>
      <c r="L127" s="20">
        <v>239</v>
      </c>
      <c r="M127" s="9">
        <v>2.3686818632309217E-2</v>
      </c>
      <c r="N127" s="20">
        <v>1087</v>
      </c>
      <c r="O127" s="9">
        <v>0.10773042616451933</v>
      </c>
      <c r="P127" s="20">
        <v>526</v>
      </c>
      <c r="Q127" s="9">
        <v>5.2130822596630329E-2</v>
      </c>
    </row>
    <row r="128" spans="4:17" x14ac:dyDescent="0.25">
      <c r="D128" s="8" t="s">
        <v>584</v>
      </c>
      <c r="E128" s="20">
        <v>465</v>
      </c>
      <c r="F128" s="20">
        <v>363</v>
      </c>
      <c r="G128" s="9">
        <v>0.78064516129032258</v>
      </c>
      <c r="H128" s="20">
        <v>242</v>
      </c>
      <c r="I128" s="9">
        <v>0.66666666666666663</v>
      </c>
      <c r="J128" s="20">
        <v>0</v>
      </c>
      <c r="K128" s="9">
        <v>0</v>
      </c>
      <c r="L128" s="20">
        <v>14</v>
      </c>
      <c r="M128" s="9">
        <v>3.8567493112947659E-2</v>
      </c>
      <c r="N128" s="20">
        <v>51</v>
      </c>
      <c r="O128" s="9">
        <v>0.14049586776859505</v>
      </c>
      <c r="P128" s="20">
        <v>19</v>
      </c>
      <c r="Q128" s="9">
        <v>5.2341597796143252E-2</v>
      </c>
    </row>
    <row r="129" spans="4:17" x14ac:dyDescent="0.25">
      <c r="D129" s="8" t="s">
        <v>590</v>
      </c>
      <c r="E129" s="20">
        <v>1175</v>
      </c>
      <c r="F129" s="20">
        <v>954</v>
      </c>
      <c r="G129" s="9">
        <v>0.81191489361702129</v>
      </c>
      <c r="H129" s="20">
        <v>706</v>
      </c>
      <c r="I129" s="9">
        <v>0.74004192872117402</v>
      </c>
      <c r="J129" s="20">
        <v>0</v>
      </c>
      <c r="K129" s="9">
        <v>0</v>
      </c>
      <c r="L129" s="20">
        <v>59</v>
      </c>
      <c r="M129" s="9">
        <v>6.1844863731656187E-2</v>
      </c>
      <c r="N129" s="20">
        <v>89</v>
      </c>
      <c r="O129" s="9">
        <v>9.3291404612159332E-2</v>
      </c>
      <c r="P129" s="20">
        <v>34</v>
      </c>
      <c r="Q129" s="9">
        <v>3.5639412997903561E-2</v>
      </c>
    </row>
    <row r="130" spans="4:17" x14ac:dyDescent="0.25">
      <c r="D130" s="8" t="s">
        <v>592</v>
      </c>
      <c r="E130" s="20">
        <v>500</v>
      </c>
      <c r="F130" s="20">
        <v>389</v>
      </c>
      <c r="G130" s="9">
        <v>0.77800000000000002</v>
      </c>
      <c r="H130" s="20">
        <v>270</v>
      </c>
      <c r="I130" s="9">
        <v>0.6940874035989717</v>
      </c>
      <c r="J130" s="20">
        <v>0</v>
      </c>
      <c r="K130" s="9">
        <v>0</v>
      </c>
      <c r="L130" s="20">
        <v>9</v>
      </c>
      <c r="M130" s="9">
        <v>2.313624678663239E-2</v>
      </c>
      <c r="N130" s="20">
        <v>68</v>
      </c>
      <c r="O130" s="9">
        <v>0.17480719794344474</v>
      </c>
      <c r="P130" s="20">
        <v>16</v>
      </c>
      <c r="Q130" s="9">
        <v>4.1131105398457581E-2</v>
      </c>
    </row>
    <row r="131" spans="4:17" x14ac:dyDescent="0.25">
      <c r="D131" s="8" t="s">
        <v>454</v>
      </c>
      <c r="E131" s="20">
        <v>885</v>
      </c>
      <c r="F131" s="20">
        <v>722</v>
      </c>
      <c r="G131" s="9">
        <v>0.81581920903954808</v>
      </c>
      <c r="H131" s="20">
        <v>532</v>
      </c>
      <c r="I131" s="9">
        <v>0.73684210526315785</v>
      </c>
      <c r="J131" s="20">
        <v>0</v>
      </c>
      <c r="K131" s="9">
        <v>0</v>
      </c>
      <c r="L131" s="20">
        <v>6</v>
      </c>
      <c r="M131" s="9">
        <v>8.3102493074792248E-3</v>
      </c>
      <c r="N131" s="20">
        <v>88</v>
      </c>
      <c r="O131" s="9">
        <v>0.12188365650969529</v>
      </c>
      <c r="P131" s="20">
        <v>37</v>
      </c>
      <c r="Q131" s="9">
        <v>5.1246537396121887E-2</v>
      </c>
    </row>
    <row r="132" spans="4:17" x14ac:dyDescent="0.25">
      <c r="D132" s="8" t="s">
        <v>594</v>
      </c>
      <c r="E132" s="20">
        <v>394</v>
      </c>
      <c r="F132" s="20">
        <v>331</v>
      </c>
      <c r="G132" s="9">
        <v>0.84010152284263961</v>
      </c>
      <c r="H132" s="20">
        <v>265</v>
      </c>
      <c r="I132" s="9">
        <v>0.80060422960725075</v>
      </c>
      <c r="J132" s="20">
        <v>0</v>
      </c>
      <c r="K132" s="9">
        <v>0</v>
      </c>
      <c r="L132" s="20">
        <v>6</v>
      </c>
      <c r="M132" s="9">
        <v>1.812688821752266E-2</v>
      </c>
      <c r="N132" s="20">
        <v>33</v>
      </c>
      <c r="O132" s="9">
        <v>9.9697885196374625E-2</v>
      </c>
      <c r="P132" s="20">
        <v>16</v>
      </c>
      <c r="Q132" s="9">
        <v>4.8338368580060423E-2</v>
      </c>
    </row>
    <row r="133" spans="4:17" x14ac:dyDescent="0.25">
      <c r="D133" s="8" t="s">
        <v>597</v>
      </c>
      <c r="E133" s="20">
        <v>1065</v>
      </c>
      <c r="F133" s="20">
        <v>882</v>
      </c>
      <c r="G133" s="9">
        <v>0.82816901408450705</v>
      </c>
      <c r="H133" s="20">
        <v>634</v>
      </c>
      <c r="I133" s="9">
        <v>0.71882086167800452</v>
      </c>
      <c r="J133" s="20">
        <v>0</v>
      </c>
      <c r="K133" s="9">
        <v>0</v>
      </c>
      <c r="L133" s="20">
        <v>26</v>
      </c>
      <c r="M133" s="9">
        <v>2.9478458049886622E-2</v>
      </c>
      <c r="N133" s="20">
        <v>82</v>
      </c>
      <c r="O133" s="9">
        <v>9.297052154195011E-2</v>
      </c>
      <c r="P133" s="20">
        <v>41</v>
      </c>
      <c r="Q133" s="9">
        <v>4.6485260770975055E-2</v>
      </c>
    </row>
    <row r="134" spans="4:17" x14ac:dyDescent="0.25">
      <c r="D134" s="8" t="s">
        <v>599</v>
      </c>
      <c r="E134" s="20">
        <v>551</v>
      </c>
      <c r="F134" s="20">
        <v>431</v>
      </c>
      <c r="G134" s="9">
        <v>0.78221415607985478</v>
      </c>
      <c r="H134" s="20">
        <v>309</v>
      </c>
      <c r="I134" s="9">
        <v>0.71693735498839906</v>
      </c>
      <c r="J134" s="20">
        <v>0</v>
      </c>
      <c r="K134" s="9">
        <v>0</v>
      </c>
      <c r="L134" s="20">
        <v>5</v>
      </c>
      <c r="M134" s="9">
        <v>1.1600928074245939E-2</v>
      </c>
      <c r="N134" s="20">
        <v>71</v>
      </c>
      <c r="O134" s="9">
        <v>0.16473317865429235</v>
      </c>
      <c r="P134" s="20">
        <v>15</v>
      </c>
      <c r="Q134" s="9">
        <v>3.4802784222737818E-2</v>
      </c>
    </row>
    <row r="135" spans="4:17" x14ac:dyDescent="0.25">
      <c r="D135" s="8" t="s">
        <v>457</v>
      </c>
      <c r="E135" s="20">
        <v>1120</v>
      </c>
      <c r="F135" s="20">
        <v>858</v>
      </c>
      <c r="G135" s="9">
        <v>0.76607142857142863</v>
      </c>
      <c r="H135" s="20">
        <v>611</v>
      </c>
      <c r="I135" s="9">
        <v>0.71212121212121215</v>
      </c>
      <c r="J135" s="20">
        <v>0</v>
      </c>
      <c r="K135" s="9">
        <v>0</v>
      </c>
      <c r="L135" s="20">
        <v>26</v>
      </c>
      <c r="M135" s="9">
        <v>3.0303030303030304E-2</v>
      </c>
      <c r="N135" s="20">
        <v>120</v>
      </c>
      <c r="O135" s="9">
        <v>0.13986013986013987</v>
      </c>
      <c r="P135" s="20">
        <v>68</v>
      </c>
      <c r="Q135" s="9">
        <v>7.9254079254079249E-2</v>
      </c>
    </row>
    <row r="136" spans="4:17" x14ac:dyDescent="0.25">
      <c r="D136" s="8" t="s">
        <v>600</v>
      </c>
      <c r="E136" s="20">
        <v>2031</v>
      </c>
      <c r="F136" s="20">
        <v>1685</v>
      </c>
      <c r="G136" s="9">
        <v>0.82964057114721812</v>
      </c>
      <c r="H136" s="20">
        <v>1302</v>
      </c>
      <c r="I136" s="9">
        <v>0.77270029673590501</v>
      </c>
      <c r="J136" s="20">
        <v>0</v>
      </c>
      <c r="K136" s="9">
        <v>0</v>
      </c>
      <c r="L136" s="20">
        <v>20</v>
      </c>
      <c r="M136" s="9">
        <v>1.1869436201780416E-2</v>
      </c>
      <c r="N136" s="20">
        <v>236</v>
      </c>
      <c r="O136" s="9">
        <v>0.1400593471810089</v>
      </c>
      <c r="P136" s="20">
        <v>22</v>
      </c>
      <c r="Q136" s="9">
        <v>1.3056379821958458E-2</v>
      </c>
    </row>
    <row r="137" spans="4:17" x14ac:dyDescent="0.25">
      <c r="D137" s="8" t="s">
        <v>604</v>
      </c>
      <c r="E137" s="20">
        <v>383</v>
      </c>
      <c r="F137" s="20">
        <v>327</v>
      </c>
      <c r="G137" s="9">
        <v>0.85378590078328986</v>
      </c>
      <c r="H137" s="20">
        <v>257</v>
      </c>
      <c r="I137" s="9">
        <v>0.78593272171253825</v>
      </c>
      <c r="J137" s="20">
        <v>0</v>
      </c>
      <c r="K137" s="9">
        <v>0</v>
      </c>
      <c r="L137" s="20">
        <v>5</v>
      </c>
      <c r="M137" s="9">
        <v>1.5290519877675841E-2</v>
      </c>
      <c r="N137" s="20">
        <v>24</v>
      </c>
      <c r="O137" s="9">
        <v>7.3394495412844041E-2</v>
      </c>
      <c r="P137" s="20">
        <v>17</v>
      </c>
      <c r="Q137" s="9">
        <v>5.1987767584097858E-2</v>
      </c>
    </row>
    <row r="138" spans="4:17" x14ac:dyDescent="0.25">
      <c r="D138" s="8" t="s">
        <v>605</v>
      </c>
      <c r="E138" s="20">
        <v>1389</v>
      </c>
      <c r="F138" s="20">
        <v>1085</v>
      </c>
      <c r="G138" s="9">
        <v>0.78113750899928003</v>
      </c>
      <c r="H138" s="20">
        <v>814</v>
      </c>
      <c r="I138" s="9">
        <v>0.75023041474654373</v>
      </c>
      <c r="J138" s="20">
        <v>0</v>
      </c>
      <c r="K138" s="9">
        <v>0</v>
      </c>
      <c r="L138" s="20">
        <v>18</v>
      </c>
      <c r="M138" s="9">
        <v>1.6589861751152075E-2</v>
      </c>
      <c r="N138" s="20">
        <v>53</v>
      </c>
      <c r="O138" s="9">
        <v>4.8847926267281107E-2</v>
      </c>
      <c r="P138" s="20">
        <v>172</v>
      </c>
      <c r="Q138" s="9">
        <v>0.15852534562211981</v>
      </c>
    </row>
    <row r="139" spans="4:17" x14ac:dyDescent="0.25">
      <c r="D139" s="8" t="s">
        <v>458</v>
      </c>
      <c r="E139" s="20">
        <v>472</v>
      </c>
      <c r="F139" s="20">
        <v>374</v>
      </c>
      <c r="G139" s="9">
        <v>0.7923728813559322</v>
      </c>
      <c r="H139" s="20">
        <v>258</v>
      </c>
      <c r="I139" s="9">
        <v>0.68983957219251335</v>
      </c>
      <c r="J139" s="20">
        <v>0</v>
      </c>
      <c r="K139" s="9">
        <v>0</v>
      </c>
      <c r="L139" s="20">
        <v>10</v>
      </c>
      <c r="M139" s="9">
        <v>2.6737967914438502E-2</v>
      </c>
      <c r="N139" s="20">
        <v>45</v>
      </c>
      <c r="O139" s="9">
        <v>0.12032085561497326</v>
      </c>
      <c r="P139" s="20">
        <v>18</v>
      </c>
      <c r="Q139" s="9">
        <v>4.8128342245989303E-2</v>
      </c>
    </row>
    <row r="140" spans="4:17" x14ac:dyDescent="0.25">
      <c r="D140" s="8" t="s">
        <v>612</v>
      </c>
      <c r="E140" s="20">
        <v>1279</v>
      </c>
      <c r="F140" s="20">
        <v>1152</v>
      </c>
      <c r="G140" s="9">
        <v>0.90070367474589519</v>
      </c>
      <c r="H140" s="20">
        <v>964</v>
      </c>
      <c r="I140" s="9">
        <v>0.83680555555555558</v>
      </c>
      <c r="J140" s="20">
        <v>0</v>
      </c>
      <c r="K140" s="9">
        <v>0</v>
      </c>
      <c r="L140" s="20">
        <v>34</v>
      </c>
      <c r="M140" s="9">
        <v>2.9513888888888888E-2</v>
      </c>
      <c r="N140" s="20">
        <v>43</v>
      </c>
      <c r="O140" s="9">
        <v>3.7326388888888888E-2</v>
      </c>
      <c r="P140" s="20">
        <v>16</v>
      </c>
      <c r="Q140" s="9">
        <v>1.3888888888888888E-2</v>
      </c>
    </row>
    <row r="141" spans="4:17" x14ac:dyDescent="0.25">
      <c r="D141" s="8" t="s">
        <v>615</v>
      </c>
      <c r="E141" s="20">
        <v>686</v>
      </c>
      <c r="F141" s="20">
        <v>537</v>
      </c>
      <c r="G141" s="9">
        <v>0.78279883381924198</v>
      </c>
      <c r="H141" s="20">
        <v>398</v>
      </c>
      <c r="I141" s="9">
        <v>0.74115456238361266</v>
      </c>
      <c r="J141" s="20">
        <v>0</v>
      </c>
      <c r="K141" s="9">
        <v>0</v>
      </c>
      <c r="L141" s="20">
        <v>1</v>
      </c>
      <c r="M141" s="9">
        <v>1.8621973929236499E-3</v>
      </c>
      <c r="N141" s="20">
        <v>84</v>
      </c>
      <c r="O141" s="9">
        <v>0.15642458100558659</v>
      </c>
      <c r="P141" s="20">
        <v>35</v>
      </c>
      <c r="Q141" s="9">
        <v>6.5176908752327747E-2</v>
      </c>
    </row>
    <row r="142" spans="4:17" x14ac:dyDescent="0.25">
      <c r="D142" s="7" t="s">
        <v>455</v>
      </c>
      <c r="E142" s="20">
        <v>13582</v>
      </c>
      <c r="F142" s="20">
        <v>11954</v>
      </c>
      <c r="G142" s="9">
        <v>0.88013547342070386</v>
      </c>
      <c r="H142" s="20">
        <v>9737</v>
      </c>
      <c r="I142" s="9">
        <v>0.8145390664212816</v>
      </c>
      <c r="J142" s="20">
        <v>0</v>
      </c>
      <c r="K142" s="9">
        <v>0</v>
      </c>
      <c r="L142" s="20">
        <v>575</v>
      </c>
      <c r="M142" s="9">
        <v>4.810105404048854E-2</v>
      </c>
      <c r="N142" s="20">
        <v>325</v>
      </c>
      <c r="O142" s="9">
        <v>2.7187552283754392E-2</v>
      </c>
      <c r="P142" s="20">
        <v>417</v>
      </c>
      <c r="Q142" s="9">
        <v>3.4883720930232558E-2</v>
      </c>
    </row>
    <row r="143" spans="4:17" x14ac:dyDescent="0.25">
      <c r="D143" s="8" t="s">
        <v>585</v>
      </c>
      <c r="E143" s="20">
        <v>611</v>
      </c>
      <c r="F143" s="20">
        <v>554</v>
      </c>
      <c r="G143" s="9">
        <v>0.90671031096563015</v>
      </c>
      <c r="H143" s="20">
        <v>470</v>
      </c>
      <c r="I143" s="9">
        <v>0.84837545126353786</v>
      </c>
      <c r="J143" s="20">
        <v>0</v>
      </c>
      <c r="K143" s="9">
        <v>0</v>
      </c>
      <c r="L143" s="20">
        <v>17</v>
      </c>
      <c r="M143" s="9">
        <v>3.0685920577617327E-2</v>
      </c>
      <c r="N143" s="20">
        <v>20</v>
      </c>
      <c r="O143" s="9">
        <v>3.6101083032490974E-2</v>
      </c>
      <c r="P143" s="20">
        <v>8</v>
      </c>
      <c r="Q143" s="9">
        <v>1.444043321299639E-2</v>
      </c>
    </row>
    <row r="144" spans="4:17" x14ac:dyDescent="0.25">
      <c r="D144" s="8" t="s">
        <v>586</v>
      </c>
      <c r="E144" s="20">
        <v>745</v>
      </c>
      <c r="F144" s="20">
        <v>648</v>
      </c>
      <c r="G144" s="9">
        <v>0.86979865771812082</v>
      </c>
      <c r="H144" s="20">
        <v>517</v>
      </c>
      <c r="I144" s="9">
        <v>0.7978395061728395</v>
      </c>
      <c r="J144" s="20">
        <v>0</v>
      </c>
      <c r="K144" s="9">
        <v>0</v>
      </c>
      <c r="L144" s="20">
        <v>23</v>
      </c>
      <c r="M144" s="9">
        <v>3.5493827160493825E-2</v>
      </c>
      <c r="N144" s="20">
        <v>29</v>
      </c>
      <c r="O144" s="9">
        <v>4.4753086419753084E-2</v>
      </c>
      <c r="P144" s="20">
        <v>27</v>
      </c>
      <c r="Q144" s="9">
        <v>4.1666666666666664E-2</v>
      </c>
    </row>
    <row r="145" spans="4:17" x14ac:dyDescent="0.25">
      <c r="D145" s="8" t="s">
        <v>593</v>
      </c>
      <c r="E145" s="20">
        <v>1304</v>
      </c>
      <c r="F145" s="20">
        <v>1189</v>
      </c>
      <c r="G145" s="9">
        <v>0.91180981595092025</v>
      </c>
      <c r="H145" s="20">
        <v>1038</v>
      </c>
      <c r="I145" s="9">
        <v>0.87300252312867954</v>
      </c>
      <c r="J145" s="20">
        <v>0</v>
      </c>
      <c r="K145" s="9">
        <v>0</v>
      </c>
      <c r="L145" s="20">
        <v>32</v>
      </c>
      <c r="M145" s="9">
        <v>2.6913372582001681E-2</v>
      </c>
      <c r="N145" s="20">
        <v>29</v>
      </c>
      <c r="O145" s="9">
        <v>2.4390243902439025E-2</v>
      </c>
      <c r="P145" s="20">
        <v>26</v>
      </c>
      <c r="Q145" s="9">
        <v>2.1867115222876366E-2</v>
      </c>
    </row>
    <row r="146" spans="4:17" x14ac:dyDescent="0.25">
      <c r="D146" s="8" t="s">
        <v>595</v>
      </c>
      <c r="E146" s="20">
        <v>787</v>
      </c>
      <c r="F146" s="20">
        <v>715</v>
      </c>
      <c r="G146" s="9">
        <v>0.9085133418043202</v>
      </c>
      <c r="H146" s="20">
        <v>624</v>
      </c>
      <c r="I146" s="9">
        <v>0.87272727272727268</v>
      </c>
      <c r="J146" s="20">
        <v>0</v>
      </c>
      <c r="K146" s="9">
        <v>0</v>
      </c>
      <c r="L146" s="20">
        <v>20</v>
      </c>
      <c r="M146" s="9">
        <v>2.7972027972027972E-2</v>
      </c>
      <c r="N146" s="20">
        <v>25</v>
      </c>
      <c r="O146" s="9">
        <v>3.4965034965034968E-2</v>
      </c>
      <c r="P146" s="20">
        <v>13</v>
      </c>
      <c r="Q146" s="9">
        <v>1.8181818181818181E-2</v>
      </c>
    </row>
    <row r="147" spans="4:17" x14ac:dyDescent="0.25">
      <c r="D147" s="8" t="s">
        <v>596</v>
      </c>
      <c r="E147" s="20">
        <v>431</v>
      </c>
      <c r="F147" s="20">
        <v>373</v>
      </c>
      <c r="G147" s="9">
        <v>0.86542923433874708</v>
      </c>
      <c r="H147" s="20">
        <v>270</v>
      </c>
      <c r="I147" s="9">
        <v>0.72386058981233248</v>
      </c>
      <c r="J147" s="20">
        <v>0</v>
      </c>
      <c r="K147" s="9">
        <v>0</v>
      </c>
      <c r="L147" s="20">
        <v>35</v>
      </c>
      <c r="M147" s="9">
        <v>9.3833780160857902E-2</v>
      </c>
      <c r="N147" s="20">
        <v>5</v>
      </c>
      <c r="O147" s="9">
        <v>1.3404825737265416E-2</v>
      </c>
      <c r="P147" s="20">
        <v>10</v>
      </c>
      <c r="Q147" s="9">
        <v>2.6809651474530832E-2</v>
      </c>
    </row>
    <row r="148" spans="4:17" x14ac:dyDescent="0.25">
      <c r="D148" s="8" t="s">
        <v>456</v>
      </c>
      <c r="E148" s="20">
        <v>1016</v>
      </c>
      <c r="F148" s="20">
        <v>856</v>
      </c>
      <c r="G148" s="9">
        <v>0.84251968503937003</v>
      </c>
      <c r="H148" s="20">
        <v>715</v>
      </c>
      <c r="I148" s="9">
        <v>0.83528037383177567</v>
      </c>
      <c r="J148" s="20">
        <v>0</v>
      </c>
      <c r="K148" s="9">
        <v>0</v>
      </c>
      <c r="L148" s="20">
        <v>62</v>
      </c>
      <c r="M148" s="9">
        <v>7.2429906542056069E-2</v>
      </c>
      <c r="N148" s="20">
        <v>18</v>
      </c>
      <c r="O148" s="9">
        <v>2.1028037383177569E-2</v>
      </c>
      <c r="P148" s="20">
        <v>49</v>
      </c>
      <c r="Q148" s="9">
        <v>5.7242990654205607E-2</v>
      </c>
    </row>
    <row r="149" spans="4:17" x14ac:dyDescent="0.25">
      <c r="D149" s="8" t="s">
        <v>601</v>
      </c>
      <c r="E149" s="20">
        <v>2011</v>
      </c>
      <c r="F149" s="20">
        <v>1780</v>
      </c>
      <c r="G149" s="9">
        <v>0.8851317752362009</v>
      </c>
      <c r="H149" s="20">
        <v>1465</v>
      </c>
      <c r="I149" s="9">
        <v>0.8230337078651685</v>
      </c>
      <c r="J149" s="20">
        <v>0</v>
      </c>
      <c r="K149" s="9">
        <v>0</v>
      </c>
      <c r="L149" s="20">
        <v>108</v>
      </c>
      <c r="M149" s="9">
        <v>6.0674157303370786E-2</v>
      </c>
      <c r="N149" s="20">
        <v>30</v>
      </c>
      <c r="O149" s="9">
        <v>1.6853932584269662E-2</v>
      </c>
      <c r="P149" s="20">
        <v>52</v>
      </c>
      <c r="Q149" s="9">
        <v>2.9213483146067417E-2</v>
      </c>
    </row>
    <row r="150" spans="4:17" x14ac:dyDescent="0.25">
      <c r="D150" s="8" t="s">
        <v>606</v>
      </c>
      <c r="E150" s="20">
        <v>743</v>
      </c>
      <c r="F150" s="20">
        <v>582</v>
      </c>
      <c r="G150" s="9">
        <v>0.78331090174966356</v>
      </c>
      <c r="H150" s="20">
        <v>411</v>
      </c>
      <c r="I150" s="9">
        <v>0.70618556701030932</v>
      </c>
      <c r="J150" s="20">
        <v>0</v>
      </c>
      <c r="K150" s="9">
        <v>0</v>
      </c>
      <c r="L150" s="20">
        <v>36</v>
      </c>
      <c r="M150" s="9">
        <v>6.1855670103092786E-2</v>
      </c>
      <c r="N150" s="20">
        <v>35</v>
      </c>
      <c r="O150" s="9">
        <v>6.0137457044673541E-2</v>
      </c>
      <c r="P150" s="20">
        <v>65</v>
      </c>
      <c r="Q150" s="9">
        <v>0.11168384879725086</v>
      </c>
    </row>
    <row r="151" spans="4:17" x14ac:dyDescent="0.25">
      <c r="D151" s="8" t="s">
        <v>609</v>
      </c>
      <c r="E151" s="20">
        <v>631</v>
      </c>
      <c r="F151" s="20">
        <v>542</v>
      </c>
      <c r="G151" s="9">
        <v>0.85895404120443741</v>
      </c>
      <c r="H151" s="20">
        <v>435</v>
      </c>
      <c r="I151" s="9">
        <v>0.80258302583025831</v>
      </c>
      <c r="J151" s="20">
        <v>0</v>
      </c>
      <c r="K151" s="9">
        <v>0</v>
      </c>
      <c r="L151" s="20">
        <v>33</v>
      </c>
      <c r="M151" s="9">
        <v>6.0885608856088562E-2</v>
      </c>
      <c r="N151" s="20">
        <v>21</v>
      </c>
      <c r="O151" s="9">
        <v>3.8745387453874541E-2</v>
      </c>
      <c r="P151" s="20">
        <v>22</v>
      </c>
      <c r="Q151" s="9">
        <v>4.0590405904059039E-2</v>
      </c>
    </row>
    <row r="152" spans="4:17" x14ac:dyDescent="0.25">
      <c r="D152" s="8" t="s">
        <v>611</v>
      </c>
      <c r="E152" s="20">
        <v>605</v>
      </c>
      <c r="F152" s="20">
        <v>540</v>
      </c>
      <c r="G152" s="9">
        <v>0.8925619834710744</v>
      </c>
      <c r="H152" s="20">
        <v>446</v>
      </c>
      <c r="I152" s="9">
        <v>0.82592592592592595</v>
      </c>
      <c r="J152" s="20">
        <v>0</v>
      </c>
      <c r="K152" s="9">
        <v>0</v>
      </c>
      <c r="L152" s="20">
        <v>34</v>
      </c>
      <c r="M152" s="9">
        <v>6.2962962962962957E-2</v>
      </c>
      <c r="N152" s="20">
        <v>3</v>
      </c>
      <c r="O152" s="9">
        <v>5.5555555555555558E-3</v>
      </c>
      <c r="P152" s="20">
        <v>12</v>
      </c>
      <c r="Q152" s="9">
        <v>2.2222222222222223E-2</v>
      </c>
    </row>
    <row r="153" spans="4:17" x14ac:dyDescent="0.25">
      <c r="D153" s="8" t="s">
        <v>616</v>
      </c>
      <c r="E153" s="20">
        <v>1816</v>
      </c>
      <c r="F153" s="20">
        <v>1597</v>
      </c>
      <c r="G153" s="9">
        <v>0.87940528634361237</v>
      </c>
      <c r="H153" s="20">
        <v>1238</v>
      </c>
      <c r="I153" s="9">
        <v>0.77520350657482784</v>
      </c>
      <c r="J153" s="20">
        <v>0</v>
      </c>
      <c r="K153" s="9">
        <v>0</v>
      </c>
      <c r="L153" s="20">
        <v>50</v>
      </c>
      <c r="M153" s="9">
        <v>3.1308703819661866E-2</v>
      </c>
      <c r="N153" s="20">
        <v>66</v>
      </c>
      <c r="O153" s="9">
        <v>4.1327489041953665E-2</v>
      </c>
      <c r="P153" s="20">
        <v>57</v>
      </c>
      <c r="Q153" s="9">
        <v>3.5691922354414526E-2</v>
      </c>
    </row>
    <row r="154" spans="4:17" x14ac:dyDescent="0.25">
      <c r="D154" s="8" t="s">
        <v>617</v>
      </c>
      <c r="E154" s="20">
        <v>634</v>
      </c>
      <c r="F154" s="20">
        <v>562</v>
      </c>
      <c r="G154" s="9">
        <v>0.88643533123028395</v>
      </c>
      <c r="H154" s="20">
        <v>458</v>
      </c>
      <c r="I154" s="9">
        <v>0.81494661921708189</v>
      </c>
      <c r="J154" s="20">
        <v>0</v>
      </c>
      <c r="K154" s="9">
        <v>0</v>
      </c>
      <c r="L154" s="20">
        <v>23</v>
      </c>
      <c r="M154" s="9">
        <v>4.0925266903914591E-2</v>
      </c>
      <c r="N154" s="20">
        <v>5</v>
      </c>
      <c r="O154" s="9">
        <v>8.8967971530249119E-3</v>
      </c>
      <c r="P154" s="20">
        <v>29</v>
      </c>
      <c r="Q154" s="9">
        <v>5.1601423487544484E-2</v>
      </c>
    </row>
    <row r="155" spans="4:17" x14ac:dyDescent="0.25">
      <c r="D155" s="8" t="s">
        <v>618</v>
      </c>
      <c r="E155" s="20">
        <v>444</v>
      </c>
      <c r="F155" s="20">
        <v>407</v>
      </c>
      <c r="G155" s="9">
        <v>0.91666666666666663</v>
      </c>
      <c r="H155" s="20">
        <v>356</v>
      </c>
      <c r="I155" s="9">
        <v>0.87469287469287471</v>
      </c>
      <c r="J155" s="20">
        <v>0</v>
      </c>
      <c r="K155" s="9">
        <v>0</v>
      </c>
      <c r="L155" s="20">
        <v>21</v>
      </c>
      <c r="M155" s="9">
        <v>5.1597051597051594E-2</v>
      </c>
      <c r="N155" s="20">
        <v>4</v>
      </c>
      <c r="O155" s="9">
        <v>9.8280098280098278E-3</v>
      </c>
      <c r="P155" s="20">
        <v>5</v>
      </c>
      <c r="Q155" s="9">
        <v>1.2285012285012284E-2</v>
      </c>
    </row>
    <row r="156" spans="4:17" x14ac:dyDescent="0.25">
      <c r="D156" s="8" t="s">
        <v>619</v>
      </c>
      <c r="E156" s="20">
        <v>428</v>
      </c>
      <c r="F156" s="20">
        <v>383</v>
      </c>
      <c r="G156" s="9">
        <v>0.89485981308411211</v>
      </c>
      <c r="H156" s="20">
        <v>303</v>
      </c>
      <c r="I156" s="9">
        <v>0.79112271540469969</v>
      </c>
      <c r="J156" s="20">
        <v>0</v>
      </c>
      <c r="K156" s="9">
        <v>0</v>
      </c>
      <c r="L156" s="20">
        <v>20</v>
      </c>
      <c r="M156" s="9">
        <v>5.2219321148825062E-2</v>
      </c>
      <c r="N156" s="20">
        <v>10</v>
      </c>
      <c r="O156" s="9">
        <v>2.6109660574412531E-2</v>
      </c>
      <c r="P156" s="20">
        <v>8</v>
      </c>
      <c r="Q156" s="9">
        <v>2.0887728459530026E-2</v>
      </c>
    </row>
    <row r="157" spans="4:17" x14ac:dyDescent="0.25">
      <c r="D157" s="8" t="s">
        <v>621</v>
      </c>
      <c r="E157" s="20">
        <v>1376</v>
      </c>
      <c r="F157" s="20">
        <v>1226</v>
      </c>
      <c r="G157" s="9">
        <v>0.89098837209302328</v>
      </c>
      <c r="H157" s="20">
        <v>991</v>
      </c>
      <c r="I157" s="9">
        <v>0.80831973898858078</v>
      </c>
      <c r="J157" s="20">
        <v>0</v>
      </c>
      <c r="K157" s="9">
        <v>0</v>
      </c>
      <c r="L157" s="20">
        <v>61</v>
      </c>
      <c r="M157" s="9">
        <v>4.9755301794453505E-2</v>
      </c>
      <c r="N157" s="20">
        <v>25</v>
      </c>
      <c r="O157" s="9">
        <v>2.0391517128874388E-2</v>
      </c>
      <c r="P157" s="20">
        <v>34</v>
      </c>
      <c r="Q157" s="9">
        <v>2.7732463295269169E-2</v>
      </c>
    </row>
    <row r="158" spans="4:17" x14ac:dyDescent="0.25">
      <c r="D158" s="6" t="s">
        <v>405</v>
      </c>
      <c r="E158" s="20">
        <v>63284</v>
      </c>
      <c r="F158" s="20">
        <v>47697</v>
      </c>
      <c r="G158" s="9">
        <v>0.75369761709120786</v>
      </c>
      <c r="H158" s="20">
        <v>30707</v>
      </c>
      <c r="I158" s="9">
        <v>0.64379311067782041</v>
      </c>
      <c r="J158" s="20">
        <v>1</v>
      </c>
      <c r="K158" s="9">
        <v>2.096567918317714E-5</v>
      </c>
      <c r="L158" s="20">
        <v>3429</v>
      </c>
      <c r="M158" s="9">
        <v>7.1891313919114408E-2</v>
      </c>
      <c r="N158" s="20">
        <v>6937</v>
      </c>
      <c r="O158" s="9">
        <v>0.1454389164936998</v>
      </c>
      <c r="P158" s="20">
        <v>2380</v>
      </c>
      <c r="Q158" s="9">
        <v>4.9898316455961593E-2</v>
      </c>
    </row>
    <row r="159" spans="4:17" x14ac:dyDescent="0.25">
      <c r="D159" s="7" t="s">
        <v>406</v>
      </c>
      <c r="E159" s="20">
        <v>10574</v>
      </c>
      <c r="F159" s="20">
        <v>8023</v>
      </c>
      <c r="G159" s="9">
        <v>0.75874787213920936</v>
      </c>
      <c r="H159" s="20">
        <v>5095</v>
      </c>
      <c r="I159" s="9">
        <v>0.63504923345382025</v>
      </c>
      <c r="J159" s="20">
        <v>0</v>
      </c>
      <c r="K159" s="9">
        <v>0</v>
      </c>
      <c r="L159" s="20">
        <v>300</v>
      </c>
      <c r="M159" s="9">
        <v>3.7392496572354481E-2</v>
      </c>
      <c r="N159" s="20">
        <v>1330</v>
      </c>
      <c r="O159" s="9">
        <v>0.16577340147077152</v>
      </c>
      <c r="P159" s="20">
        <v>447</v>
      </c>
      <c r="Q159" s="9">
        <v>5.5714819892808173E-2</v>
      </c>
    </row>
    <row r="160" spans="4:17" x14ac:dyDescent="0.25">
      <c r="D160" s="8" t="s">
        <v>407</v>
      </c>
      <c r="E160" s="20">
        <v>1928</v>
      </c>
      <c r="F160" s="20">
        <v>1430</v>
      </c>
      <c r="G160" s="9">
        <v>0.74170124481327804</v>
      </c>
      <c r="H160" s="20">
        <v>830</v>
      </c>
      <c r="I160" s="9">
        <v>0.58041958041958042</v>
      </c>
      <c r="J160" s="20">
        <v>0</v>
      </c>
      <c r="K160" s="9">
        <v>0</v>
      </c>
      <c r="L160" s="20">
        <v>34</v>
      </c>
      <c r="M160" s="9">
        <v>2.3776223776223775E-2</v>
      </c>
      <c r="N160" s="20">
        <v>202</v>
      </c>
      <c r="O160" s="9">
        <v>0.14125874125874127</v>
      </c>
      <c r="P160" s="20">
        <v>152</v>
      </c>
      <c r="Q160" s="9">
        <v>0.1062937062937063</v>
      </c>
    </row>
    <row r="161" spans="4:17" x14ac:dyDescent="0.25">
      <c r="D161" s="8" t="s">
        <v>408</v>
      </c>
      <c r="E161" s="20">
        <v>1381</v>
      </c>
      <c r="F161" s="20">
        <v>967</v>
      </c>
      <c r="G161" s="9">
        <v>0.70021723388848656</v>
      </c>
      <c r="H161" s="20">
        <v>577</v>
      </c>
      <c r="I161" s="9">
        <v>0.59669079627714583</v>
      </c>
      <c r="J161" s="20">
        <v>0</v>
      </c>
      <c r="K161" s="9">
        <v>0</v>
      </c>
      <c r="L161" s="20">
        <v>9</v>
      </c>
      <c r="M161" s="9">
        <v>9.3071354705274046E-3</v>
      </c>
      <c r="N161" s="20">
        <v>195</v>
      </c>
      <c r="O161" s="9">
        <v>0.20165460186142709</v>
      </c>
      <c r="P161" s="20">
        <v>147</v>
      </c>
      <c r="Q161" s="9">
        <v>0.15201654601861428</v>
      </c>
    </row>
    <row r="162" spans="4:17" x14ac:dyDescent="0.25">
      <c r="D162" s="8" t="s">
        <v>409</v>
      </c>
      <c r="E162" s="20">
        <v>2138</v>
      </c>
      <c r="F162" s="20">
        <v>1615</v>
      </c>
      <c r="G162" s="9">
        <v>0.75537885874649202</v>
      </c>
      <c r="H162" s="20">
        <v>1071</v>
      </c>
      <c r="I162" s="9">
        <v>0.66315789473684206</v>
      </c>
      <c r="J162" s="20">
        <v>0</v>
      </c>
      <c r="K162" s="9">
        <v>0</v>
      </c>
      <c r="L162" s="20">
        <v>66</v>
      </c>
      <c r="M162" s="9">
        <v>4.0866873065015477E-2</v>
      </c>
      <c r="N162" s="20">
        <v>330</v>
      </c>
      <c r="O162" s="9">
        <v>0.2043343653250774</v>
      </c>
      <c r="P162" s="20">
        <v>27</v>
      </c>
      <c r="Q162" s="9">
        <v>1.6718266253869969E-2</v>
      </c>
    </row>
    <row r="163" spans="4:17" x14ac:dyDescent="0.25">
      <c r="D163" s="8" t="s">
        <v>410</v>
      </c>
      <c r="E163" s="20">
        <v>1533</v>
      </c>
      <c r="F163" s="20">
        <v>1180</v>
      </c>
      <c r="G163" s="9">
        <v>0.76973255055446832</v>
      </c>
      <c r="H163" s="20">
        <v>706</v>
      </c>
      <c r="I163" s="9">
        <v>0.59830508474576272</v>
      </c>
      <c r="J163" s="20">
        <v>0</v>
      </c>
      <c r="K163" s="9">
        <v>0</v>
      </c>
      <c r="L163" s="20">
        <v>104</v>
      </c>
      <c r="M163" s="9">
        <v>8.8135593220338981E-2</v>
      </c>
      <c r="N163" s="20">
        <v>168</v>
      </c>
      <c r="O163" s="9">
        <v>0.14237288135593221</v>
      </c>
      <c r="P163" s="20">
        <v>14</v>
      </c>
      <c r="Q163" s="9">
        <v>1.1864406779661017E-2</v>
      </c>
    </row>
    <row r="164" spans="4:17" x14ac:dyDescent="0.25">
      <c r="D164" s="8" t="s">
        <v>411</v>
      </c>
      <c r="E164" s="20">
        <v>1521</v>
      </c>
      <c r="F164" s="20">
        <v>1221</v>
      </c>
      <c r="G164" s="9">
        <v>0.80276134122287968</v>
      </c>
      <c r="H164" s="20">
        <v>857</v>
      </c>
      <c r="I164" s="9">
        <v>0.70188370188370186</v>
      </c>
      <c r="J164" s="20">
        <v>0</v>
      </c>
      <c r="K164" s="9">
        <v>0</v>
      </c>
      <c r="L164" s="20">
        <v>47</v>
      </c>
      <c r="M164" s="9">
        <v>3.8493038493038492E-2</v>
      </c>
      <c r="N164" s="20">
        <v>164</v>
      </c>
      <c r="O164" s="9">
        <v>0.13431613431613432</v>
      </c>
      <c r="P164" s="20">
        <v>38</v>
      </c>
      <c r="Q164" s="9">
        <v>3.1122031122031123E-2</v>
      </c>
    </row>
    <row r="165" spans="4:17" x14ac:dyDescent="0.25">
      <c r="D165" s="8" t="s">
        <v>412</v>
      </c>
      <c r="E165" s="20">
        <v>1292</v>
      </c>
      <c r="F165" s="20">
        <v>1045</v>
      </c>
      <c r="G165" s="9">
        <v>0.80882352941176472</v>
      </c>
      <c r="H165" s="20">
        <v>691</v>
      </c>
      <c r="I165" s="9">
        <v>0.66124401913875597</v>
      </c>
      <c r="J165" s="20">
        <v>0</v>
      </c>
      <c r="K165" s="9">
        <v>0</v>
      </c>
      <c r="L165" s="20">
        <v>11</v>
      </c>
      <c r="M165" s="9">
        <v>1.0526315789473684E-2</v>
      </c>
      <c r="N165" s="20">
        <v>150</v>
      </c>
      <c r="O165" s="9">
        <v>0.14354066985645933</v>
      </c>
      <c r="P165" s="20">
        <v>50</v>
      </c>
      <c r="Q165" s="9">
        <v>4.784688995215311E-2</v>
      </c>
    </row>
    <row r="166" spans="4:17" x14ac:dyDescent="0.25">
      <c r="D166" s="8" t="s">
        <v>648</v>
      </c>
      <c r="E166" s="20">
        <v>781</v>
      </c>
      <c r="F166" s="20">
        <v>565</v>
      </c>
      <c r="G166" s="9">
        <v>0.72343149807938545</v>
      </c>
      <c r="H166" s="20">
        <v>363</v>
      </c>
      <c r="I166" s="9">
        <v>0.64247787610619467</v>
      </c>
      <c r="J166" s="20">
        <v>0</v>
      </c>
      <c r="K166" s="9">
        <v>0</v>
      </c>
      <c r="L166" s="20">
        <v>29</v>
      </c>
      <c r="M166" s="9">
        <v>5.1327433628318583E-2</v>
      </c>
      <c r="N166" s="20">
        <v>121</v>
      </c>
      <c r="O166" s="9">
        <v>0.21415929203539824</v>
      </c>
      <c r="P166" s="20">
        <v>19</v>
      </c>
      <c r="Q166" s="9">
        <v>3.3628318584070796E-2</v>
      </c>
    </row>
    <row r="167" spans="4:17" x14ac:dyDescent="0.25">
      <c r="D167" s="7" t="s">
        <v>463</v>
      </c>
      <c r="E167" s="20">
        <v>6041</v>
      </c>
      <c r="F167" s="20">
        <v>4344</v>
      </c>
      <c r="G167" s="9">
        <v>0.71908624399933785</v>
      </c>
      <c r="H167" s="20">
        <v>2740</v>
      </c>
      <c r="I167" s="9">
        <v>0.63075506445672191</v>
      </c>
      <c r="J167" s="20">
        <v>0</v>
      </c>
      <c r="K167" s="9">
        <v>0</v>
      </c>
      <c r="L167" s="20">
        <v>140</v>
      </c>
      <c r="M167" s="9">
        <v>3.2228360957642727E-2</v>
      </c>
      <c r="N167" s="20">
        <v>940</v>
      </c>
      <c r="O167" s="9">
        <v>0.21639042357274402</v>
      </c>
      <c r="P167" s="20">
        <v>331</v>
      </c>
      <c r="Q167" s="9">
        <v>7.6197053406998158E-2</v>
      </c>
    </row>
    <row r="168" spans="4:17" x14ac:dyDescent="0.25">
      <c r="D168" s="8" t="s">
        <v>642</v>
      </c>
      <c r="E168" s="20">
        <v>1594</v>
      </c>
      <c r="F168" s="20">
        <v>1138</v>
      </c>
      <c r="G168" s="9">
        <v>0.71392722710163115</v>
      </c>
      <c r="H168" s="20">
        <v>730</v>
      </c>
      <c r="I168" s="9">
        <v>0.64147627416520214</v>
      </c>
      <c r="J168" s="20">
        <v>0</v>
      </c>
      <c r="K168" s="9">
        <v>0</v>
      </c>
      <c r="L168" s="20">
        <v>61</v>
      </c>
      <c r="M168" s="9">
        <v>5.3602811950790863E-2</v>
      </c>
      <c r="N168" s="20">
        <v>254</v>
      </c>
      <c r="O168" s="9">
        <v>0.22319859402460457</v>
      </c>
      <c r="P168" s="20">
        <v>75</v>
      </c>
      <c r="Q168" s="9">
        <v>6.5905096660808432E-2</v>
      </c>
    </row>
    <row r="169" spans="4:17" x14ac:dyDescent="0.25">
      <c r="D169" s="8" t="s">
        <v>473</v>
      </c>
      <c r="E169" s="20">
        <v>2509</v>
      </c>
      <c r="F169" s="20">
        <v>1802</v>
      </c>
      <c r="G169" s="9">
        <v>0.71821442805898761</v>
      </c>
      <c r="H169" s="20">
        <v>1146</v>
      </c>
      <c r="I169" s="9">
        <v>0.63596004439511655</v>
      </c>
      <c r="J169" s="20">
        <v>0</v>
      </c>
      <c r="K169" s="9">
        <v>0</v>
      </c>
      <c r="L169" s="20">
        <v>45</v>
      </c>
      <c r="M169" s="9">
        <v>2.4972253052164262E-2</v>
      </c>
      <c r="N169" s="20">
        <v>448</v>
      </c>
      <c r="O169" s="9">
        <v>0.24861265260821311</v>
      </c>
      <c r="P169" s="20">
        <v>103</v>
      </c>
      <c r="Q169" s="9">
        <v>5.7158712541620423E-2</v>
      </c>
    </row>
    <row r="170" spans="4:17" x14ac:dyDescent="0.25">
      <c r="D170" s="8" t="s">
        <v>464</v>
      </c>
      <c r="E170" s="20">
        <v>1938</v>
      </c>
      <c r="F170" s="20">
        <v>1404</v>
      </c>
      <c r="G170" s="9">
        <v>0.72445820433436536</v>
      </c>
      <c r="H170" s="20">
        <v>864</v>
      </c>
      <c r="I170" s="9">
        <v>0.61538461538461542</v>
      </c>
      <c r="J170" s="20">
        <v>0</v>
      </c>
      <c r="K170" s="9">
        <v>0</v>
      </c>
      <c r="L170" s="20">
        <v>34</v>
      </c>
      <c r="M170" s="9">
        <v>2.4216524216524215E-2</v>
      </c>
      <c r="N170" s="20">
        <v>238</v>
      </c>
      <c r="O170" s="9">
        <v>0.16951566951566951</v>
      </c>
      <c r="P170" s="20">
        <v>153</v>
      </c>
      <c r="Q170" s="9">
        <v>0.10897435897435898</v>
      </c>
    </row>
    <row r="171" spans="4:17" x14ac:dyDescent="0.25">
      <c r="D171" s="7" t="s">
        <v>467</v>
      </c>
      <c r="E171" s="20">
        <v>6825</v>
      </c>
      <c r="F171" s="20">
        <v>5052</v>
      </c>
      <c r="G171" s="9">
        <v>0.74021978021978019</v>
      </c>
      <c r="H171" s="20">
        <v>3216</v>
      </c>
      <c r="I171" s="9">
        <v>0.63657957244655583</v>
      </c>
      <c r="J171" s="20">
        <v>0</v>
      </c>
      <c r="K171" s="9">
        <v>0</v>
      </c>
      <c r="L171" s="20">
        <v>396</v>
      </c>
      <c r="M171" s="9">
        <v>7.8384798099762468E-2</v>
      </c>
      <c r="N171" s="20">
        <v>682</v>
      </c>
      <c r="O171" s="9">
        <v>0.13499604117181313</v>
      </c>
      <c r="P171" s="20">
        <v>350</v>
      </c>
      <c r="Q171" s="9">
        <v>6.9279493269992082E-2</v>
      </c>
    </row>
    <row r="172" spans="4:17" x14ac:dyDescent="0.25">
      <c r="D172" s="8" t="s">
        <v>623</v>
      </c>
      <c r="E172" s="20">
        <v>845</v>
      </c>
      <c r="F172" s="20">
        <v>612</v>
      </c>
      <c r="G172" s="9">
        <v>0.72426035502958575</v>
      </c>
      <c r="H172" s="20">
        <v>374</v>
      </c>
      <c r="I172" s="9">
        <v>0.61111111111111116</v>
      </c>
      <c r="J172" s="20">
        <v>0</v>
      </c>
      <c r="K172" s="9">
        <v>0</v>
      </c>
      <c r="L172" s="20">
        <v>12</v>
      </c>
      <c r="M172" s="9">
        <v>1.9607843137254902E-2</v>
      </c>
      <c r="N172" s="20">
        <v>149</v>
      </c>
      <c r="O172" s="9">
        <v>0.24346405228758169</v>
      </c>
      <c r="P172" s="20">
        <v>26</v>
      </c>
      <c r="Q172" s="9">
        <v>4.2483660130718956E-2</v>
      </c>
    </row>
    <row r="173" spans="4:17" x14ac:dyDescent="0.25">
      <c r="D173" s="8" t="s">
        <v>625</v>
      </c>
      <c r="E173" s="20">
        <v>2419</v>
      </c>
      <c r="F173" s="20">
        <v>1749</v>
      </c>
      <c r="G173" s="9">
        <v>0.72302604381976021</v>
      </c>
      <c r="H173" s="20">
        <v>1056</v>
      </c>
      <c r="I173" s="9">
        <v>0.60377358490566035</v>
      </c>
      <c r="J173" s="20">
        <v>0</v>
      </c>
      <c r="K173" s="9">
        <v>0</v>
      </c>
      <c r="L173" s="20">
        <v>219</v>
      </c>
      <c r="M173" s="9">
        <v>0.12521440823327615</v>
      </c>
      <c r="N173" s="20">
        <v>165</v>
      </c>
      <c r="O173" s="9">
        <v>9.4339622641509441E-2</v>
      </c>
      <c r="P173" s="20">
        <v>165</v>
      </c>
      <c r="Q173" s="9">
        <v>9.4339622641509441E-2</v>
      </c>
    </row>
    <row r="174" spans="4:17" x14ac:dyDescent="0.25">
      <c r="D174" s="8" t="s">
        <v>636</v>
      </c>
      <c r="E174" s="20">
        <v>2080</v>
      </c>
      <c r="F174" s="20">
        <v>1587</v>
      </c>
      <c r="G174" s="9">
        <v>0.76298076923076918</v>
      </c>
      <c r="H174" s="20">
        <v>1161</v>
      </c>
      <c r="I174" s="9">
        <v>0.73156899810964082</v>
      </c>
      <c r="J174" s="20">
        <v>0</v>
      </c>
      <c r="K174" s="9">
        <v>0</v>
      </c>
      <c r="L174" s="20">
        <v>137</v>
      </c>
      <c r="M174" s="9">
        <v>8.6326402016383114E-2</v>
      </c>
      <c r="N174" s="20">
        <v>212</v>
      </c>
      <c r="O174" s="9">
        <v>0.13358538122243227</v>
      </c>
      <c r="P174" s="20">
        <v>39</v>
      </c>
      <c r="Q174" s="9">
        <v>2.4574669187145556E-2</v>
      </c>
    </row>
    <row r="175" spans="4:17" x14ac:dyDescent="0.25">
      <c r="D175" s="8" t="s">
        <v>468</v>
      </c>
      <c r="E175" s="20">
        <v>1481</v>
      </c>
      <c r="F175" s="20">
        <v>1104</v>
      </c>
      <c r="G175" s="9">
        <v>0.74544226873733965</v>
      </c>
      <c r="H175" s="20">
        <v>625</v>
      </c>
      <c r="I175" s="9">
        <v>0.56612318840579712</v>
      </c>
      <c r="J175" s="20">
        <v>0</v>
      </c>
      <c r="K175" s="9">
        <v>0</v>
      </c>
      <c r="L175" s="20">
        <v>28</v>
      </c>
      <c r="M175" s="9">
        <v>2.5362318840579712E-2</v>
      </c>
      <c r="N175" s="20">
        <v>156</v>
      </c>
      <c r="O175" s="9">
        <v>0.14130434782608695</v>
      </c>
      <c r="P175" s="20">
        <v>120</v>
      </c>
      <c r="Q175" s="9">
        <v>0.10869565217391304</v>
      </c>
    </row>
    <row r="176" spans="4:17" x14ac:dyDescent="0.25">
      <c r="D176" s="7" t="s">
        <v>470</v>
      </c>
      <c r="E176" s="20">
        <v>5554</v>
      </c>
      <c r="F176" s="20">
        <v>4571</v>
      </c>
      <c r="G176" s="9">
        <v>0.8230104429240187</v>
      </c>
      <c r="H176" s="20">
        <v>2928</v>
      </c>
      <c r="I176" s="9">
        <v>0.64056005250492232</v>
      </c>
      <c r="J176" s="20">
        <v>0</v>
      </c>
      <c r="K176" s="9">
        <v>0</v>
      </c>
      <c r="L176" s="20">
        <v>203</v>
      </c>
      <c r="M176" s="9">
        <v>4.44104134762634E-2</v>
      </c>
      <c r="N176" s="20">
        <v>381</v>
      </c>
      <c r="O176" s="9">
        <v>8.3351564209144607E-2</v>
      </c>
      <c r="P176" s="20">
        <v>179</v>
      </c>
      <c r="Q176" s="9">
        <v>3.9159921242616497E-2</v>
      </c>
    </row>
    <row r="177" spans="4:17" x14ac:dyDescent="0.25">
      <c r="D177" s="8" t="s">
        <v>624</v>
      </c>
      <c r="E177" s="20">
        <v>586</v>
      </c>
      <c r="F177" s="20">
        <v>488</v>
      </c>
      <c r="G177" s="9">
        <v>0.83276450511945388</v>
      </c>
      <c r="H177" s="20">
        <v>304</v>
      </c>
      <c r="I177" s="9">
        <v>0.62295081967213117</v>
      </c>
      <c r="J177" s="20">
        <v>0</v>
      </c>
      <c r="K177" s="9">
        <v>0</v>
      </c>
      <c r="L177" s="20">
        <v>25</v>
      </c>
      <c r="M177" s="9">
        <v>5.1229508196721313E-2</v>
      </c>
      <c r="N177" s="20">
        <v>30</v>
      </c>
      <c r="O177" s="9">
        <v>6.1475409836065573E-2</v>
      </c>
      <c r="P177" s="20">
        <v>18</v>
      </c>
      <c r="Q177" s="9">
        <v>3.6885245901639344E-2</v>
      </c>
    </row>
    <row r="178" spans="4:17" x14ac:dyDescent="0.25">
      <c r="D178" s="8" t="s">
        <v>629</v>
      </c>
      <c r="E178" s="20">
        <v>335</v>
      </c>
      <c r="F178" s="20">
        <v>274</v>
      </c>
      <c r="G178" s="9">
        <v>0.81791044776119404</v>
      </c>
      <c r="H178" s="20">
        <v>188</v>
      </c>
      <c r="I178" s="9">
        <v>0.68613138686131392</v>
      </c>
      <c r="J178" s="20">
        <v>0</v>
      </c>
      <c r="K178" s="9">
        <v>0</v>
      </c>
      <c r="L178" s="20">
        <v>5</v>
      </c>
      <c r="M178" s="9">
        <v>1.824817518248175E-2</v>
      </c>
      <c r="N178" s="20">
        <v>25</v>
      </c>
      <c r="O178" s="9">
        <v>9.1240875912408759E-2</v>
      </c>
      <c r="P178" s="20">
        <v>15</v>
      </c>
      <c r="Q178" s="9">
        <v>5.4744525547445258E-2</v>
      </c>
    </row>
    <row r="179" spans="4:17" x14ac:dyDescent="0.25">
      <c r="D179" s="8" t="s">
        <v>641</v>
      </c>
      <c r="E179" s="20">
        <v>902</v>
      </c>
      <c r="F179" s="20">
        <v>707</v>
      </c>
      <c r="G179" s="9">
        <v>0.78381374722838137</v>
      </c>
      <c r="H179" s="20">
        <v>428</v>
      </c>
      <c r="I179" s="9">
        <v>0.6053748231966054</v>
      </c>
      <c r="J179" s="20">
        <v>0</v>
      </c>
      <c r="K179" s="9">
        <v>0</v>
      </c>
      <c r="L179" s="20">
        <v>79</v>
      </c>
      <c r="M179" s="9">
        <v>0.11173974540311174</v>
      </c>
      <c r="N179" s="20">
        <v>45</v>
      </c>
      <c r="O179" s="9">
        <v>6.3649222065063654E-2</v>
      </c>
      <c r="P179" s="20">
        <v>34</v>
      </c>
      <c r="Q179" s="9">
        <v>4.8090523338048093E-2</v>
      </c>
    </row>
    <row r="180" spans="4:17" x14ac:dyDescent="0.25">
      <c r="D180" s="8" t="s">
        <v>643</v>
      </c>
      <c r="E180" s="20">
        <v>1968</v>
      </c>
      <c r="F180" s="20">
        <v>1599</v>
      </c>
      <c r="G180" s="9">
        <v>0.8125</v>
      </c>
      <c r="H180" s="20">
        <v>1005</v>
      </c>
      <c r="I180" s="9">
        <v>0.62851782363977482</v>
      </c>
      <c r="J180" s="20">
        <v>0</v>
      </c>
      <c r="K180" s="9">
        <v>0</v>
      </c>
      <c r="L180" s="20">
        <v>34</v>
      </c>
      <c r="M180" s="9">
        <v>2.1263289555972485E-2</v>
      </c>
      <c r="N180" s="20">
        <v>191</v>
      </c>
      <c r="O180" s="9">
        <v>0.11944965603502189</v>
      </c>
      <c r="P180" s="20">
        <v>67</v>
      </c>
      <c r="Q180" s="9">
        <v>4.1901188242651655E-2</v>
      </c>
    </row>
    <row r="181" spans="4:17" x14ac:dyDescent="0.25">
      <c r="D181" s="8" t="s">
        <v>471</v>
      </c>
      <c r="E181" s="20">
        <v>838</v>
      </c>
      <c r="F181" s="20">
        <v>714</v>
      </c>
      <c r="G181" s="9">
        <v>0.85202863961813846</v>
      </c>
      <c r="H181" s="20">
        <v>463</v>
      </c>
      <c r="I181" s="9">
        <v>0.64845938375350143</v>
      </c>
      <c r="J181" s="20">
        <v>0</v>
      </c>
      <c r="K181" s="9">
        <v>0</v>
      </c>
      <c r="L181" s="20">
        <v>24</v>
      </c>
      <c r="M181" s="9">
        <v>3.3613445378151259E-2</v>
      </c>
      <c r="N181" s="20">
        <v>60</v>
      </c>
      <c r="O181" s="9">
        <v>8.4033613445378158E-2</v>
      </c>
      <c r="P181" s="20">
        <v>16</v>
      </c>
      <c r="Q181" s="9">
        <v>2.2408963585434174E-2</v>
      </c>
    </row>
    <row r="182" spans="4:17" x14ac:dyDescent="0.25">
      <c r="D182" s="8" t="s">
        <v>474</v>
      </c>
      <c r="E182" s="20">
        <v>925</v>
      </c>
      <c r="F182" s="20">
        <v>789</v>
      </c>
      <c r="G182" s="9">
        <v>0.85297297297297292</v>
      </c>
      <c r="H182" s="20">
        <v>540</v>
      </c>
      <c r="I182" s="9">
        <v>0.68441064638783267</v>
      </c>
      <c r="J182" s="20">
        <v>0</v>
      </c>
      <c r="K182" s="9">
        <v>0</v>
      </c>
      <c r="L182" s="20">
        <v>36</v>
      </c>
      <c r="M182" s="9">
        <v>4.5627376425855515E-2</v>
      </c>
      <c r="N182" s="20">
        <v>30</v>
      </c>
      <c r="O182" s="9">
        <v>3.8022813688212927E-2</v>
      </c>
      <c r="P182" s="20">
        <v>29</v>
      </c>
      <c r="Q182" s="9">
        <v>3.6755386565272496E-2</v>
      </c>
    </row>
    <row r="183" spans="4:17" x14ac:dyDescent="0.25">
      <c r="D183" s="7" t="s">
        <v>461</v>
      </c>
      <c r="E183" s="20">
        <v>7150</v>
      </c>
      <c r="F183" s="20">
        <v>5737</v>
      </c>
      <c r="G183" s="9">
        <v>0.80237762237762233</v>
      </c>
      <c r="H183" s="20">
        <v>3785</v>
      </c>
      <c r="I183" s="9">
        <v>0.65975248387659058</v>
      </c>
      <c r="J183" s="20">
        <v>0</v>
      </c>
      <c r="K183" s="9">
        <v>0</v>
      </c>
      <c r="L183" s="20">
        <v>174</v>
      </c>
      <c r="M183" s="9">
        <v>3.0329440474115392E-2</v>
      </c>
      <c r="N183" s="20">
        <v>722</v>
      </c>
      <c r="O183" s="9">
        <v>0.12584974725466272</v>
      </c>
      <c r="P183" s="20">
        <v>220</v>
      </c>
      <c r="Q183" s="9">
        <v>3.8347568415548199E-2</v>
      </c>
    </row>
    <row r="184" spans="4:17" x14ac:dyDescent="0.25">
      <c r="D184" s="8" t="s">
        <v>462</v>
      </c>
      <c r="E184" s="20">
        <v>442</v>
      </c>
      <c r="F184" s="20">
        <v>358</v>
      </c>
      <c r="G184" s="9">
        <v>0.80995475113122173</v>
      </c>
      <c r="H184" s="20">
        <v>236</v>
      </c>
      <c r="I184" s="9">
        <v>0.65921787709497204</v>
      </c>
      <c r="J184" s="20">
        <v>0</v>
      </c>
      <c r="K184" s="9">
        <v>0</v>
      </c>
      <c r="L184" s="20">
        <v>17</v>
      </c>
      <c r="M184" s="9">
        <v>4.7486033519553071E-2</v>
      </c>
      <c r="N184" s="20">
        <v>41</v>
      </c>
      <c r="O184" s="9">
        <v>0.11452513966480447</v>
      </c>
      <c r="P184" s="20">
        <v>7</v>
      </c>
      <c r="Q184" s="9">
        <v>1.9553072625698324E-2</v>
      </c>
    </row>
    <row r="185" spans="4:17" x14ac:dyDescent="0.25">
      <c r="D185" s="8" t="s">
        <v>633</v>
      </c>
      <c r="E185" s="20">
        <v>948</v>
      </c>
      <c r="F185" s="20">
        <v>834</v>
      </c>
      <c r="G185" s="9">
        <v>0.879746835443038</v>
      </c>
      <c r="H185" s="20">
        <v>501</v>
      </c>
      <c r="I185" s="9">
        <v>0.60071942446043169</v>
      </c>
      <c r="J185" s="20">
        <v>0</v>
      </c>
      <c r="K185" s="9">
        <v>0</v>
      </c>
      <c r="L185" s="20">
        <v>11</v>
      </c>
      <c r="M185" s="9">
        <v>1.3189448441247002E-2</v>
      </c>
      <c r="N185" s="20">
        <v>58</v>
      </c>
      <c r="O185" s="9">
        <v>6.9544364508393283E-2</v>
      </c>
      <c r="P185" s="20">
        <v>13</v>
      </c>
      <c r="Q185" s="9">
        <v>1.5587529976019185E-2</v>
      </c>
    </row>
    <row r="186" spans="4:17" x14ac:dyDescent="0.25">
      <c r="D186" s="8" t="s">
        <v>638</v>
      </c>
      <c r="E186" s="20">
        <v>1125</v>
      </c>
      <c r="F186" s="20">
        <v>879</v>
      </c>
      <c r="G186" s="9">
        <v>0.78133333333333332</v>
      </c>
      <c r="H186" s="20">
        <v>596</v>
      </c>
      <c r="I186" s="9">
        <v>0.67804323094425478</v>
      </c>
      <c r="J186" s="20">
        <v>0</v>
      </c>
      <c r="K186" s="9">
        <v>0</v>
      </c>
      <c r="L186" s="20">
        <v>109</v>
      </c>
      <c r="M186" s="9">
        <v>0.12400455062571103</v>
      </c>
      <c r="N186" s="20">
        <v>62</v>
      </c>
      <c r="O186" s="9">
        <v>7.0534698521046643E-2</v>
      </c>
      <c r="P186" s="20">
        <v>30</v>
      </c>
      <c r="Q186" s="9">
        <v>3.4129692832764506E-2</v>
      </c>
    </row>
    <row r="187" spans="4:17" x14ac:dyDescent="0.25">
      <c r="D187" s="8" t="s">
        <v>644</v>
      </c>
      <c r="E187" s="20">
        <v>2419</v>
      </c>
      <c r="F187" s="20">
        <v>2011</v>
      </c>
      <c r="G187" s="9">
        <v>0.83133526250516743</v>
      </c>
      <c r="H187" s="20">
        <v>1344</v>
      </c>
      <c r="I187" s="9">
        <v>0.66832421680755838</v>
      </c>
      <c r="J187" s="20">
        <v>0</v>
      </c>
      <c r="K187" s="9">
        <v>0</v>
      </c>
      <c r="L187" s="20">
        <v>18</v>
      </c>
      <c r="M187" s="9">
        <v>8.950770760815515E-3</v>
      </c>
      <c r="N187" s="20">
        <v>220</v>
      </c>
      <c r="O187" s="9">
        <v>0.10939830929885629</v>
      </c>
      <c r="P187" s="20">
        <v>65</v>
      </c>
      <c r="Q187" s="9">
        <v>3.2322227747389361E-2</v>
      </c>
    </row>
    <row r="188" spans="4:17" x14ac:dyDescent="0.25">
      <c r="D188" s="8" t="s">
        <v>649</v>
      </c>
      <c r="E188" s="20">
        <v>320</v>
      </c>
      <c r="F188" s="20">
        <v>207</v>
      </c>
      <c r="G188" s="9">
        <v>0.64687499999999998</v>
      </c>
      <c r="H188" s="20">
        <v>131</v>
      </c>
      <c r="I188" s="9">
        <v>0.63285024154589375</v>
      </c>
      <c r="J188" s="20">
        <v>0</v>
      </c>
      <c r="K188" s="9">
        <v>0</v>
      </c>
      <c r="L188" s="20">
        <v>2</v>
      </c>
      <c r="M188" s="9">
        <v>9.6618357487922701E-3</v>
      </c>
      <c r="N188" s="20">
        <v>57</v>
      </c>
      <c r="O188" s="9">
        <v>0.27536231884057971</v>
      </c>
      <c r="P188" s="20">
        <v>32</v>
      </c>
      <c r="Q188" s="9">
        <v>0.15458937198067632</v>
      </c>
    </row>
    <row r="189" spans="4:17" x14ac:dyDescent="0.25">
      <c r="D189" s="8" t="s">
        <v>652</v>
      </c>
      <c r="E189" s="20">
        <v>1896</v>
      </c>
      <c r="F189" s="20">
        <v>1448</v>
      </c>
      <c r="G189" s="9">
        <v>0.76371308016877637</v>
      </c>
      <c r="H189" s="20">
        <v>977</v>
      </c>
      <c r="I189" s="9">
        <v>0.67472375690607733</v>
      </c>
      <c r="J189" s="20">
        <v>0</v>
      </c>
      <c r="K189" s="9">
        <v>0</v>
      </c>
      <c r="L189" s="20">
        <v>17</v>
      </c>
      <c r="M189" s="9">
        <v>1.1740331491712707E-2</v>
      </c>
      <c r="N189" s="20">
        <v>284</v>
      </c>
      <c r="O189" s="9">
        <v>0.19613259668508287</v>
      </c>
      <c r="P189" s="20">
        <v>73</v>
      </c>
      <c r="Q189" s="9">
        <v>5.0414364640883981E-2</v>
      </c>
    </row>
    <row r="190" spans="4:17" x14ac:dyDescent="0.25">
      <c r="D190" s="7" t="s">
        <v>459</v>
      </c>
      <c r="E190" s="20">
        <v>5007</v>
      </c>
      <c r="F190" s="20">
        <v>3863</v>
      </c>
      <c r="G190" s="9">
        <v>0.77151987217894946</v>
      </c>
      <c r="H190" s="20">
        <v>2486</v>
      </c>
      <c r="I190" s="9">
        <v>0.64354128915350761</v>
      </c>
      <c r="J190" s="20">
        <v>0</v>
      </c>
      <c r="K190" s="9">
        <v>0</v>
      </c>
      <c r="L190" s="20">
        <v>211</v>
      </c>
      <c r="M190" s="9">
        <v>5.4620761066528606E-2</v>
      </c>
      <c r="N190" s="20">
        <v>569</v>
      </c>
      <c r="O190" s="9">
        <v>0.14729484856329278</v>
      </c>
      <c r="P190" s="20">
        <v>160</v>
      </c>
      <c r="Q190" s="9">
        <v>4.1418586590732588E-2</v>
      </c>
    </row>
    <row r="191" spans="4:17" x14ac:dyDescent="0.25">
      <c r="D191" s="8" t="s">
        <v>460</v>
      </c>
      <c r="E191" s="20">
        <v>1781</v>
      </c>
      <c r="F191" s="20">
        <v>1390</v>
      </c>
      <c r="G191" s="9">
        <v>0.78046041549691181</v>
      </c>
      <c r="H191" s="20">
        <v>866</v>
      </c>
      <c r="I191" s="9">
        <v>0.62302158273381292</v>
      </c>
      <c r="J191" s="20">
        <v>0</v>
      </c>
      <c r="K191" s="9">
        <v>0</v>
      </c>
      <c r="L191" s="20">
        <v>68</v>
      </c>
      <c r="M191" s="9">
        <v>4.8920863309352518E-2</v>
      </c>
      <c r="N191" s="20">
        <v>222</v>
      </c>
      <c r="O191" s="9">
        <v>0.15971223021582734</v>
      </c>
      <c r="P191" s="20">
        <v>34</v>
      </c>
      <c r="Q191" s="9">
        <v>2.4460431654676259E-2</v>
      </c>
    </row>
    <row r="192" spans="4:17" x14ac:dyDescent="0.25">
      <c r="D192" s="8" t="s">
        <v>634</v>
      </c>
      <c r="E192" s="20">
        <v>1029</v>
      </c>
      <c r="F192" s="20">
        <v>735</v>
      </c>
      <c r="G192" s="9">
        <v>0.7142857142857143</v>
      </c>
      <c r="H192" s="20">
        <v>466</v>
      </c>
      <c r="I192" s="9">
        <v>0.63401360544217689</v>
      </c>
      <c r="J192" s="20">
        <v>0</v>
      </c>
      <c r="K192" s="9">
        <v>0</v>
      </c>
      <c r="L192" s="20">
        <v>25</v>
      </c>
      <c r="M192" s="9">
        <v>3.4013605442176874E-2</v>
      </c>
      <c r="N192" s="20">
        <v>120</v>
      </c>
      <c r="O192" s="9">
        <v>0.16326530612244897</v>
      </c>
      <c r="P192" s="20">
        <v>111</v>
      </c>
      <c r="Q192" s="9">
        <v>0.15102040816326531</v>
      </c>
    </row>
    <row r="193" spans="4:17" x14ac:dyDescent="0.25">
      <c r="D193" s="8" t="s">
        <v>651</v>
      </c>
      <c r="E193" s="20">
        <v>2197</v>
      </c>
      <c r="F193" s="20">
        <v>1738</v>
      </c>
      <c r="G193" s="9">
        <v>0.79107874374146558</v>
      </c>
      <c r="H193" s="20">
        <v>1154</v>
      </c>
      <c r="I193" s="9">
        <v>0.66398158803222096</v>
      </c>
      <c r="J193" s="20">
        <v>0</v>
      </c>
      <c r="K193" s="9">
        <v>0</v>
      </c>
      <c r="L193" s="20">
        <v>118</v>
      </c>
      <c r="M193" s="9">
        <v>6.789413118527042E-2</v>
      </c>
      <c r="N193" s="20">
        <v>227</v>
      </c>
      <c r="O193" s="9">
        <v>0.13060989643268126</v>
      </c>
      <c r="P193" s="20">
        <v>15</v>
      </c>
      <c r="Q193" s="9">
        <v>8.6306098964326807E-3</v>
      </c>
    </row>
    <row r="194" spans="4:17" x14ac:dyDescent="0.25">
      <c r="D194" s="7" t="s">
        <v>631</v>
      </c>
      <c r="E194" s="20">
        <v>5613</v>
      </c>
      <c r="F194" s="20">
        <v>4211</v>
      </c>
      <c r="G194" s="9">
        <v>0.7502226973098165</v>
      </c>
      <c r="H194" s="20">
        <v>2831</v>
      </c>
      <c r="I194" s="9">
        <v>0.67228686772738067</v>
      </c>
      <c r="J194" s="20">
        <v>1</v>
      </c>
      <c r="K194" s="9">
        <v>2.3747328425552126E-4</v>
      </c>
      <c r="L194" s="20">
        <v>757</v>
      </c>
      <c r="M194" s="9">
        <v>0.1797672761814296</v>
      </c>
      <c r="N194" s="20">
        <v>252</v>
      </c>
      <c r="O194" s="9">
        <v>5.9843267632391353E-2</v>
      </c>
      <c r="P194" s="20">
        <v>144</v>
      </c>
      <c r="Q194" s="9">
        <v>3.4196152932795064E-2</v>
      </c>
    </row>
    <row r="195" spans="4:17" x14ac:dyDescent="0.25">
      <c r="D195" s="8" t="s">
        <v>632</v>
      </c>
      <c r="E195" s="20">
        <v>1144</v>
      </c>
      <c r="F195" s="20">
        <v>837</v>
      </c>
      <c r="G195" s="9">
        <v>0.73164335664335667</v>
      </c>
      <c r="H195" s="20">
        <v>583</v>
      </c>
      <c r="I195" s="9">
        <v>0.69653524492234165</v>
      </c>
      <c r="J195" s="20">
        <v>0</v>
      </c>
      <c r="K195" s="9">
        <v>0</v>
      </c>
      <c r="L195" s="20">
        <v>185</v>
      </c>
      <c r="M195" s="9">
        <v>0.22102747909199522</v>
      </c>
      <c r="N195" s="20">
        <v>43</v>
      </c>
      <c r="O195" s="9">
        <v>5.1373954599761053E-2</v>
      </c>
      <c r="P195" s="20">
        <v>30</v>
      </c>
      <c r="Q195" s="9">
        <v>3.5842293906810034E-2</v>
      </c>
    </row>
    <row r="196" spans="4:17" x14ac:dyDescent="0.25">
      <c r="D196" s="8" t="s">
        <v>635</v>
      </c>
      <c r="E196" s="20">
        <v>1146</v>
      </c>
      <c r="F196" s="20">
        <v>902</v>
      </c>
      <c r="G196" s="9">
        <v>0.78708551483420597</v>
      </c>
      <c r="H196" s="20">
        <v>598</v>
      </c>
      <c r="I196" s="9">
        <v>0.66297117516629711</v>
      </c>
      <c r="J196" s="20">
        <v>1</v>
      </c>
      <c r="K196" s="9">
        <v>1.1086474501108647E-3</v>
      </c>
      <c r="L196" s="20">
        <v>60</v>
      </c>
      <c r="M196" s="9">
        <v>6.6518847006651879E-2</v>
      </c>
      <c r="N196" s="20">
        <v>116</v>
      </c>
      <c r="O196" s="9">
        <v>0.12860310421286031</v>
      </c>
      <c r="P196" s="20">
        <v>14</v>
      </c>
      <c r="Q196" s="9">
        <v>1.5521064301552107E-2</v>
      </c>
    </row>
    <row r="197" spans="4:17" x14ac:dyDescent="0.25">
      <c r="D197" s="8" t="s">
        <v>646</v>
      </c>
      <c r="E197" s="20">
        <v>943</v>
      </c>
      <c r="F197" s="20">
        <v>670</v>
      </c>
      <c r="G197" s="9">
        <v>0.71049840933191943</v>
      </c>
      <c r="H197" s="20">
        <v>452</v>
      </c>
      <c r="I197" s="9">
        <v>0.67462686567164176</v>
      </c>
      <c r="J197" s="20">
        <v>0</v>
      </c>
      <c r="K197" s="9">
        <v>0</v>
      </c>
      <c r="L197" s="20">
        <v>174</v>
      </c>
      <c r="M197" s="9">
        <v>0.25970149253731345</v>
      </c>
      <c r="N197" s="20">
        <v>14</v>
      </c>
      <c r="O197" s="9">
        <v>2.0895522388059702E-2</v>
      </c>
      <c r="P197" s="20">
        <v>41</v>
      </c>
      <c r="Q197" s="9">
        <v>6.1194029850746269E-2</v>
      </c>
    </row>
    <row r="198" spans="4:17" x14ac:dyDescent="0.25">
      <c r="D198" s="8" t="s">
        <v>647</v>
      </c>
      <c r="E198" s="20">
        <v>1133</v>
      </c>
      <c r="F198" s="20">
        <v>831</v>
      </c>
      <c r="G198" s="9">
        <v>0.73345101500441301</v>
      </c>
      <c r="H198" s="20">
        <v>565</v>
      </c>
      <c r="I198" s="9">
        <v>0.67990373044524666</v>
      </c>
      <c r="J198" s="20">
        <v>0</v>
      </c>
      <c r="K198" s="9">
        <v>0</v>
      </c>
      <c r="L198" s="20">
        <v>212</v>
      </c>
      <c r="M198" s="9">
        <v>0.25511432009626955</v>
      </c>
      <c r="N198" s="20">
        <v>8</v>
      </c>
      <c r="O198" s="9">
        <v>9.6269554753309269E-3</v>
      </c>
      <c r="P198" s="20">
        <v>35</v>
      </c>
      <c r="Q198" s="9">
        <v>4.2117930204572801E-2</v>
      </c>
    </row>
    <row r="199" spans="4:17" x14ac:dyDescent="0.25">
      <c r="D199" s="8" t="s">
        <v>650</v>
      </c>
      <c r="E199" s="20">
        <v>1247</v>
      </c>
      <c r="F199" s="20">
        <v>971</v>
      </c>
      <c r="G199" s="9">
        <v>0.77866880513231751</v>
      </c>
      <c r="H199" s="20">
        <v>633</v>
      </c>
      <c r="I199" s="9">
        <v>0.65190525231719876</v>
      </c>
      <c r="J199" s="20">
        <v>0</v>
      </c>
      <c r="K199" s="9">
        <v>0</v>
      </c>
      <c r="L199" s="20">
        <v>126</v>
      </c>
      <c r="M199" s="9">
        <v>0.12976313079299692</v>
      </c>
      <c r="N199" s="20">
        <v>71</v>
      </c>
      <c r="O199" s="9">
        <v>7.312049433573635E-2</v>
      </c>
      <c r="P199" s="20">
        <v>24</v>
      </c>
      <c r="Q199" s="9">
        <v>2.4716786817713696E-2</v>
      </c>
    </row>
    <row r="200" spans="4:17" x14ac:dyDescent="0.25">
      <c r="D200" s="7" t="s">
        <v>626</v>
      </c>
      <c r="E200" s="20">
        <v>7485</v>
      </c>
      <c r="F200" s="20">
        <v>5424</v>
      </c>
      <c r="G200" s="9">
        <v>0.7246492985971944</v>
      </c>
      <c r="H200" s="20">
        <v>3558</v>
      </c>
      <c r="I200" s="9">
        <v>0.65597345132743368</v>
      </c>
      <c r="J200" s="20">
        <v>0</v>
      </c>
      <c r="K200" s="9">
        <v>0</v>
      </c>
      <c r="L200" s="20">
        <v>415</v>
      </c>
      <c r="M200" s="9">
        <v>7.6511799410029502E-2</v>
      </c>
      <c r="N200" s="20">
        <v>1128</v>
      </c>
      <c r="O200" s="9">
        <v>0.20796460176991149</v>
      </c>
      <c r="P200" s="20">
        <v>175</v>
      </c>
      <c r="Q200" s="9">
        <v>3.2264011799410026E-2</v>
      </c>
    </row>
    <row r="201" spans="4:17" x14ac:dyDescent="0.25">
      <c r="D201" s="8" t="s">
        <v>627</v>
      </c>
      <c r="E201" s="20">
        <v>667</v>
      </c>
      <c r="F201" s="20">
        <v>480</v>
      </c>
      <c r="G201" s="9">
        <v>0.71964017991004503</v>
      </c>
      <c r="H201" s="20">
        <v>338</v>
      </c>
      <c r="I201" s="9">
        <v>0.70416666666666672</v>
      </c>
      <c r="J201" s="20">
        <v>0</v>
      </c>
      <c r="K201" s="9">
        <v>0</v>
      </c>
      <c r="L201" s="20">
        <v>40</v>
      </c>
      <c r="M201" s="9">
        <v>8.3333333333333329E-2</v>
      </c>
      <c r="N201" s="20">
        <v>85</v>
      </c>
      <c r="O201" s="9">
        <v>0.17708333333333334</v>
      </c>
      <c r="P201" s="20">
        <v>32</v>
      </c>
      <c r="Q201" s="9">
        <v>6.6666666666666666E-2</v>
      </c>
    </row>
    <row r="202" spans="4:17" x14ac:dyDescent="0.25">
      <c r="D202" s="8" t="s">
        <v>628</v>
      </c>
      <c r="E202" s="20">
        <v>1605</v>
      </c>
      <c r="F202" s="20">
        <v>1127</v>
      </c>
      <c r="G202" s="9">
        <v>0.7021806853582554</v>
      </c>
      <c r="H202" s="20">
        <v>684</v>
      </c>
      <c r="I202" s="9">
        <v>0.60692102928127778</v>
      </c>
      <c r="J202" s="20">
        <v>0</v>
      </c>
      <c r="K202" s="9">
        <v>0</v>
      </c>
      <c r="L202" s="20">
        <v>59</v>
      </c>
      <c r="M202" s="9">
        <v>5.2351375332741791E-2</v>
      </c>
      <c r="N202" s="20">
        <v>320</v>
      </c>
      <c r="O202" s="9">
        <v>0.2839396628216504</v>
      </c>
      <c r="P202" s="20">
        <v>15</v>
      </c>
      <c r="Q202" s="9">
        <v>1.3309671694764862E-2</v>
      </c>
    </row>
    <row r="203" spans="4:17" x14ac:dyDescent="0.25">
      <c r="D203" s="8" t="s">
        <v>630</v>
      </c>
      <c r="E203" s="20">
        <v>755</v>
      </c>
      <c r="F203" s="20">
        <v>546</v>
      </c>
      <c r="G203" s="9">
        <v>0.72317880794701983</v>
      </c>
      <c r="H203" s="20">
        <v>355</v>
      </c>
      <c r="I203" s="9">
        <v>0.6501831501831502</v>
      </c>
      <c r="J203" s="20">
        <v>0</v>
      </c>
      <c r="K203" s="9">
        <v>0</v>
      </c>
      <c r="L203" s="20">
        <v>13</v>
      </c>
      <c r="M203" s="9">
        <v>2.3809523809523808E-2</v>
      </c>
      <c r="N203" s="20">
        <v>158</v>
      </c>
      <c r="O203" s="9">
        <v>0.2893772893772894</v>
      </c>
      <c r="P203" s="20">
        <v>4</v>
      </c>
      <c r="Q203" s="9">
        <v>7.326007326007326E-3</v>
      </c>
    </row>
    <row r="204" spans="4:17" x14ac:dyDescent="0.25">
      <c r="D204" s="8" t="s">
        <v>637</v>
      </c>
      <c r="E204" s="20">
        <v>1463</v>
      </c>
      <c r="F204" s="20">
        <v>1092</v>
      </c>
      <c r="G204" s="9">
        <v>0.74641148325358853</v>
      </c>
      <c r="H204" s="20">
        <v>700</v>
      </c>
      <c r="I204" s="9">
        <v>0.64102564102564108</v>
      </c>
      <c r="J204" s="20">
        <v>0</v>
      </c>
      <c r="K204" s="9">
        <v>0</v>
      </c>
      <c r="L204" s="20">
        <v>203</v>
      </c>
      <c r="M204" s="9">
        <v>0.1858974358974359</v>
      </c>
      <c r="N204" s="20">
        <v>48</v>
      </c>
      <c r="O204" s="9">
        <v>4.3956043956043959E-2</v>
      </c>
      <c r="P204" s="20">
        <v>51</v>
      </c>
      <c r="Q204" s="9">
        <v>4.6703296703296704E-2</v>
      </c>
    </row>
    <row r="205" spans="4:17" x14ac:dyDescent="0.25">
      <c r="D205" s="8" t="s">
        <v>645</v>
      </c>
      <c r="E205" s="20">
        <v>2995</v>
      </c>
      <c r="F205" s="20">
        <v>2179</v>
      </c>
      <c r="G205" s="9">
        <v>0.72754590984974954</v>
      </c>
      <c r="H205" s="20">
        <v>1481</v>
      </c>
      <c r="I205" s="9">
        <v>0.67966957319871502</v>
      </c>
      <c r="J205" s="20">
        <v>0</v>
      </c>
      <c r="K205" s="9">
        <v>0</v>
      </c>
      <c r="L205" s="20">
        <v>100</v>
      </c>
      <c r="M205" s="9">
        <v>4.5892611289582379E-2</v>
      </c>
      <c r="N205" s="20">
        <v>517</v>
      </c>
      <c r="O205" s="9">
        <v>0.2372648003671409</v>
      </c>
      <c r="P205" s="20">
        <v>73</v>
      </c>
      <c r="Q205" s="9">
        <v>3.3501606241395136E-2</v>
      </c>
    </row>
    <row r="206" spans="4:17" x14ac:dyDescent="0.25">
      <c r="D206" s="7" t="s">
        <v>465</v>
      </c>
      <c r="E206" s="20">
        <v>9035</v>
      </c>
      <c r="F206" s="20">
        <v>6472</v>
      </c>
      <c r="G206" s="9">
        <v>0.71632540121748756</v>
      </c>
      <c r="H206" s="20">
        <v>4068</v>
      </c>
      <c r="I206" s="9">
        <v>0.62855377008652658</v>
      </c>
      <c r="J206" s="20">
        <v>0</v>
      </c>
      <c r="K206" s="9">
        <v>0</v>
      </c>
      <c r="L206" s="20">
        <v>833</v>
      </c>
      <c r="M206" s="9">
        <v>0.12870828182941904</v>
      </c>
      <c r="N206" s="20">
        <v>933</v>
      </c>
      <c r="O206" s="9">
        <v>0.14415945611866501</v>
      </c>
      <c r="P206" s="20">
        <v>374</v>
      </c>
      <c r="Q206" s="9">
        <v>5.7787391841779973E-2</v>
      </c>
    </row>
    <row r="207" spans="4:17" x14ac:dyDescent="0.25">
      <c r="D207" s="8" t="s">
        <v>622</v>
      </c>
      <c r="E207" s="20">
        <v>1579</v>
      </c>
      <c r="F207" s="20">
        <v>1121</v>
      </c>
      <c r="G207" s="9">
        <v>0.70994300189993664</v>
      </c>
      <c r="H207" s="20">
        <v>704</v>
      </c>
      <c r="I207" s="9">
        <v>0.62801070472792153</v>
      </c>
      <c r="J207" s="20">
        <v>0</v>
      </c>
      <c r="K207" s="9">
        <v>0</v>
      </c>
      <c r="L207" s="20">
        <v>71</v>
      </c>
      <c r="M207" s="9">
        <v>6.3336306868867084E-2</v>
      </c>
      <c r="N207" s="20">
        <v>250</v>
      </c>
      <c r="O207" s="9">
        <v>0.22301516503122212</v>
      </c>
      <c r="P207" s="20">
        <v>64</v>
      </c>
      <c r="Q207" s="9">
        <v>5.7091882247992866E-2</v>
      </c>
    </row>
    <row r="208" spans="4:17" x14ac:dyDescent="0.25">
      <c r="D208" s="8" t="s">
        <v>466</v>
      </c>
      <c r="E208" s="20">
        <v>2230</v>
      </c>
      <c r="F208" s="20">
        <v>1744</v>
      </c>
      <c r="G208" s="9">
        <v>0.78206278026905829</v>
      </c>
      <c r="H208" s="20">
        <v>1068</v>
      </c>
      <c r="I208" s="9">
        <v>0.61238532110091748</v>
      </c>
      <c r="J208" s="20">
        <v>0</v>
      </c>
      <c r="K208" s="9">
        <v>0</v>
      </c>
      <c r="L208" s="20">
        <v>85</v>
      </c>
      <c r="M208" s="9">
        <v>4.8738532110091742E-2</v>
      </c>
      <c r="N208" s="20">
        <v>221</v>
      </c>
      <c r="O208" s="9">
        <v>0.12672018348623854</v>
      </c>
      <c r="P208" s="20">
        <v>78</v>
      </c>
      <c r="Q208" s="9">
        <v>4.4724770642201837E-2</v>
      </c>
    </row>
    <row r="209" spans="4:17" x14ac:dyDescent="0.25">
      <c r="D209" s="8" t="s">
        <v>639</v>
      </c>
      <c r="E209" s="20">
        <v>1524</v>
      </c>
      <c r="F209" s="20">
        <v>1197</v>
      </c>
      <c r="G209" s="9">
        <v>0.78543307086614178</v>
      </c>
      <c r="H209" s="20">
        <v>829</v>
      </c>
      <c r="I209" s="9">
        <v>0.69256474519632416</v>
      </c>
      <c r="J209" s="20">
        <v>0</v>
      </c>
      <c r="K209" s="9">
        <v>0</v>
      </c>
      <c r="L209" s="20">
        <v>50</v>
      </c>
      <c r="M209" s="9">
        <v>4.1771094402673348E-2</v>
      </c>
      <c r="N209" s="20">
        <v>199</v>
      </c>
      <c r="O209" s="9">
        <v>0.16624895572263992</v>
      </c>
      <c r="P209" s="20">
        <v>18</v>
      </c>
      <c r="Q209" s="9">
        <v>1.5037593984962405E-2</v>
      </c>
    </row>
    <row r="210" spans="4:17" x14ac:dyDescent="0.25">
      <c r="D210" s="8" t="s">
        <v>640</v>
      </c>
      <c r="E210" s="20">
        <v>882</v>
      </c>
      <c r="F210" s="20">
        <v>556</v>
      </c>
      <c r="G210" s="9">
        <v>0.63038548752834467</v>
      </c>
      <c r="H210" s="20">
        <v>306</v>
      </c>
      <c r="I210" s="9">
        <v>0.55035971223021585</v>
      </c>
      <c r="J210" s="20">
        <v>0</v>
      </c>
      <c r="K210" s="9">
        <v>0</v>
      </c>
      <c r="L210" s="20">
        <v>181</v>
      </c>
      <c r="M210" s="9">
        <v>0.32553956834532372</v>
      </c>
      <c r="N210" s="20">
        <v>77</v>
      </c>
      <c r="O210" s="9">
        <v>0.13848920863309352</v>
      </c>
      <c r="P210" s="20">
        <v>18</v>
      </c>
      <c r="Q210" s="9">
        <v>3.237410071942446E-2</v>
      </c>
    </row>
    <row r="211" spans="4:17" x14ac:dyDescent="0.25">
      <c r="D211" s="8" t="s">
        <v>469</v>
      </c>
      <c r="E211" s="20">
        <v>1405</v>
      </c>
      <c r="F211" s="20">
        <v>998</v>
      </c>
      <c r="G211" s="9">
        <v>0.71032028469750885</v>
      </c>
      <c r="H211" s="20">
        <v>639</v>
      </c>
      <c r="I211" s="9">
        <v>0.64028056112224452</v>
      </c>
      <c r="J211" s="20">
        <v>0</v>
      </c>
      <c r="K211" s="9">
        <v>0</v>
      </c>
      <c r="L211" s="20">
        <v>41</v>
      </c>
      <c r="M211" s="9">
        <v>4.1082164328657314E-2</v>
      </c>
      <c r="N211" s="20">
        <v>155</v>
      </c>
      <c r="O211" s="9">
        <v>0.15531062124248496</v>
      </c>
      <c r="P211" s="20">
        <v>143</v>
      </c>
      <c r="Q211" s="9">
        <v>0.14328657314629259</v>
      </c>
    </row>
    <row r="212" spans="4:17" x14ac:dyDescent="0.25">
      <c r="D212" s="8" t="s">
        <v>472</v>
      </c>
      <c r="E212" s="20">
        <v>1415</v>
      </c>
      <c r="F212" s="20">
        <v>856</v>
      </c>
      <c r="G212" s="9">
        <v>0.60494699646643113</v>
      </c>
      <c r="H212" s="20">
        <v>522</v>
      </c>
      <c r="I212" s="9">
        <v>0.60981308411214952</v>
      </c>
      <c r="J212" s="20">
        <v>0</v>
      </c>
      <c r="K212" s="9">
        <v>0</v>
      </c>
      <c r="L212" s="20">
        <v>405</v>
      </c>
      <c r="M212" s="9">
        <v>0.47313084112149534</v>
      </c>
      <c r="N212" s="20">
        <v>31</v>
      </c>
      <c r="O212" s="9">
        <v>3.6214953271028034E-2</v>
      </c>
      <c r="P212" s="20">
        <v>53</v>
      </c>
      <c r="Q212" s="9">
        <v>6.191588785046729E-2</v>
      </c>
    </row>
    <row r="213" spans="4:17" x14ac:dyDescent="0.25">
      <c r="D213" s="6" t="s">
        <v>475</v>
      </c>
      <c r="E213" s="20">
        <v>45371</v>
      </c>
      <c r="F213" s="20">
        <v>36643</v>
      </c>
      <c r="G213" s="9">
        <v>0.80763042472063651</v>
      </c>
      <c r="H213" s="20">
        <v>25835</v>
      </c>
      <c r="I213" s="9">
        <v>0.70504598422618237</v>
      </c>
      <c r="J213" s="20">
        <v>0</v>
      </c>
      <c r="K213" s="9">
        <v>0</v>
      </c>
      <c r="L213" s="20">
        <v>1005</v>
      </c>
      <c r="M213" s="9">
        <v>2.7426793657724532E-2</v>
      </c>
      <c r="N213" s="20">
        <v>4549</v>
      </c>
      <c r="O213" s="9">
        <v>0.12414376552138198</v>
      </c>
      <c r="P213" s="20">
        <v>1569</v>
      </c>
      <c r="Q213" s="9">
        <v>4.2818546516387848E-2</v>
      </c>
    </row>
    <row r="214" spans="4:17" x14ac:dyDescent="0.25">
      <c r="D214" s="7" t="s">
        <v>481</v>
      </c>
      <c r="E214" s="20">
        <v>7565</v>
      </c>
      <c r="F214" s="20">
        <v>6233</v>
      </c>
      <c r="G214" s="9">
        <v>0.82392597488433572</v>
      </c>
      <c r="H214" s="20">
        <v>4319</v>
      </c>
      <c r="I214" s="9">
        <v>0.69292475533450981</v>
      </c>
      <c r="J214" s="20">
        <v>0</v>
      </c>
      <c r="K214" s="9">
        <v>0</v>
      </c>
      <c r="L214" s="20">
        <v>168</v>
      </c>
      <c r="M214" s="9">
        <v>2.6953313011390985E-2</v>
      </c>
      <c r="N214" s="20">
        <v>675</v>
      </c>
      <c r="O214" s="9">
        <v>0.10829456120648163</v>
      </c>
      <c r="P214" s="20">
        <v>228</v>
      </c>
      <c r="Q214" s="9">
        <v>3.6579496229744907E-2</v>
      </c>
    </row>
    <row r="215" spans="4:17" x14ac:dyDescent="0.25">
      <c r="D215" s="8" t="s">
        <v>654</v>
      </c>
      <c r="E215" s="20">
        <v>887</v>
      </c>
      <c r="F215" s="20">
        <v>713</v>
      </c>
      <c r="G215" s="9">
        <v>0.80383314543404738</v>
      </c>
      <c r="H215" s="20">
        <v>489</v>
      </c>
      <c r="I215" s="9">
        <v>0.68583450210378682</v>
      </c>
      <c r="J215" s="20">
        <v>0</v>
      </c>
      <c r="K215" s="9">
        <v>0</v>
      </c>
      <c r="L215" s="20">
        <v>21</v>
      </c>
      <c r="M215" s="9">
        <v>2.9453015427769985E-2</v>
      </c>
      <c r="N215" s="20">
        <v>110</v>
      </c>
      <c r="O215" s="9">
        <v>0.15427769985974754</v>
      </c>
      <c r="P215" s="20">
        <v>9</v>
      </c>
      <c r="Q215" s="9">
        <v>1.2622720897615708E-2</v>
      </c>
    </row>
    <row r="216" spans="4:17" x14ac:dyDescent="0.25">
      <c r="D216" s="8" t="s">
        <v>657</v>
      </c>
      <c r="E216" s="20">
        <v>756</v>
      </c>
      <c r="F216" s="20">
        <v>664</v>
      </c>
      <c r="G216" s="9">
        <v>0.87830687830687826</v>
      </c>
      <c r="H216" s="20">
        <v>441</v>
      </c>
      <c r="I216" s="9">
        <v>0.66415662650602414</v>
      </c>
      <c r="J216" s="20">
        <v>0</v>
      </c>
      <c r="K216" s="9">
        <v>0</v>
      </c>
      <c r="L216" s="20">
        <v>7</v>
      </c>
      <c r="M216" s="9">
        <v>1.0542168674698794E-2</v>
      </c>
      <c r="N216" s="20">
        <v>58</v>
      </c>
      <c r="O216" s="9">
        <v>8.7349397590361449E-2</v>
      </c>
      <c r="P216" s="20">
        <v>13</v>
      </c>
      <c r="Q216" s="9">
        <v>1.9578313253012049E-2</v>
      </c>
    </row>
    <row r="217" spans="4:17" x14ac:dyDescent="0.25">
      <c r="D217" s="8" t="s">
        <v>482</v>
      </c>
      <c r="E217" s="20">
        <v>1097</v>
      </c>
      <c r="F217" s="20">
        <v>899</v>
      </c>
      <c r="G217" s="9">
        <v>0.81950774840474017</v>
      </c>
      <c r="H217" s="20">
        <v>603</v>
      </c>
      <c r="I217" s="9">
        <v>0.6707452725250278</v>
      </c>
      <c r="J217" s="20">
        <v>0</v>
      </c>
      <c r="K217" s="9">
        <v>0</v>
      </c>
      <c r="L217" s="20">
        <v>15</v>
      </c>
      <c r="M217" s="9">
        <v>1.6685205784204672E-2</v>
      </c>
      <c r="N217" s="20">
        <v>113</v>
      </c>
      <c r="O217" s="9">
        <v>0.12569521690767518</v>
      </c>
      <c r="P217" s="20">
        <v>28</v>
      </c>
      <c r="Q217" s="9">
        <v>3.114571746384872E-2</v>
      </c>
    </row>
    <row r="218" spans="4:17" x14ac:dyDescent="0.25">
      <c r="D218" s="8" t="s">
        <v>663</v>
      </c>
      <c r="E218" s="20">
        <v>1359</v>
      </c>
      <c r="F218" s="20">
        <v>1082</v>
      </c>
      <c r="G218" s="9">
        <v>0.79617365710080945</v>
      </c>
      <c r="H218" s="20">
        <v>778</v>
      </c>
      <c r="I218" s="9">
        <v>0.71903881700554528</v>
      </c>
      <c r="J218" s="20">
        <v>0</v>
      </c>
      <c r="K218" s="9">
        <v>0</v>
      </c>
      <c r="L218" s="20">
        <v>82</v>
      </c>
      <c r="M218" s="9">
        <v>7.5785582255083181E-2</v>
      </c>
      <c r="N218" s="20">
        <v>93</v>
      </c>
      <c r="O218" s="9">
        <v>8.595194085027727E-2</v>
      </c>
      <c r="P218" s="20">
        <v>56</v>
      </c>
      <c r="Q218" s="9">
        <v>5.1756007393715345E-2</v>
      </c>
    </row>
    <row r="219" spans="4:17" x14ac:dyDescent="0.25">
      <c r="D219" s="8" t="s">
        <v>486</v>
      </c>
      <c r="E219" s="20">
        <v>1065</v>
      </c>
      <c r="F219" s="20">
        <v>884</v>
      </c>
      <c r="G219" s="9">
        <v>0.83004694835680748</v>
      </c>
      <c r="H219" s="20">
        <v>606</v>
      </c>
      <c r="I219" s="9">
        <v>0.68552036199095023</v>
      </c>
      <c r="J219" s="20">
        <v>0</v>
      </c>
      <c r="K219" s="9">
        <v>0</v>
      </c>
      <c r="L219" s="20">
        <v>23</v>
      </c>
      <c r="M219" s="9">
        <v>2.6018099547511313E-2</v>
      </c>
      <c r="N219" s="20">
        <v>93</v>
      </c>
      <c r="O219" s="9">
        <v>0.10520361990950226</v>
      </c>
      <c r="P219" s="20">
        <v>18</v>
      </c>
      <c r="Q219" s="9">
        <v>2.0361990950226245E-2</v>
      </c>
    </row>
    <row r="220" spans="4:17" x14ac:dyDescent="0.25">
      <c r="D220" s="8" t="s">
        <v>669</v>
      </c>
      <c r="E220" s="20">
        <v>562</v>
      </c>
      <c r="F220" s="20">
        <v>490</v>
      </c>
      <c r="G220" s="9">
        <v>0.87188612099644125</v>
      </c>
      <c r="H220" s="20">
        <v>368</v>
      </c>
      <c r="I220" s="9">
        <v>0.75102040816326532</v>
      </c>
      <c r="J220" s="20">
        <v>0</v>
      </c>
      <c r="K220" s="9">
        <v>0</v>
      </c>
      <c r="L220" s="20">
        <v>5</v>
      </c>
      <c r="M220" s="9">
        <v>1.020408163265306E-2</v>
      </c>
      <c r="N220" s="20">
        <v>41</v>
      </c>
      <c r="O220" s="9">
        <v>8.3673469387755106E-2</v>
      </c>
      <c r="P220" s="20">
        <v>7</v>
      </c>
      <c r="Q220" s="9">
        <v>1.4285714285714285E-2</v>
      </c>
    </row>
    <row r="221" spans="4:17" x14ac:dyDescent="0.25">
      <c r="D221" s="8" t="s">
        <v>498</v>
      </c>
      <c r="E221" s="20">
        <v>768</v>
      </c>
      <c r="F221" s="20">
        <v>622</v>
      </c>
      <c r="G221" s="9">
        <v>0.80989583333333337</v>
      </c>
      <c r="H221" s="20">
        <v>437</v>
      </c>
      <c r="I221" s="9">
        <v>0.702572347266881</v>
      </c>
      <c r="J221" s="20">
        <v>0</v>
      </c>
      <c r="K221" s="9">
        <v>0</v>
      </c>
      <c r="L221" s="20">
        <v>9</v>
      </c>
      <c r="M221" s="9">
        <v>1.4469453376205787E-2</v>
      </c>
      <c r="N221" s="20">
        <v>63</v>
      </c>
      <c r="O221" s="9">
        <v>0.10128617363344052</v>
      </c>
      <c r="P221" s="20">
        <v>40</v>
      </c>
      <c r="Q221" s="9">
        <v>6.4308681672025719E-2</v>
      </c>
    </row>
    <row r="222" spans="4:17" x14ac:dyDescent="0.25">
      <c r="D222" s="8" t="s">
        <v>500</v>
      </c>
      <c r="E222" s="20">
        <v>1071</v>
      </c>
      <c r="F222" s="20">
        <v>879</v>
      </c>
      <c r="G222" s="9">
        <v>0.82072829131652658</v>
      </c>
      <c r="H222" s="20">
        <v>597</v>
      </c>
      <c r="I222" s="9">
        <v>0.67918088737201365</v>
      </c>
      <c r="J222" s="20"/>
      <c r="K222" s="9">
        <v>0</v>
      </c>
      <c r="L222" s="20">
        <v>6</v>
      </c>
      <c r="M222" s="9">
        <v>6.8259385665529011E-3</v>
      </c>
      <c r="N222" s="20">
        <v>104</v>
      </c>
      <c r="O222" s="9">
        <v>0.11831626848691695</v>
      </c>
      <c r="P222" s="20">
        <v>57</v>
      </c>
      <c r="Q222" s="9">
        <v>6.4846416382252553E-2</v>
      </c>
    </row>
    <row r="223" spans="4:17" x14ac:dyDescent="0.25">
      <c r="D223" s="7" t="s">
        <v>489</v>
      </c>
      <c r="E223" s="20">
        <v>6348</v>
      </c>
      <c r="F223" s="20">
        <v>5205</v>
      </c>
      <c r="G223" s="9">
        <v>0.81994328922495274</v>
      </c>
      <c r="H223" s="20">
        <v>3831</v>
      </c>
      <c r="I223" s="9">
        <v>0.73602305475504326</v>
      </c>
      <c r="J223" s="20">
        <v>0</v>
      </c>
      <c r="K223" s="9">
        <v>0</v>
      </c>
      <c r="L223" s="20">
        <v>134</v>
      </c>
      <c r="M223" s="9">
        <v>2.5744476464937559E-2</v>
      </c>
      <c r="N223" s="20">
        <v>596</v>
      </c>
      <c r="O223" s="9">
        <v>0.11450528338136408</v>
      </c>
      <c r="P223" s="20">
        <v>220</v>
      </c>
      <c r="Q223" s="9">
        <v>4.226705091258405E-2</v>
      </c>
    </row>
    <row r="224" spans="4:17" x14ac:dyDescent="0.25">
      <c r="D224" s="8" t="s">
        <v>658</v>
      </c>
      <c r="E224" s="20">
        <v>954</v>
      </c>
      <c r="F224" s="20">
        <v>827</v>
      </c>
      <c r="G224" s="9">
        <v>0.86687631027253664</v>
      </c>
      <c r="H224" s="20">
        <v>633</v>
      </c>
      <c r="I224" s="9">
        <v>0.76541717049576785</v>
      </c>
      <c r="J224" s="20">
        <v>0</v>
      </c>
      <c r="K224" s="9">
        <v>0</v>
      </c>
      <c r="L224" s="20">
        <v>22</v>
      </c>
      <c r="M224" s="9">
        <v>2.6602176541717048E-2</v>
      </c>
      <c r="N224" s="20">
        <v>61</v>
      </c>
      <c r="O224" s="9">
        <v>7.3760580411124543E-2</v>
      </c>
      <c r="P224" s="20">
        <v>22</v>
      </c>
      <c r="Q224" s="9">
        <v>2.6602176541717048E-2</v>
      </c>
    </row>
    <row r="225" spans="4:17" x14ac:dyDescent="0.25">
      <c r="D225" s="8" t="s">
        <v>660</v>
      </c>
      <c r="E225" s="20">
        <v>739</v>
      </c>
      <c r="F225" s="20">
        <v>583</v>
      </c>
      <c r="G225" s="9">
        <v>0.78890392422192157</v>
      </c>
      <c r="H225" s="20">
        <v>409</v>
      </c>
      <c r="I225" s="9">
        <v>0.70154373927958835</v>
      </c>
      <c r="J225" s="20">
        <v>0</v>
      </c>
      <c r="K225" s="9">
        <v>0</v>
      </c>
      <c r="L225" s="20">
        <v>12</v>
      </c>
      <c r="M225" s="9">
        <v>2.0583190394511151E-2</v>
      </c>
      <c r="N225" s="20">
        <v>88</v>
      </c>
      <c r="O225" s="9">
        <v>0.15094339622641509</v>
      </c>
      <c r="P225" s="20">
        <v>33</v>
      </c>
      <c r="Q225" s="9">
        <v>5.6603773584905662E-2</v>
      </c>
    </row>
    <row r="226" spans="4:17" x14ac:dyDescent="0.25">
      <c r="D226" s="8" t="s">
        <v>661</v>
      </c>
      <c r="E226" s="20">
        <v>1955</v>
      </c>
      <c r="F226" s="20">
        <v>1547</v>
      </c>
      <c r="G226" s="9">
        <v>0.79130434782608694</v>
      </c>
      <c r="H226" s="20">
        <v>1128</v>
      </c>
      <c r="I226" s="9">
        <v>0.729153199741435</v>
      </c>
      <c r="J226" s="20">
        <v>0</v>
      </c>
      <c r="K226" s="9">
        <v>0</v>
      </c>
      <c r="L226" s="20">
        <v>60</v>
      </c>
      <c r="M226" s="9">
        <v>3.8784744667097609E-2</v>
      </c>
      <c r="N226" s="20">
        <v>232</v>
      </c>
      <c r="O226" s="9">
        <v>0.14996767937944408</v>
      </c>
      <c r="P226" s="20">
        <v>56</v>
      </c>
      <c r="Q226" s="9">
        <v>3.6199095022624438E-2</v>
      </c>
    </row>
    <row r="227" spans="4:17" x14ac:dyDescent="0.25">
      <c r="D227" s="8" t="s">
        <v>662</v>
      </c>
      <c r="E227" s="20">
        <v>480</v>
      </c>
      <c r="F227" s="20">
        <v>408</v>
      </c>
      <c r="G227" s="9">
        <v>0.85</v>
      </c>
      <c r="H227" s="20">
        <v>294</v>
      </c>
      <c r="I227" s="9">
        <v>0.72058823529411764</v>
      </c>
      <c r="J227" s="20">
        <v>0</v>
      </c>
      <c r="K227" s="9">
        <v>0</v>
      </c>
      <c r="L227" s="20">
        <v>11</v>
      </c>
      <c r="M227" s="9">
        <v>2.6960784313725492E-2</v>
      </c>
      <c r="N227" s="20">
        <v>35</v>
      </c>
      <c r="O227" s="9">
        <v>8.5784313725490197E-2</v>
      </c>
      <c r="P227" s="20">
        <v>16</v>
      </c>
      <c r="Q227" s="9">
        <v>3.9215686274509803E-2</v>
      </c>
    </row>
    <row r="228" spans="4:17" x14ac:dyDescent="0.25">
      <c r="D228" s="8" t="s">
        <v>490</v>
      </c>
      <c r="E228" s="20">
        <v>445</v>
      </c>
      <c r="F228" s="20">
        <v>377</v>
      </c>
      <c r="G228" s="9">
        <v>0.84719101123595508</v>
      </c>
      <c r="H228" s="20">
        <v>309</v>
      </c>
      <c r="I228" s="9">
        <v>0.81962864721485407</v>
      </c>
      <c r="J228" s="20">
        <v>0</v>
      </c>
      <c r="K228" s="9">
        <v>0</v>
      </c>
      <c r="L228" s="20">
        <v>4</v>
      </c>
      <c r="M228" s="9">
        <v>1.0610079575596816E-2</v>
      </c>
      <c r="N228" s="20">
        <v>28</v>
      </c>
      <c r="O228" s="9">
        <v>7.4270557029177717E-2</v>
      </c>
      <c r="P228" s="20">
        <v>22</v>
      </c>
      <c r="Q228" s="9">
        <v>5.8355437665782495E-2</v>
      </c>
    </row>
    <row r="229" spans="4:17" x14ac:dyDescent="0.25">
      <c r="D229" s="8" t="s">
        <v>666</v>
      </c>
      <c r="E229" s="20">
        <v>818</v>
      </c>
      <c r="F229" s="20">
        <v>681</v>
      </c>
      <c r="G229" s="9">
        <v>0.83251833740831294</v>
      </c>
      <c r="H229" s="20">
        <v>478</v>
      </c>
      <c r="I229" s="9">
        <v>0.70190895741556536</v>
      </c>
      <c r="J229" s="20">
        <v>0</v>
      </c>
      <c r="K229" s="9">
        <v>0</v>
      </c>
      <c r="L229" s="20">
        <v>8</v>
      </c>
      <c r="M229" s="9">
        <v>1.1747430249632892E-2</v>
      </c>
      <c r="N229" s="20">
        <v>100</v>
      </c>
      <c r="O229" s="9">
        <v>0.14684287812041116</v>
      </c>
      <c r="P229" s="20">
        <v>0</v>
      </c>
      <c r="Q229" s="9">
        <v>0</v>
      </c>
    </row>
    <row r="230" spans="4:17" x14ac:dyDescent="0.25">
      <c r="D230" s="8" t="s">
        <v>674</v>
      </c>
      <c r="E230" s="20">
        <v>957</v>
      </c>
      <c r="F230" s="20">
        <v>782</v>
      </c>
      <c r="G230" s="9">
        <v>0.81713688610240331</v>
      </c>
      <c r="H230" s="20">
        <v>580</v>
      </c>
      <c r="I230" s="9">
        <v>0.74168797953964194</v>
      </c>
      <c r="J230" s="20">
        <v>0</v>
      </c>
      <c r="K230" s="9">
        <v>0</v>
      </c>
      <c r="L230" s="20">
        <v>17</v>
      </c>
      <c r="M230" s="9">
        <v>2.1739130434782608E-2</v>
      </c>
      <c r="N230" s="20">
        <v>52</v>
      </c>
      <c r="O230" s="9">
        <v>6.6496163682864456E-2</v>
      </c>
      <c r="P230" s="20">
        <v>71</v>
      </c>
      <c r="Q230" s="9">
        <v>9.0792838874680301E-2</v>
      </c>
    </row>
    <row r="231" spans="4:17" x14ac:dyDescent="0.25">
      <c r="D231" s="7" t="s">
        <v>491</v>
      </c>
      <c r="E231" s="20">
        <v>9724</v>
      </c>
      <c r="F231" s="20">
        <v>7192</v>
      </c>
      <c r="G231" s="9">
        <v>0.73961332784862199</v>
      </c>
      <c r="H231" s="20">
        <v>4223</v>
      </c>
      <c r="I231" s="9">
        <v>0.58718020022246942</v>
      </c>
      <c r="J231" s="20">
        <v>0</v>
      </c>
      <c r="K231" s="9">
        <v>0</v>
      </c>
      <c r="L231" s="20">
        <v>148</v>
      </c>
      <c r="M231" s="9">
        <v>2.0578420467185762E-2</v>
      </c>
      <c r="N231" s="20">
        <v>1227</v>
      </c>
      <c r="O231" s="9">
        <v>0.17060622914349277</v>
      </c>
      <c r="P231" s="20">
        <v>677</v>
      </c>
      <c r="Q231" s="9">
        <v>9.4132369299221363E-2</v>
      </c>
    </row>
    <row r="232" spans="4:17" x14ac:dyDescent="0.25">
      <c r="D232" s="8" t="s">
        <v>493</v>
      </c>
      <c r="E232" s="20">
        <v>1912</v>
      </c>
      <c r="F232" s="20">
        <v>1500</v>
      </c>
      <c r="G232" s="9">
        <v>0.78451882845188281</v>
      </c>
      <c r="H232" s="20">
        <v>994</v>
      </c>
      <c r="I232" s="9">
        <v>0.66266666666666663</v>
      </c>
      <c r="J232" s="20">
        <v>0</v>
      </c>
      <c r="K232" s="9">
        <v>0</v>
      </c>
      <c r="L232" s="20">
        <v>30</v>
      </c>
      <c r="M232" s="9">
        <v>0.02</v>
      </c>
      <c r="N232" s="20">
        <v>286</v>
      </c>
      <c r="O232" s="9">
        <v>0.19066666666666668</v>
      </c>
      <c r="P232" s="20">
        <v>15</v>
      </c>
      <c r="Q232" s="9">
        <v>0.01</v>
      </c>
    </row>
    <row r="233" spans="4:17" x14ac:dyDescent="0.25">
      <c r="D233" s="8" t="s">
        <v>494</v>
      </c>
      <c r="E233" s="20">
        <v>1728</v>
      </c>
      <c r="F233" s="20">
        <v>1349</v>
      </c>
      <c r="G233" s="9">
        <v>0.78067129629629628</v>
      </c>
      <c r="H233" s="20">
        <v>741</v>
      </c>
      <c r="I233" s="9">
        <v>0.54929577464788737</v>
      </c>
      <c r="J233" s="20">
        <v>0</v>
      </c>
      <c r="K233" s="9">
        <v>0</v>
      </c>
      <c r="L233" s="20">
        <v>18</v>
      </c>
      <c r="M233" s="9">
        <v>1.3343217197924388E-2</v>
      </c>
      <c r="N233" s="20">
        <v>193</v>
      </c>
      <c r="O233" s="9">
        <v>0.14306893995552261</v>
      </c>
      <c r="P233" s="20">
        <v>80</v>
      </c>
      <c r="Q233" s="9">
        <v>5.9303187546330613E-2</v>
      </c>
    </row>
    <row r="234" spans="4:17" x14ac:dyDescent="0.25">
      <c r="D234" s="8" t="s">
        <v>499</v>
      </c>
      <c r="E234" s="20">
        <v>2814</v>
      </c>
      <c r="F234" s="20">
        <v>1904</v>
      </c>
      <c r="G234" s="9">
        <v>0.6766169154228856</v>
      </c>
      <c r="H234" s="20">
        <v>1027</v>
      </c>
      <c r="I234" s="9">
        <v>0.53939075630252098</v>
      </c>
      <c r="J234" s="20">
        <v>0</v>
      </c>
      <c r="K234" s="9">
        <v>0</v>
      </c>
      <c r="L234" s="20">
        <v>55</v>
      </c>
      <c r="M234" s="9">
        <v>2.8886554621848741E-2</v>
      </c>
      <c r="N234" s="20">
        <v>462</v>
      </c>
      <c r="O234" s="9">
        <v>0.24264705882352941</v>
      </c>
      <c r="P234" s="20">
        <v>234</v>
      </c>
      <c r="Q234" s="9">
        <v>0.12289915966386554</v>
      </c>
    </row>
    <row r="235" spans="4:17" x14ac:dyDescent="0.25">
      <c r="D235" s="8" t="s">
        <v>492</v>
      </c>
      <c r="E235" s="20">
        <v>938</v>
      </c>
      <c r="F235" s="20">
        <v>745</v>
      </c>
      <c r="G235" s="9">
        <v>0.79424307036247332</v>
      </c>
      <c r="H235" s="20">
        <v>470</v>
      </c>
      <c r="I235" s="9">
        <v>0.63087248322147649</v>
      </c>
      <c r="J235" s="20"/>
      <c r="K235" s="9">
        <v>0</v>
      </c>
      <c r="L235" s="20">
        <v>12</v>
      </c>
      <c r="M235" s="9">
        <v>1.6107382550335572E-2</v>
      </c>
      <c r="N235" s="20">
        <v>59</v>
      </c>
      <c r="O235" s="9">
        <v>7.9194630872483227E-2</v>
      </c>
      <c r="P235" s="20">
        <v>88</v>
      </c>
      <c r="Q235" s="9">
        <v>0.11812080536912752</v>
      </c>
    </row>
    <row r="236" spans="4:17" x14ac:dyDescent="0.25">
      <c r="D236" s="8" t="s">
        <v>495</v>
      </c>
      <c r="E236" s="20">
        <v>2332</v>
      </c>
      <c r="F236" s="20">
        <v>1694</v>
      </c>
      <c r="G236" s="9">
        <v>0.72641509433962259</v>
      </c>
      <c r="H236" s="20">
        <v>991</v>
      </c>
      <c r="I236" s="9">
        <v>0.58500590318772139</v>
      </c>
      <c r="J236" s="20"/>
      <c r="K236" s="9">
        <v>0</v>
      </c>
      <c r="L236" s="20">
        <v>33</v>
      </c>
      <c r="M236" s="9">
        <v>1.948051948051948E-2</v>
      </c>
      <c r="N236" s="20">
        <v>227</v>
      </c>
      <c r="O236" s="9">
        <v>0.13400236127508855</v>
      </c>
      <c r="P236" s="20">
        <v>260</v>
      </c>
      <c r="Q236" s="9">
        <v>0.15348288075560804</v>
      </c>
    </row>
    <row r="237" spans="4:17" x14ac:dyDescent="0.25">
      <c r="D237" s="7" t="s">
        <v>483</v>
      </c>
      <c r="E237" s="20">
        <v>4217</v>
      </c>
      <c r="F237" s="20">
        <v>3518</v>
      </c>
      <c r="G237" s="9">
        <v>0.83424235238321076</v>
      </c>
      <c r="H237" s="20">
        <v>2654</v>
      </c>
      <c r="I237" s="9">
        <v>0.75440591245025579</v>
      </c>
      <c r="J237" s="20">
        <v>0</v>
      </c>
      <c r="K237" s="9">
        <v>0</v>
      </c>
      <c r="L237" s="20">
        <v>127</v>
      </c>
      <c r="M237" s="9">
        <v>3.6100056850483231E-2</v>
      </c>
      <c r="N237" s="20">
        <v>366</v>
      </c>
      <c r="O237" s="9">
        <v>0.10403638430926662</v>
      </c>
      <c r="P237" s="20">
        <v>91</v>
      </c>
      <c r="Q237" s="9">
        <v>2.5866969869243889E-2</v>
      </c>
    </row>
    <row r="238" spans="4:17" x14ac:dyDescent="0.25">
      <c r="D238" s="8" t="s">
        <v>484</v>
      </c>
      <c r="E238" s="20">
        <v>1751</v>
      </c>
      <c r="F238" s="20">
        <v>1470</v>
      </c>
      <c r="G238" s="9">
        <v>0.83952027412906916</v>
      </c>
      <c r="H238" s="20">
        <v>1126</v>
      </c>
      <c r="I238" s="9">
        <v>0.76598639455782314</v>
      </c>
      <c r="J238" s="20">
        <v>0</v>
      </c>
      <c r="K238" s="9">
        <v>0</v>
      </c>
      <c r="L238" s="20">
        <v>29</v>
      </c>
      <c r="M238" s="9">
        <v>1.9727891156462583E-2</v>
      </c>
      <c r="N238" s="20">
        <v>172</v>
      </c>
      <c r="O238" s="9">
        <v>0.11700680272108843</v>
      </c>
      <c r="P238" s="20">
        <v>38</v>
      </c>
      <c r="Q238" s="9">
        <v>2.5850340136054421E-2</v>
      </c>
    </row>
    <row r="239" spans="4:17" x14ac:dyDescent="0.25">
      <c r="D239" s="8" t="s">
        <v>488</v>
      </c>
      <c r="E239" s="20">
        <v>477</v>
      </c>
      <c r="F239" s="20">
        <v>385</v>
      </c>
      <c r="G239" s="9">
        <v>0.80712788259958068</v>
      </c>
      <c r="H239" s="20">
        <v>271</v>
      </c>
      <c r="I239" s="9">
        <v>0.70389610389610391</v>
      </c>
      <c r="J239" s="20">
        <v>0</v>
      </c>
      <c r="K239" s="9">
        <v>0</v>
      </c>
      <c r="L239" s="20">
        <v>12</v>
      </c>
      <c r="M239" s="9">
        <v>3.1168831168831169E-2</v>
      </c>
      <c r="N239" s="20">
        <v>51</v>
      </c>
      <c r="O239" s="9">
        <v>0.13246753246753246</v>
      </c>
      <c r="P239" s="20">
        <v>16</v>
      </c>
      <c r="Q239" s="9">
        <v>4.1558441558441558E-2</v>
      </c>
    </row>
    <row r="240" spans="4:17" x14ac:dyDescent="0.25">
      <c r="D240" s="8" t="s">
        <v>667</v>
      </c>
      <c r="E240" s="20">
        <v>1989</v>
      </c>
      <c r="F240" s="20">
        <v>1663</v>
      </c>
      <c r="G240" s="9">
        <v>0.83609854198089495</v>
      </c>
      <c r="H240" s="20">
        <v>1257</v>
      </c>
      <c r="I240" s="9">
        <v>0.75586289837642817</v>
      </c>
      <c r="J240" s="20">
        <v>0</v>
      </c>
      <c r="K240" s="9">
        <v>0</v>
      </c>
      <c r="L240" s="20">
        <v>86</v>
      </c>
      <c r="M240" s="9">
        <v>5.1713770294648229E-2</v>
      </c>
      <c r="N240" s="20">
        <v>143</v>
      </c>
      <c r="O240" s="9">
        <v>8.5989176187612745E-2</v>
      </c>
      <c r="P240" s="20">
        <v>37</v>
      </c>
      <c r="Q240" s="9">
        <v>2.2248947684906796E-2</v>
      </c>
    </row>
    <row r="241" spans="4:17" x14ac:dyDescent="0.25">
      <c r="D241" s="7" t="s">
        <v>478</v>
      </c>
      <c r="E241" s="20">
        <v>8238</v>
      </c>
      <c r="F241" s="20">
        <v>6601</v>
      </c>
      <c r="G241" s="9">
        <v>0.80128672007768875</v>
      </c>
      <c r="H241" s="20">
        <v>4436</v>
      </c>
      <c r="I241" s="9">
        <v>0.67201939100136343</v>
      </c>
      <c r="J241" s="20">
        <v>0</v>
      </c>
      <c r="K241" s="9">
        <v>0</v>
      </c>
      <c r="L241" s="20">
        <v>103</v>
      </c>
      <c r="M241" s="9">
        <v>1.5603696409634904E-2</v>
      </c>
      <c r="N241" s="20">
        <v>1023</v>
      </c>
      <c r="O241" s="9">
        <v>0.15497651870928647</v>
      </c>
      <c r="P241" s="20">
        <v>186</v>
      </c>
      <c r="Q241" s="9">
        <v>2.8177548856233903E-2</v>
      </c>
    </row>
    <row r="242" spans="4:17" x14ac:dyDescent="0.25">
      <c r="D242" s="8" t="s">
        <v>655</v>
      </c>
      <c r="E242" s="20">
        <v>738</v>
      </c>
      <c r="F242" s="20">
        <v>561</v>
      </c>
      <c r="G242" s="9">
        <v>0.76016260162601623</v>
      </c>
      <c r="H242" s="20">
        <v>346</v>
      </c>
      <c r="I242" s="9">
        <v>0.61675579322638141</v>
      </c>
      <c r="J242" s="20">
        <v>0</v>
      </c>
      <c r="K242" s="9">
        <v>0</v>
      </c>
      <c r="L242" s="20">
        <v>12</v>
      </c>
      <c r="M242" s="9">
        <v>2.1390374331550801E-2</v>
      </c>
      <c r="N242" s="20">
        <v>125</v>
      </c>
      <c r="O242" s="9">
        <v>0.22281639928698752</v>
      </c>
      <c r="P242" s="20">
        <v>6</v>
      </c>
      <c r="Q242" s="9">
        <v>1.06951871657754E-2</v>
      </c>
    </row>
    <row r="243" spans="4:17" x14ac:dyDescent="0.25">
      <c r="D243" s="8" t="s">
        <v>479</v>
      </c>
      <c r="E243" s="20">
        <v>1470</v>
      </c>
      <c r="F243" s="20">
        <v>1211</v>
      </c>
      <c r="G243" s="9">
        <v>0.82380952380952377</v>
      </c>
      <c r="H243" s="20">
        <v>814</v>
      </c>
      <c r="I243" s="9">
        <v>0.67217175887696123</v>
      </c>
      <c r="J243" s="20">
        <v>0</v>
      </c>
      <c r="K243" s="9">
        <v>0</v>
      </c>
      <c r="L243" s="20">
        <v>14</v>
      </c>
      <c r="M243" s="9">
        <v>1.1560693641618497E-2</v>
      </c>
      <c r="N243" s="20">
        <v>178</v>
      </c>
      <c r="O243" s="9">
        <v>0.14698596201486375</v>
      </c>
      <c r="P243" s="20">
        <v>19</v>
      </c>
      <c r="Q243" s="9">
        <v>1.5689512799339389E-2</v>
      </c>
    </row>
    <row r="244" spans="4:17" x14ac:dyDescent="0.25">
      <c r="D244" s="8" t="s">
        <v>480</v>
      </c>
      <c r="E244" s="20">
        <v>1156</v>
      </c>
      <c r="F244" s="20">
        <v>923</v>
      </c>
      <c r="G244" s="9">
        <v>0.79844290657439443</v>
      </c>
      <c r="H244" s="20">
        <v>637</v>
      </c>
      <c r="I244" s="9">
        <v>0.6901408450704225</v>
      </c>
      <c r="J244" s="20">
        <v>0</v>
      </c>
      <c r="K244" s="9">
        <v>0</v>
      </c>
      <c r="L244" s="20">
        <v>18</v>
      </c>
      <c r="M244" s="9">
        <v>1.9501625135427952E-2</v>
      </c>
      <c r="N244" s="20">
        <v>145</v>
      </c>
      <c r="O244" s="9">
        <v>0.15709642470205851</v>
      </c>
      <c r="P244" s="20">
        <v>33</v>
      </c>
      <c r="Q244" s="9">
        <v>3.5752979414951244E-2</v>
      </c>
    </row>
    <row r="245" spans="4:17" x14ac:dyDescent="0.25">
      <c r="D245" s="8" t="s">
        <v>664</v>
      </c>
      <c r="E245" s="20">
        <v>1074</v>
      </c>
      <c r="F245" s="20">
        <v>895</v>
      </c>
      <c r="G245" s="9">
        <v>0.83333333333333337</v>
      </c>
      <c r="H245" s="20">
        <v>611</v>
      </c>
      <c r="I245" s="9">
        <v>0.68268156424581006</v>
      </c>
      <c r="J245" s="20">
        <v>0</v>
      </c>
      <c r="K245" s="9">
        <v>0</v>
      </c>
      <c r="L245" s="20">
        <v>8</v>
      </c>
      <c r="M245" s="9">
        <v>8.9385474860335188E-3</v>
      </c>
      <c r="N245" s="20">
        <v>121</v>
      </c>
      <c r="O245" s="9">
        <v>0.13519553072625698</v>
      </c>
      <c r="P245" s="20">
        <v>9</v>
      </c>
      <c r="Q245" s="9">
        <v>1.0055865921787709E-2</v>
      </c>
    </row>
    <row r="246" spans="4:17" x14ac:dyDescent="0.25">
      <c r="D246" s="8" t="s">
        <v>665</v>
      </c>
      <c r="E246" s="20">
        <v>798</v>
      </c>
      <c r="F246" s="20">
        <v>655</v>
      </c>
      <c r="G246" s="9">
        <v>0.82080200501253131</v>
      </c>
      <c r="H246" s="20">
        <v>447</v>
      </c>
      <c r="I246" s="9">
        <v>0.6824427480916031</v>
      </c>
      <c r="J246" s="20">
        <v>0</v>
      </c>
      <c r="K246" s="9">
        <v>0</v>
      </c>
      <c r="L246" s="20">
        <v>12</v>
      </c>
      <c r="M246" s="9">
        <v>1.8320610687022901E-2</v>
      </c>
      <c r="N246" s="20">
        <v>71</v>
      </c>
      <c r="O246" s="9">
        <v>0.10839694656488549</v>
      </c>
      <c r="P246" s="20">
        <v>33</v>
      </c>
      <c r="Q246" s="9">
        <v>5.0381679389312976E-2</v>
      </c>
    </row>
    <row r="247" spans="4:17" x14ac:dyDescent="0.25">
      <c r="D247" s="8" t="s">
        <v>487</v>
      </c>
      <c r="E247" s="20">
        <v>1245</v>
      </c>
      <c r="F247" s="20">
        <v>876</v>
      </c>
      <c r="G247" s="9">
        <v>0.70361445783132526</v>
      </c>
      <c r="H247" s="20">
        <v>497</v>
      </c>
      <c r="I247" s="9">
        <v>0.56735159817351599</v>
      </c>
      <c r="J247" s="20"/>
      <c r="K247" s="9">
        <v>0</v>
      </c>
      <c r="L247" s="20">
        <v>14</v>
      </c>
      <c r="M247" s="9">
        <v>1.5981735159817351E-2</v>
      </c>
      <c r="N247" s="20">
        <v>232</v>
      </c>
      <c r="O247" s="9">
        <v>0.26484018264840181</v>
      </c>
      <c r="P247" s="20">
        <v>52</v>
      </c>
      <c r="Q247" s="9">
        <v>5.9360730593607303E-2</v>
      </c>
    </row>
    <row r="248" spans="4:17" x14ac:dyDescent="0.25">
      <c r="D248" s="8" t="s">
        <v>496</v>
      </c>
      <c r="E248" s="20">
        <v>772</v>
      </c>
      <c r="F248" s="20">
        <v>653</v>
      </c>
      <c r="G248" s="9">
        <v>0.84585492227979275</v>
      </c>
      <c r="H248" s="20">
        <v>492</v>
      </c>
      <c r="I248" s="9">
        <v>0.75344563552833077</v>
      </c>
      <c r="J248" s="20">
        <v>0</v>
      </c>
      <c r="K248" s="9">
        <v>0</v>
      </c>
      <c r="L248" s="20">
        <v>17</v>
      </c>
      <c r="M248" s="9">
        <v>2.6033690658499236E-2</v>
      </c>
      <c r="N248" s="20">
        <v>58</v>
      </c>
      <c r="O248" s="9">
        <v>8.8820826952526799E-2</v>
      </c>
      <c r="P248" s="20">
        <v>11</v>
      </c>
      <c r="Q248" s="9">
        <v>1.6845329249617153E-2</v>
      </c>
    </row>
    <row r="249" spans="4:17" x14ac:dyDescent="0.25">
      <c r="D249" s="8" t="s">
        <v>673</v>
      </c>
      <c r="E249" s="20">
        <v>985</v>
      </c>
      <c r="F249" s="20">
        <v>827</v>
      </c>
      <c r="G249" s="9">
        <v>0.83959390862944161</v>
      </c>
      <c r="H249" s="20">
        <v>592</v>
      </c>
      <c r="I249" s="9">
        <v>0.7158403869407497</v>
      </c>
      <c r="J249" s="20">
        <v>0</v>
      </c>
      <c r="K249" s="9">
        <v>0</v>
      </c>
      <c r="L249" s="20">
        <v>8</v>
      </c>
      <c r="M249" s="9">
        <v>9.673518742442563E-3</v>
      </c>
      <c r="N249" s="20">
        <v>93</v>
      </c>
      <c r="O249" s="9">
        <v>0.1124546553808948</v>
      </c>
      <c r="P249" s="20">
        <v>23</v>
      </c>
      <c r="Q249" s="9">
        <v>2.7811366384522369E-2</v>
      </c>
    </row>
    <row r="250" spans="4:17" x14ac:dyDescent="0.25">
      <c r="D250" s="7" t="s">
        <v>476</v>
      </c>
      <c r="E250" s="20">
        <v>9279</v>
      </c>
      <c r="F250" s="20">
        <v>7894</v>
      </c>
      <c r="G250" s="9">
        <v>0.8507382261019506</v>
      </c>
      <c r="H250" s="20">
        <v>6372</v>
      </c>
      <c r="I250" s="9">
        <v>0.8071953382315683</v>
      </c>
      <c r="J250" s="20">
        <v>0</v>
      </c>
      <c r="K250" s="9">
        <v>0</v>
      </c>
      <c r="L250" s="20">
        <v>325</v>
      </c>
      <c r="M250" s="9">
        <v>4.1170509247529768E-2</v>
      </c>
      <c r="N250" s="20">
        <v>662</v>
      </c>
      <c r="O250" s="9">
        <v>8.3861160374968324E-2</v>
      </c>
      <c r="P250" s="20">
        <v>167</v>
      </c>
      <c r="Q250" s="9">
        <v>2.1155307828730683E-2</v>
      </c>
    </row>
    <row r="251" spans="4:17" x14ac:dyDescent="0.25">
      <c r="D251" s="8" t="s">
        <v>653</v>
      </c>
      <c r="E251" s="20">
        <v>570</v>
      </c>
      <c r="F251" s="20">
        <v>467</v>
      </c>
      <c r="G251" s="9">
        <v>0.81929824561403508</v>
      </c>
      <c r="H251" s="20">
        <v>371</v>
      </c>
      <c r="I251" s="9">
        <v>0.79443254817987152</v>
      </c>
      <c r="J251" s="20">
        <v>0</v>
      </c>
      <c r="K251" s="9">
        <v>0</v>
      </c>
      <c r="L251" s="20">
        <v>18</v>
      </c>
      <c r="M251" s="9">
        <v>3.8543897216274089E-2</v>
      </c>
      <c r="N251" s="20">
        <v>53</v>
      </c>
      <c r="O251" s="9">
        <v>0.11349036402569593</v>
      </c>
      <c r="P251" s="20">
        <v>8</v>
      </c>
      <c r="Q251" s="9">
        <v>1.7130620985010708E-2</v>
      </c>
    </row>
    <row r="252" spans="4:17" x14ac:dyDescent="0.25">
      <c r="D252" s="8" t="s">
        <v>656</v>
      </c>
      <c r="E252" s="20">
        <v>1450</v>
      </c>
      <c r="F252" s="20">
        <v>1243</v>
      </c>
      <c r="G252" s="9">
        <v>0.85724137931034483</v>
      </c>
      <c r="H252" s="20">
        <v>945</v>
      </c>
      <c r="I252" s="9">
        <v>0.76025744167337084</v>
      </c>
      <c r="J252" s="20">
        <v>0</v>
      </c>
      <c r="K252" s="9">
        <v>0</v>
      </c>
      <c r="L252" s="20">
        <v>60</v>
      </c>
      <c r="M252" s="9">
        <v>4.8270313757039419E-2</v>
      </c>
      <c r="N252" s="20">
        <v>93</v>
      </c>
      <c r="O252" s="9">
        <v>7.4818986323411107E-2</v>
      </c>
      <c r="P252" s="20">
        <v>18</v>
      </c>
      <c r="Q252" s="9">
        <v>1.4481094127111826E-2</v>
      </c>
    </row>
    <row r="253" spans="4:17" x14ac:dyDescent="0.25">
      <c r="D253" s="8" t="s">
        <v>659</v>
      </c>
      <c r="E253" s="20">
        <v>558</v>
      </c>
      <c r="F253" s="20">
        <v>491</v>
      </c>
      <c r="G253" s="9">
        <v>0.87992831541218641</v>
      </c>
      <c r="H253" s="20">
        <v>424</v>
      </c>
      <c r="I253" s="9">
        <v>0.86354378818737276</v>
      </c>
      <c r="J253" s="20">
        <v>0</v>
      </c>
      <c r="K253" s="9">
        <v>0</v>
      </c>
      <c r="L253" s="20">
        <v>19</v>
      </c>
      <c r="M253" s="9">
        <v>3.8696537678207736E-2</v>
      </c>
      <c r="N253" s="20">
        <v>27</v>
      </c>
      <c r="O253" s="9">
        <v>5.4989816700610997E-2</v>
      </c>
      <c r="P253" s="20">
        <v>8</v>
      </c>
      <c r="Q253" s="9">
        <v>1.6293279022403257E-2</v>
      </c>
    </row>
    <row r="254" spans="4:17" x14ac:dyDescent="0.25">
      <c r="D254" s="8" t="s">
        <v>485</v>
      </c>
      <c r="E254" s="20">
        <v>594</v>
      </c>
      <c r="F254" s="20">
        <v>533</v>
      </c>
      <c r="G254" s="9">
        <v>0.89730639730639727</v>
      </c>
      <c r="H254" s="20">
        <v>444</v>
      </c>
      <c r="I254" s="9">
        <v>0.83302063789868663</v>
      </c>
      <c r="J254" s="20">
        <v>0</v>
      </c>
      <c r="K254" s="9">
        <v>0</v>
      </c>
      <c r="L254" s="20">
        <v>30</v>
      </c>
      <c r="M254" s="9">
        <v>5.6285178236397747E-2</v>
      </c>
      <c r="N254" s="20">
        <v>14</v>
      </c>
      <c r="O254" s="9">
        <v>2.6266416510318951E-2</v>
      </c>
      <c r="P254" s="20">
        <v>5</v>
      </c>
      <c r="Q254" s="9">
        <v>9.3808630393996256E-3</v>
      </c>
    </row>
    <row r="255" spans="4:17" x14ac:dyDescent="0.25">
      <c r="D255" s="8" t="s">
        <v>668</v>
      </c>
      <c r="E255" s="20">
        <v>512</v>
      </c>
      <c r="F255" s="20">
        <v>433</v>
      </c>
      <c r="G255" s="9">
        <v>0.845703125</v>
      </c>
      <c r="H255" s="20">
        <v>351</v>
      </c>
      <c r="I255" s="9">
        <v>0.81062355658198615</v>
      </c>
      <c r="J255" s="20">
        <v>0</v>
      </c>
      <c r="K255" s="9">
        <v>0</v>
      </c>
      <c r="L255" s="20">
        <v>14</v>
      </c>
      <c r="M255" s="9">
        <v>3.2332563510392612E-2</v>
      </c>
      <c r="N255" s="20">
        <v>43</v>
      </c>
      <c r="O255" s="9">
        <v>9.9307159353348731E-2</v>
      </c>
      <c r="P255" s="20">
        <v>12</v>
      </c>
      <c r="Q255" s="9">
        <v>2.771362586605081E-2</v>
      </c>
    </row>
    <row r="256" spans="4:17" x14ac:dyDescent="0.25">
      <c r="D256" s="8" t="s">
        <v>670</v>
      </c>
      <c r="E256" s="20">
        <v>1015</v>
      </c>
      <c r="F256" s="20">
        <v>887</v>
      </c>
      <c r="G256" s="9">
        <v>0.8738916256157635</v>
      </c>
      <c r="H256" s="20">
        <v>721</v>
      </c>
      <c r="I256" s="9">
        <v>0.81285231116121759</v>
      </c>
      <c r="J256" s="20">
        <v>0</v>
      </c>
      <c r="K256" s="9">
        <v>0</v>
      </c>
      <c r="L256" s="20">
        <v>22</v>
      </c>
      <c r="M256" s="9">
        <v>2.480270574971815E-2</v>
      </c>
      <c r="N256" s="20">
        <v>68</v>
      </c>
      <c r="O256" s="9">
        <v>7.6662908680947009E-2</v>
      </c>
      <c r="P256" s="20">
        <v>14</v>
      </c>
      <c r="Q256" s="9">
        <v>1.5783540022547914E-2</v>
      </c>
    </row>
    <row r="257" spans="4:17" x14ac:dyDescent="0.25">
      <c r="D257" s="8" t="s">
        <v>671</v>
      </c>
      <c r="E257" s="20">
        <v>881</v>
      </c>
      <c r="F257" s="20">
        <v>744</v>
      </c>
      <c r="G257" s="9">
        <v>0.8444948921679909</v>
      </c>
      <c r="H257" s="20">
        <v>595</v>
      </c>
      <c r="I257" s="9">
        <v>0.79973118279569888</v>
      </c>
      <c r="J257" s="20">
        <v>0</v>
      </c>
      <c r="K257" s="9">
        <v>0</v>
      </c>
      <c r="L257" s="20">
        <v>14</v>
      </c>
      <c r="M257" s="9">
        <v>1.8817204301075269E-2</v>
      </c>
      <c r="N257" s="20">
        <v>93</v>
      </c>
      <c r="O257" s="9">
        <v>0.125</v>
      </c>
      <c r="P257" s="20">
        <v>7</v>
      </c>
      <c r="Q257" s="9">
        <v>9.4086021505376347E-3</v>
      </c>
    </row>
    <row r="258" spans="4:17" x14ac:dyDescent="0.25">
      <c r="D258" s="8" t="s">
        <v>497</v>
      </c>
      <c r="E258" s="20">
        <v>1006</v>
      </c>
      <c r="F258" s="20">
        <v>813</v>
      </c>
      <c r="G258" s="9">
        <v>0.80815109343936387</v>
      </c>
      <c r="H258" s="20">
        <v>628</v>
      </c>
      <c r="I258" s="9">
        <v>0.77244772447724475</v>
      </c>
      <c r="J258" s="20">
        <v>0</v>
      </c>
      <c r="K258" s="9">
        <v>0</v>
      </c>
      <c r="L258" s="20">
        <v>43</v>
      </c>
      <c r="M258" s="9">
        <v>5.2890528905289051E-2</v>
      </c>
      <c r="N258" s="20">
        <v>95</v>
      </c>
      <c r="O258" s="9">
        <v>0.11685116851168512</v>
      </c>
      <c r="P258" s="20">
        <v>29</v>
      </c>
      <c r="Q258" s="9">
        <v>3.5670356703567038E-2</v>
      </c>
    </row>
    <row r="259" spans="4:17" x14ac:dyDescent="0.25">
      <c r="D259" s="8" t="s">
        <v>672</v>
      </c>
      <c r="E259" s="20">
        <v>1022</v>
      </c>
      <c r="F259" s="20">
        <v>878</v>
      </c>
      <c r="G259" s="9">
        <v>0.85909980430528377</v>
      </c>
      <c r="H259" s="20">
        <v>713</v>
      </c>
      <c r="I259" s="9">
        <v>0.8120728929384966</v>
      </c>
      <c r="J259" s="20">
        <v>0</v>
      </c>
      <c r="K259" s="9">
        <v>0</v>
      </c>
      <c r="L259" s="20">
        <v>47</v>
      </c>
      <c r="M259" s="9">
        <v>5.3530751708428248E-2</v>
      </c>
      <c r="N259" s="20">
        <v>57</v>
      </c>
      <c r="O259" s="9">
        <v>6.4920273348519367E-2</v>
      </c>
      <c r="P259" s="20">
        <v>16</v>
      </c>
      <c r="Q259" s="9">
        <v>1.8223234624145785E-2</v>
      </c>
    </row>
    <row r="260" spans="4:17" x14ac:dyDescent="0.25">
      <c r="D260" s="8" t="s">
        <v>675</v>
      </c>
      <c r="E260" s="20">
        <v>980</v>
      </c>
      <c r="F260" s="20">
        <v>817</v>
      </c>
      <c r="G260" s="9">
        <v>0.83367346938775511</v>
      </c>
      <c r="H260" s="20">
        <v>691</v>
      </c>
      <c r="I260" s="9">
        <v>0.84577723378212977</v>
      </c>
      <c r="J260" s="20">
        <v>0</v>
      </c>
      <c r="K260" s="9">
        <v>0</v>
      </c>
      <c r="L260" s="20">
        <v>47</v>
      </c>
      <c r="M260" s="9">
        <v>5.7527539779681759E-2</v>
      </c>
      <c r="N260" s="20">
        <v>59</v>
      </c>
      <c r="O260" s="9">
        <v>7.2215422276621782E-2</v>
      </c>
      <c r="P260" s="20">
        <v>30</v>
      </c>
      <c r="Q260" s="9">
        <v>3.6719706242350061E-2</v>
      </c>
    </row>
    <row r="261" spans="4:17" x14ac:dyDescent="0.25">
      <c r="D261" s="8" t="s">
        <v>477</v>
      </c>
      <c r="E261" s="20">
        <v>691</v>
      </c>
      <c r="F261" s="20">
        <v>588</v>
      </c>
      <c r="G261" s="9">
        <v>0.85094066570188132</v>
      </c>
      <c r="H261" s="20">
        <v>489</v>
      </c>
      <c r="I261" s="9">
        <v>0.83163265306122447</v>
      </c>
      <c r="J261" s="20"/>
      <c r="K261" s="9">
        <v>0</v>
      </c>
      <c r="L261" s="20">
        <v>11</v>
      </c>
      <c r="M261" s="9">
        <v>1.8707482993197279E-2</v>
      </c>
      <c r="N261" s="20">
        <v>60</v>
      </c>
      <c r="O261" s="9">
        <v>0.10204081632653061</v>
      </c>
      <c r="P261" s="20">
        <v>20</v>
      </c>
      <c r="Q261" s="9">
        <v>3.4013605442176874E-2</v>
      </c>
    </row>
    <row r="262" spans="4:17" x14ac:dyDescent="0.25">
      <c r="D262" s="6" t="s">
        <v>676</v>
      </c>
      <c r="E262" s="20">
        <v>47721</v>
      </c>
      <c r="F262" s="20">
        <v>37292</v>
      </c>
      <c r="G262" s="9">
        <v>0.78145889650258793</v>
      </c>
      <c r="H262" s="20">
        <v>23099</v>
      </c>
      <c r="I262" s="9">
        <v>0.61940898852300763</v>
      </c>
      <c r="J262" s="20">
        <v>2</v>
      </c>
      <c r="K262" s="9">
        <v>5.3630805534699132E-5</v>
      </c>
      <c r="L262" s="20">
        <v>2079</v>
      </c>
      <c r="M262" s="9">
        <v>5.574922235331975E-2</v>
      </c>
      <c r="N262" s="20">
        <v>5235</v>
      </c>
      <c r="O262" s="9">
        <v>0.14037863348707497</v>
      </c>
      <c r="P262" s="20">
        <v>801</v>
      </c>
      <c r="Q262" s="9">
        <v>2.1479137616647003E-2</v>
      </c>
    </row>
    <row r="263" spans="4:17" x14ac:dyDescent="0.25">
      <c r="D263" s="7" t="s">
        <v>693</v>
      </c>
      <c r="E263" s="20">
        <v>4801</v>
      </c>
      <c r="F263" s="20">
        <v>3733</v>
      </c>
      <c r="G263" s="9">
        <v>0.77754634451156013</v>
      </c>
      <c r="H263" s="20">
        <v>2378</v>
      </c>
      <c r="I263" s="9">
        <v>0.63702116260380393</v>
      </c>
      <c r="J263" s="20">
        <v>0</v>
      </c>
      <c r="K263" s="9">
        <v>0</v>
      </c>
      <c r="L263" s="20">
        <v>158</v>
      </c>
      <c r="M263" s="9">
        <v>4.232520760782213E-2</v>
      </c>
      <c r="N263" s="20">
        <v>652</v>
      </c>
      <c r="O263" s="9">
        <v>0.17465845164746852</v>
      </c>
      <c r="P263" s="20">
        <v>47</v>
      </c>
      <c r="Q263" s="9">
        <v>1.2590409858023038E-2</v>
      </c>
    </row>
    <row r="264" spans="4:17" x14ac:dyDescent="0.25">
      <c r="D264" s="8" t="s">
        <v>694</v>
      </c>
      <c r="E264" s="20">
        <v>406</v>
      </c>
      <c r="F264" s="20">
        <v>325</v>
      </c>
      <c r="G264" s="9">
        <v>0.80049261083743839</v>
      </c>
      <c r="H264" s="20">
        <v>189</v>
      </c>
      <c r="I264" s="9">
        <v>0.58153846153846156</v>
      </c>
      <c r="J264" s="20">
        <v>0</v>
      </c>
      <c r="K264" s="9">
        <v>0</v>
      </c>
      <c r="L264" s="20">
        <v>13</v>
      </c>
      <c r="M264" s="9">
        <v>0.04</v>
      </c>
      <c r="N264" s="20">
        <v>43</v>
      </c>
      <c r="O264" s="9">
        <v>0.13230769230769232</v>
      </c>
      <c r="P264" s="20">
        <v>4</v>
      </c>
      <c r="Q264" s="9">
        <v>1.2307692307692308E-2</v>
      </c>
    </row>
    <row r="265" spans="4:17" x14ac:dyDescent="0.25">
      <c r="D265" s="8" t="s">
        <v>696</v>
      </c>
      <c r="E265" s="20">
        <v>968</v>
      </c>
      <c r="F265" s="20">
        <v>750</v>
      </c>
      <c r="G265" s="9">
        <v>0.77479338842975209</v>
      </c>
      <c r="H265" s="20">
        <v>470</v>
      </c>
      <c r="I265" s="9">
        <v>0.62666666666666671</v>
      </c>
      <c r="J265" s="20">
        <v>0</v>
      </c>
      <c r="K265" s="9">
        <v>0</v>
      </c>
      <c r="L265" s="20">
        <v>31</v>
      </c>
      <c r="M265" s="9">
        <v>4.1333333333333333E-2</v>
      </c>
      <c r="N265" s="20">
        <v>134</v>
      </c>
      <c r="O265" s="9">
        <v>0.17866666666666667</v>
      </c>
      <c r="P265" s="20">
        <v>9</v>
      </c>
      <c r="Q265" s="9">
        <v>1.2E-2</v>
      </c>
    </row>
    <row r="266" spans="4:17" x14ac:dyDescent="0.25">
      <c r="D266" s="8" t="s">
        <v>704</v>
      </c>
      <c r="E266" s="20">
        <v>521</v>
      </c>
      <c r="F266" s="20">
        <v>385</v>
      </c>
      <c r="G266" s="9">
        <v>0.73896353166986561</v>
      </c>
      <c r="H266" s="20">
        <v>262</v>
      </c>
      <c r="I266" s="9">
        <v>0.68051948051948052</v>
      </c>
      <c r="J266" s="20">
        <v>0</v>
      </c>
      <c r="K266" s="9">
        <v>0</v>
      </c>
      <c r="L266" s="20">
        <v>16</v>
      </c>
      <c r="M266" s="9">
        <v>4.1558441558441558E-2</v>
      </c>
      <c r="N266" s="20">
        <v>88</v>
      </c>
      <c r="O266" s="9">
        <v>0.22857142857142856</v>
      </c>
      <c r="P266" s="20">
        <v>5</v>
      </c>
      <c r="Q266" s="9">
        <v>1.2987012987012988E-2</v>
      </c>
    </row>
    <row r="267" spans="4:17" x14ac:dyDescent="0.25">
      <c r="D267" s="8" t="s">
        <v>709</v>
      </c>
      <c r="E267" s="20">
        <v>2137</v>
      </c>
      <c r="F267" s="20">
        <v>1670</v>
      </c>
      <c r="G267" s="9">
        <v>0.78146934955545155</v>
      </c>
      <c r="H267" s="20">
        <v>1053</v>
      </c>
      <c r="I267" s="9">
        <v>0.63053892215568863</v>
      </c>
      <c r="J267" s="20">
        <v>0</v>
      </c>
      <c r="K267" s="9">
        <v>0</v>
      </c>
      <c r="L267" s="20">
        <v>62</v>
      </c>
      <c r="M267" s="9">
        <v>3.7125748502994015E-2</v>
      </c>
      <c r="N267" s="20">
        <v>290</v>
      </c>
      <c r="O267" s="9">
        <v>0.17365269461077845</v>
      </c>
      <c r="P267" s="20">
        <v>21</v>
      </c>
      <c r="Q267" s="9">
        <v>1.2574850299401197E-2</v>
      </c>
    </row>
    <row r="268" spans="4:17" x14ac:dyDescent="0.25">
      <c r="D268" s="8" t="s">
        <v>713</v>
      </c>
      <c r="E268" s="20">
        <v>769</v>
      </c>
      <c r="F268" s="20">
        <v>603</v>
      </c>
      <c r="G268" s="9">
        <v>0.78413524057217165</v>
      </c>
      <c r="H268" s="20">
        <v>404</v>
      </c>
      <c r="I268" s="9">
        <v>0.66998341625207292</v>
      </c>
      <c r="J268" s="20">
        <v>0</v>
      </c>
      <c r="K268" s="9">
        <v>0</v>
      </c>
      <c r="L268" s="20">
        <v>36</v>
      </c>
      <c r="M268" s="9">
        <v>5.9701492537313432E-2</v>
      </c>
      <c r="N268" s="20">
        <v>97</v>
      </c>
      <c r="O268" s="9">
        <v>0.16086235489220563</v>
      </c>
      <c r="P268" s="20">
        <v>8</v>
      </c>
      <c r="Q268" s="9">
        <v>1.3266998341625208E-2</v>
      </c>
    </row>
    <row r="269" spans="4:17" x14ac:dyDescent="0.25">
      <c r="D269" s="7" t="s">
        <v>679</v>
      </c>
      <c r="E269" s="20">
        <v>5556</v>
      </c>
      <c r="F269" s="20">
        <v>4232</v>
      </c>
      <c r="G269" s="9">
        <v>0.76169906407487398</v>
      </c>
      <c r="H269" s="20">
        <v>2513</v>
      </c>
      <c r="I269" s="9">
        <v>0.5938090737240076</v>
      </c>
      <c r="J269" s="20">
        <v>0</v>
      </c>
      <c r="K269" s="9">
        <v>0</v>
      </c>
      <c r="L269" s="20">
        <v>478</v>
      </c>
      <c r="M269" s="9">
        <v>0.11294896030245746</v>
      </c>
      <c r="N269" s="20">
        <v>467</v>
      </c>
      <c r="O269" s="9">
        <v>0.11034971644612476</v>
      </c>
      <c r="P269" s="20">
        <v>82</v>
      </c>
      <c r="Q269" s="9">
        <v>1.9376181474480152E-2</v>
      </c>
    </row>
    <row r="270" spans="4:17" x14ac:dyDescent="0.25">
      <c r="D270" s="8" t="s">
        <v>680</v>
      </c>
      <c r="E270" s="20">
        <v>1511</v>
      </c>
      <c r="F270" s="20">
        <v>1184</v>
      </c>
      <c r="G270" s="9">
        <v>0.7835870284579749</v>
      </c>
      <c r="H270" s="20">
        <v>714</v>
      </c>
      <c r="I270" s="9">
        <v>0.60304054054054057</v>
      </c>
      <c r="J270" s="20">
        <v>0</v>
      </c>
      <c r="K270" s="9">
        <v>0</v>
      </c>
      <c r="L270" s="20">
        <v>109</v>
      </c>
      <c r="M270" s="9">
        <v>9.2060810810810814E-2</v>
      </c>
      <c r="N270" s="20">
        <v>124</v>
      </c>
      <c r="O270" s="9">
        <v>0.10472972972972973</v>
      </c>
      <c r="P270" s="20">
        <v>28</v>
      </c>
      <c r="Q270" s="9">
        <v>2.364864864864865E-2</v>
      </c>
    </row>
    <row r="271" spans="4:17" x14ac:dyDescent="0.25">
      <c r="D271" s="8" t="s">
        <v>685</v>
      </c>
      <c r="E271" s="20">
        <v>1900</v>
      </c>
      <c r="F271" s="20">
        <v>1473</v>
      </c>
      <c r="G271" s="9">
        <v>0.77526315789473688</v>
      </c>
      <c r="H271" s="20">
        <v>917</v>
      </c>
      <c r="I271" s="9">
        <v>0.62253903598099114</v>
      </c>
      <c r="J271" s="20">
        <v>0</v>
      </c>
      <c r="K271" s="9">
        <v>0</v>
      </c>
      <c r="L271" s="20">
        <v>183</v>
      </c>
      <c r="M271" s="9">
        <v>0.12423625254582485</v>
      </c>
      <c r="N271" s="20">
        <v>138</v>
      </c>
      <c r="O271" s="9">
        <v>9.368635437881874E-2</v>
      </c>
      <c r="P271" s="20">
        <v>16</v>
      </c>
      <c r="Q271" s="9">
        <v>1.0862186014935505E-2</v>
      </c>
    </row>
    <row r="272" spans="4:17" x14ac:dyDescent="0.25">
      <c r="D272" s="8" t="s">
        <v>697</v>
      </c>
      <c r="E272" s="20">
        <v>322</v>
      </c>
      <c r="F272" s="20">
        <v>163</v>
      </c>
      <c r="G272" s="9">
        <v>0.50621118012422361</v>
      </c>
      <c r="H272" s="20">
        <v>62</v>
      </c>
      <c r="I272" s="9">
        <v>0.38036809815950923</v>
      </c>
      <c r="J272" s="20">
        <v>0</v>
      </c>
      <c r="K272" s="9">
        <v>0</v>
      </c>
      <c r="L272" s="20">
        <v>36</v>
      </c>
      <c r="M272" s="9">
        <v>0.22085889570552147</v>
      </c>
      <c r="N272" s="20">
        <v>77</v>
      </c>
      <c r="O272" s="9">
        <v>0.47239263803680981</v>
      </c>
      <c r="P272" s="20">
        <v>9</v>
      </c>
      <c r="Q272" s="9">
        <v>5.5214723926380369E-2</v>
      </c>
    </row>
    <row r="273" spans="4:17" x14ac:dyDescent="0.25">
      <c r="D273" s="8" t="s">
        <v>705</v>
      </c>
      <c r="E273" s="20">
        <v>1823</v>
      </c>
      <c r="F273" s="20">
        <v>1412</v>
      </c>
      <c r="G273" s="9">
        <v>0.77454744925946239</v>
      </c>
      <c r="H273" s="20">
        <v>820</v>
      </c>
      <c r="I273" s="9">
        <v>0.58073654390934848</v>
      </c>
      <c r="J273" s="20">
        <v>0</v>
      </c>
      <c r="K273" s="9">
        <v>0</v>
      </c>
      <c r="L273" s="20">
        <v>150</v>
      </c>
      <c r="M273" s="9">
        <v>0.10623229461756374</v>
      </c>
      <c r="N273" s="20">
        <v>128</v>
      </c>
      <c r="O273" s="9">
        <v>9.0651558073654395E-2</v>
      </c>
      <c r="P273" s="20">
        <v>29</v>
      </c>
      <c r="Q273" s="9">
        <v>2.0538243626062325E-2</v>
      </c>
    </row>
    <row r="274" spans="4:17" x14ac:dyDescent="0.25">
      <c r="D274" s="7" t="s">
        <v>681</v>
      </c>
      <c r="E274" s="20">
        <v>6253</v>
      </c>
      <c r="F274" s="20">
        <v>4807</v>
      </c>
      <c r="G274" s="9">
        <v>0.76875099952023029</v>
      </c>
      <c r="H274" s="20">
        <v>3190</v>
      </c>
      <c r="I274" s="9">
        <v>0.66361556064073224</v>
      </c>
      <c r="J274" s="20">
        <v>0</v>
      </c>
      <c r="K274" s="9">
        <v>0</v>
      </c>
      <c r="L274" s="20">
        <v>486</v>
      </c>
      <c r="M274" s="9">
        <v>0.10110255876846266</v>
      </c>
      <c r="N274" s="20">
        <v>606</v>
      </c>
      <c r="O274" s="9">
        <v>0.12606615352610775</v>
      </c>
      <c r="P274" s="20">
        <v>83</v>
      </c>
      <c r="Q274" s="9">
        <v>1.7266486374037861E-2</v>
      </c>
    </row>
    <row r="275" spans="4:17" x14ac:dyDescent="0.25">
      <c r="D275" s="8" t="s">
        <v>682</v>
      </c>
      <c r="E275" s="20">
        <v>2642</v>
      </c>
      <c r="F275" s="20">
        <v>2018</v>
      </c>
      <c r="G275" s="9">
        <v>0.76381529144587434</v>
      </c>
      <c r="H275" s="20">
        <v>1286</v>
      </c>
      <c r="I275" s="9">
        <v>0.63726461843409321</v>
      </c>
      <c r="J275" s="20">
        <v>0</v>
      </c>
      <c r="K275" s="9">
        <v>0</v>
      </c>
      <c r="L275" s="20">
        <v>316</v>
      </c>
      <c r="M275" s="9">
        <v>0.15659068384539149</v>
      </c>
      <c r="N275" s="20">
        <v>151</v>
      </c>
      <c r="O275" s="9">
        <v>7.4826560951437068E-2</v>
      </c>
      <c r="P275" s="20">
        <v>29</v>
      </c>
      <c r="Q275" s="9">
        <v>1.4370664023785926E-2</v>
      </c>
    </row>
    <row r="276" spans="4:17" x14ac:dyDescent="0.25">
      <c r="D276" s="8" t="s">
        <v>689</v>
      </c>
      <c r="E276" s="20">
        <v>994</v>
      </c>
      <c r="F276" s="20">
        <v>790</v>
      </c>
      <c r="G276" s="9">
        <v>0.79476861167002011</v>
      </c>
      <c r="H276" s="20">
        <v>530</v>
      </c>
      <c r="I276" s="9">
        <v>0.67088607594936711</v>
      </c>
      <c r="J276" s="20">
        <v>0</v>
      </c>
      <c r="K276" s="9">
        <v>0</v>
      </c>
      <c r="L276" s="20">
        <v>20</v>
      </c>
      <c r="M276" s="9">
        <v>2.5316455696202531E-2</v>
      </c>
      <c r="N276" s="20">
        <v>147</v>
      </c>
      <c r="O276" s="9">
        <v>0.1860759493670886</v>
      </c>
      <c r="P276" s="20">
        <v>7</v>
      </c>
      <c r="Q276" s="9">
        <v>8.8607594936708865E-3</v>
      </c>
    </row>
    <row r="277" spans="4:17" x14ac:dyDescent="0.25">
      <c r="D277" s="8" t="s">
        <v>698</v>
      </c>
      <c r="E277" s="20">
        <v>1739</v>
      </c>
      <c r="F277" s="20">
        <v>1335</v>
      </c>
      <c r="G277" s="9">
        <v>0.76768257619321445</v>
      </c>
      <c r="H277" s="20">
        <v>919</v>
      </c>
      <c r="I277" s="9">
        <v>0.68838951310861418</v>
      </c>
      <c r="J277" s="20">
        <v>0</v>
      </c>
      <c r="K277" s="9">
        <v>0</v>
      </c>
      <c r="L277" s="20">
        <v>90</v>
      </c>
      <c r="M277" s="9">
        <v>6.741573033707865E-2</v>
      </c>
      <c r="N277" s="20">
        <v>201</v>
      </c>
      <c r="O277" s="9">
        <v>0.15056179775280898</v>
      </c>
      <c r="P277" s="20">
        <v>40</v>
      </c>
      <c r="Q277" s="9">
        <v>2.9962546816479401E-2</v>
      </c>
    </row>
    <row r="278" spans="4:17" x14ac:dyDescent="0.25">
      <c r="D278" s="8" t="s">
        <v>699</v>
      </c>
      <c r="E278" s="20">
        <v>878</v>
      </c>
      <c r="F278" s="20">
        <v>664</v>
      </c>
      <c r="G278" s="9">
        <v>0.75626423690205014</v>
      </c>
      <c r="H278" s="20">
        <v>455</v>
      </c>
      <c r="I278" s="9">
        <v>0.68524096385542166</v>
      </c>
      <c r="J278" s="20">
        <v>0</v>
      </c>
      <c r="K278" s="9">
        <v>0</v>
      </c>
      <c r="L278" s="20">
        <v>60</v>
      </c>
      <c r="M278" s="9">
        <v>9.036144578313253E-2</v>
      </c>
      <c r="N278" s="20">
        <v>107</v>
      </c>
      <c r="O278" s="9">
        <v>0.16114457831325302</v>
      </c>
      <c r="P278" s="20">
        <v>7</v>
      </c>
      <c r="Q278" s="9">
        <v>1.0542168674698794E-2</v>
      </c>
    </row>
    <row r="279" spans="4:17" x14ac:dyDescent="0.25">
      <c r="D279" s="7" t="s">
        <v>702</v>
      </c>
      <c r="E279" s="20">
        <v>8277</v>
      </c>
      <c r="F279" s="20">
        <v>6392</v>
      </c>
      <c r="G279" s="9">
        <v>0.77226048085054977</v>
      </c>
      <c r="H279" s="20">
        <v>3458</v>
      </c>
      <c r="I279" s="9">
        <v>0.54098873591989982</v>
      </c>
      <c r="J279" s="20">
        <v>1</v>
      </c>
      <c r="K279" s="9">
        <v>1.5644555694618273E-4</v>
      </c>
      <c r="L279" s="20">
        <v>182</v>
      </c>
      <c r="M279" s="9">
        <v>2.8473091364205255E-2</v>
      </c>
      <c r="N279" s="20">
        <v>1160</v>
      </c>
      <c r="O279" s="9">
        <v>0.18147684605757197</v>
      </c>
      <c r="P279" s="20">
        <v>111</v>
      </c>
      <c r="Q279" s="9">
        <v>1.7365456821026283E-2</v>
      </c>
    </row>
    <row r="280" spans="4:17" x14ac:dyDescent="0.25">
      <c r="D280" s="8" t="s">
        <v>703</v>
      </c>
      <c r="E280" s="20">
        <v>742</v>
      </c>
      <c r="F280" s="20">
        <v>564</v>
      </c>
      <c r="G280" s="9">
        <v>0.76010781671159033</v>
      </c>
      <c r="H280" s="20">
        <v>353</v>
      </c>
      <c r="I280" s="9">
        <v>0.62588652482269502</v>
      </c>
      <c r="J280" s="20">
        <v>1</v>
      </c>
      <c r="K280" s="9">
        <v>1.7730496453900709E-3</v>
      </c>
      <c r="L280" s="20">
        <v>8</v>
      </c>
      <c r="M280" s="9">
        <v>1.4184397163120567E-2</v>
      </c>
      <c r="N280" s="20">
        <v>127</v>
      </c>
      <c r="O280" s="9">
        <v>0.225177304964539</v>
      </c>
      <c r="P280" s="20">
        <v>7</v>
      </c>
      <c r="Q280" s="9">
        <v>1.2411347517730497E-2</v>
      </c>
    </row>
    <row r="281" spans="4:17" x14ac:dyDescent="0.25">
      <c r="D281" s="8" t="s">
        <v>706</v>
      </c>
      <c r="E281" s="20">
        <v>1943</v>
      </c>
      <c r="F281" s="20">
        <v>1434</v>
      </c>
      <c r="G281" s="9">
        <v>0.73803396809058153</v>
      </c>
      <c r="H281" s="20">
        <v>554</v>
      </c>
      <c r="I281" s="9">
        <v>0.38633193863319387</v>
      </c>
      <c r="J281" s="20">
        <v>0</v>
      </c>
      <c r="K281" s="9">
        <v>0</v>
      </c>
      <c r="L281" s="20">
        <v>106</v>
      </c>
      <c r="M281" s="9">
        <v>7.3919107391910738E-2</v>
      </c>
      <c r="N281" s="20">
        <v>242</v>
      </c>
      <c r="O281" s="9">
        <v>0.16875871687587168</v>
      </c>
      <c r="P281" s="20">
        <v>33</v>
      </c>
      <c r="Q281" s="9">
        <v>2.3012552301255231E-2</v>
      </c>
    </row>
    <row r="282" spans="4:17" x14ac:dyDescent="0.25">
      <c r="D282" s="8" t="s">
        <v>708</v>
      </c>
      <c r="E282" s="20">
        <v>2342</v>
      </c>
      <c r="F282" s="20">
        <v>1844</v>
      </c>
      <c r="G282" s="9">
        <v>0.78736122971818956</v>
      </c>
      <c r="H282" s="20">
        <v>1033</v>
      </c>
      <c r="I282" s="9">
        <v>0.56019522776572672</v>
      </c>
      <c r="J282" s="20">
        <v>0</v>
      </c>
      <c r="K282" s="9">
        <v>0</v>
      </c>
      <c r="L282" s="20">
        <v>21</v>
      </c>
      <c r="M282" s="9">
        <v>1.13882863340564E-2</v>
      </c>
      <c r="N282" s="20">
        <v>304</v>
      </c>
      <c r="O282" s="9">
        <v>0.16485900216919741</v>
      </c>
      <c r="P282" s="20">
        <v>44</v>
      </c>
      <c r="Q282" s="9">
        <v>2.3861171366594359E-2</v>
      </c>
    </row>
    <row r="283" spans="4:17" x14ac:dyDescent="0.25">
      <c r="D283" s="8" t="s">
        <v>710</v>
      </c>
      <c r="E283" s="20">
        <v>617</v>
      </c>
      <c r="F283" s="20">
        <v>479</v>
      </c>
      <c r="G283" s="9">
        <v>0.77633711507293357</v>
      </c>
      <c r="H283" s="20">
        <v>305</v>
      </c>
      <c r="I283" s="9">
        <v>0.63674321503131526</v>
      </c>
      <c r="J283" s="20">
        <v>0</v>
      </c>
      <c r="K283" s="9">
        <v>0</v>
      </c>
      <c r="L283" s="20">
        <v>14</v>
      </c>
      <c r="M283" s="9">
        <v>2.9227557411273485E-2</v>
      </c>
      <c r="N283" s="20">
        <v>93</v>
      </c>
      <c r="O283" s="9">
        <v>0.19415448851774531</v>
      </c>
      <c r="P283" s="20">
        <v>7</v>
      </c>
      <c r="Q283" s="9">
        <v>1.4613778705636743E-2</v>
      </c>
    </row>
    <row r="284" spans="4:17" x14ac:dyDescent="0.25">
      <c r="D284" s="8" t="s">
        <v>715</v>
      </c>
      <c r="E284" s="20">
        <v>2633</v>
      </c>
      <c r="F284" s="20">
        <v>2071</v>
      </c>
      <c r="G284" s="9">
        <v>0.78655526015951382</v>
      </c>
      <c r="H284" s="20">
        <v>1213</v>
      </c>
      <c r="I284" s="9">
        <v>0.58570738773539355</v>
      </c>
      <c r="J284" s="20">
        <v>0</v>
      </c>
      <c r="K284" s="9">
        <v>0</v>
      </c>
      <c r="L284" s="20">
        <v>33</v>
      </c>
      <c r="M284" s="9">
        <v>1.5934331240946401E-2</v>
      </c>
      <c r="N284" s="20">
        <v>394</v>
      </c>
      <c r="O284" s="9">
        <v>0.19024625784645099</v>
      </c>
      <c r="P284" s="20">
        <v>20</v>
      </c>
      <c r="Q284" s="9">
        <v>9.6571704490584255E-3</v>
      </c>
    </row>
    <row r="285" spans="4:17" x14ac:dyDescent="0.25">
      <c r="D285" s="7" t="s">
        <v>677</v>
      </c>
      <c r="E285" s="20">
        <v>7141</v>
      </c>
      <c r="F285" s="20">
        <v>5659</v>
      </c>
      <c r="G285" s="9">
        <v>0.7924660411707044</v>
      </c>
      <c r="H285" s="20">
        <v>3753</v>
      </c>
      <c r="I285" s="9">
        <v>0.6631913765682983</v>
      </c>
      <c r="J285" s="20">
        <v>1</v>
      </c>
      <c r="K285" s="9">
        <v>1.7670966601873123E-4</v>
      </c>
      <c r="L285" s="20">
        <v>258</v>
      </c>
      <c r="M285" s="9">
        <v>4.5591093832832656E-2</v>
      </c>
      <c r="N285" s="20">
        <v>737</v>
      </c>
      <c r="O285" s="9">
        <v>0.1302350238558049</v>
      </c>
      <c r="P285" s="20">
        <v>142</v>
      </c>
      <c r="Q285" s="9">
        <v>2.5092772574659833E-2</v>
      </c>
    </row>
    <row r="286" spans="4:17" x14ac:dyDescent="0.25">
      <c r="D286" s="8" t="s">
        <v>678</v>
      </c>
      <c r="E286" s="20">
        <v>1243</v>
      </c>
      <c r="F286" s="20">
        <v>974</v>
      </c>
      <c r="G286" s="9">
        <v>0.78358809332260659</v>
      </c>
      <c r="H286" s="20">
        <v>633</v>
      </c>
      <c r="I286" s="9">
        <v>0.64989733059548249</v>
      </c>
      <c r="J286" s="20">
        <v>0</v>
      </c>
      <c r="K286" s="9">
        <v>0</v>
      </c>
      <c r="L286" s="20">
        <v>75</v>
      </c>
      <c r="M286" s="9">
        <v>7.7002053388090352E-2</v>
      </c>
      <c r="N286" s="20">
        <v>111</v>
      </c>
      <c r="O286" s="9">
        <v>0.11396303901437371</v>
      </c>
      <c r="P286" s="20">
        <v>22</v>
      </c>
      <c r="Q286" s="9">
        <v>2.2587268993839837E-2</v>
      </c>
    </row>
    <row r="287" spans="4:17" x14ac:dyDescent="0.25">
      <c r="D287" s="8" t="s">
        <v>686</v>
      </c>
      <c r="E287" s="20">
        <v>2332</v>
      </c>
      <c r="F287" s="20">
        <v>1848</v>
      </c>
      <c r="G287" s="9">
        <v>0.79245283018867929</v>
      </c>
      <c r="H287" s="20">
        <v>1208</v>
      </c>
      <c r="I287" s="9">
        <v>0.65367965367965364</v>
      </c>
      <c r="J287" s="20">
        <v>1</v>
      </c>
      <c r="K287" s="9">
        <v>5.4112554112554113E-4</v>
      </c>
      <c r="L287" s="20">
        <v>39</v>
      </c>
      <c r="M287" s="9">
        <v>2.1103896103896104E-2</v>
      </c>
      <c r="N287" s="20">
        <v>232</v>
      </c>
      <c r="O287" s="9">
        <v>0.12554112554112554</v>
      </c>
      <c r="P287" s="20">
        <v>87</v>
      </c>
      <c r="Q287" s="9">
        <v>4.707792207792208E-2</v>
      </c>
    </row>
    <row r="288" spans="4:17" x14ac:dyDescent="0.25">
      <c r="D288" s="8" t="s">
        <v>692</v>
      </c>
      <c r="E288" s="20">
        <v>1720</v>
      </c>
      <c r="F288" s="20">
        <v>1388</v>
      </c>
      <c r="G288" s="9">
        <v>0.80697674418604648</v>
      </c>
      <c r="H288" s="20">
        <v>961</v>
      </c>
      <c r="I288" s="9">
        <v>0.69236311239193082</v>
      </c>
      <c r="J288" s="20">
        <v>0</v>
      </c>
      <c r="K288" s="9">
        <v>0</v>
      </c>
      <c r="L288" s="20">
        <v>41</v>
      </c>
      <c r="M288" s="9">
        <v>2.9538904899135448E-2</v>
      </c>
      <c r="N288" s="20">
        <v>216</v>
      </c>
      <c r="O288" s="9">
        <v>0.15561959654178675</v>
      </c>
      <c r="P288" s="20">
        <v>10</v>
      </c>
      <c r="Q288" s="9">
        <v>7.2046109510086453E-3</v>
      </c>
    </row>
    <row r="289" spans="4:17" x14ac:dyDescent="0.25">
      <c r="D289" s="8" t="s">
        <v>701</v>
      </c>
      <c r="E289" s="20">
        <v>1846</v>
      </c>
      <c r="F289" s="20">
        <v>1449</v>
      </c>
      <c r="G289" s="9">
        <v>0.78494041170097506</v>
      </c>
      <c r="H289" s="20">
        <v>951</v>
      </c>
      <c r="I289" s="9">
        <v>0.65631469979296064</v>
      </c>
      <c r="J289" s="20">
        <v>0</v>
      </c>
      <c r="K289" s="9">
        <v>0</v>
      </c>
      <c r="L289" s="20">
        <v>103</v>
      </c>
      <c r="M289" s="9">
        <v>7.108350586611456E-2</v>
      </c>
      <c r="N289" s="20">
        <v>178</v>
      </c>
      <c r="O289" s="9">
        <v>0.12284334023464458</v>
      </c>
      <c r="P289" s="20">
        <v>23</v>
      </c>
      <c r="Q289" s="9">
        <v>1.5873015873015872E-2</v>
      </c>
    </row>
    <row r="290" spans="4:17" x14ac:dyDescent="0.25">
      <c r="D290" s="7" t="s">
        <v>683</v>
      </c>
      <c r="E290" s="20">
        <v>5462</v>
      </c>
      <c r="F290" s="20">
        <v>4214</v>
      </c>
      <c r="G290" s="9">
        <v>0.77151226656902239</v>
      </c>
      <c r="H290" s="20">
        <v>2616</v>
      </c>
      <c r="I290" s="9">
        <v>0.62078785002373038</v>
      </c>
      <c r="J290" s="20">
        <v>0</v>
      </c>
      <c r="K290" s="9">
        <v>0</v>
      </c>
      <c r="L290" s="20">
        <v>258</v>
      </c>
      <c r="M290" s="9">
        <v>6.1224489795918366E-2</v>
      </c>
      <c r="N290" s="20">
        <v>628</v>
      </c>
      <c r="O290" s="9">
        <v>0.14902705268153774</v>
      </c>
      <c r="P290" s="20">
        <v>78</v>
      </c>
      <c r="Q290" s="9">
        <v>1.8509729473184623E-2</v>
      </c>
    </row>
    <row r="291" spans="4:17" x14ac:dyDescent="0.25">
      <c r="D291" s="8" t="s">
        <v>684</v>
      </c>
      <c r="E291" s="20">
        <v>1393</v>
      </c>
      <c r="F291" s="20">
        <v>1055</v>
      </c>
      <c r="G291" s="9">
        <v>0.75735821966977745</v>
      </c>
      <c r="H291" s="20">
        <v>629</v>
      </c>
      <c r="I291" s="9">
        <v>0.59620853080568725</v>
      </c>
      <c r="J291" s="20">
        <v>0</v>
      </c>
      <c r="K291" s="9">
        <v>0</v>
      </c>
      <c r="L291" s="20">
        <v>39</v>
      </c>
      <c r="M291" s="9">
        <v>3.6966824644549763E-2</v>
      </c>
      <c r="N291" s="20">
        <v>188</v>
      </c>
      <c r="O291" s="9">
        <v>0.17819905213270143</v>
      </c>
      <c r="P291" s="20">
        <v>27</v>
      </c>
      <c r="Q291" s="9">
        <v>2.5592417061611375E-2</v>
      </c>
    </row>
    <row r="292" spans="4:17" x14ac:dyDescent="0.25">
      <c r="D292" s="8" t="s">
        <v>690</v>
      </c>
      <c r="E292" s="20">
        <v>1460</v>
      </c>
      <c r="F292" s="20">
        <v>1116</v>
      </c>
      <c r="G292" s="9">
        <v>0.76438356164383559</v>
      </c>
      <c r="H292" s="20">
        <v>696</v>
      </c>
      <c r="I292" s="9">
        <v>0.62365591397849462</v>
      </c>
      <c r="J292" s="20">
        <v>0</v>
      </c>
      <c r="K292" s="9">
        <v>0</v>
      </c>
      <c r="L292" s="20">
        <v>49</v>
      </c>
      <c r="M292" s="9">
        <v>4.3906810035842292E-2</v>
      </c>
      <c r="N292" s="20">
        <v>214</v>
      </c>
      <c r="O292" s="9">
        <v>0.1917562724014337</v>
      </c>
      <c r="P292" s="20">
        <v>16</v>
      </c>
      <c r="Q292" s="9">
        <v>1.4336917562724014E-2</v>
      </c>
    </row>
    <row r="293" spans="4:17" x14ac:dyDescent="0.25">
      <c r="D293" s="8" t="s">
        <v>711</v>
      </c>
      <c r="E293" s="20">
        <v>862</v>
      </c>
      <c r="F293" s="20">
        <v>678</v>
      </c>
      <c r="G293" s="9">
        <v>0.78654292343387466</v>
      </c>
      <c r="H293" s="20">
        <v>398</v>
      </c>
      <c r="I293" s="9">
        <v>0.58702064896755157</v>
      </c>
      <c r="J293" s="20">
        <v>0</v>
      </c>
      <c r="K293" s="9">
        <v>0</v>
      </c>
      <c r="L293" s="20">
        <v>68</v>
      </c>
      <c r="M293" s="9">
        <v>0.10029498525073746</v>
      </c>
      <c r="N293" s="20">
        <v>64</v>
      </c>
      <c r="O293" s="9">
        <v>9.4395280235988199E-2</v>
      </c>
      <c r="P293" s="20">
        <v>5</v>
      </c>
      <c r="Q293" s="9">
        <v>7.3746312684365781E-3</v>
      </c>
    </row>
    <row r="294" spans="4:17" x14ac:dyDescent="0.25">
      <c r="D294" s="8" t="s">
        <v>712</v>
      </c>
      <c r="E294" s="20">
        <v>1747</v>
      </c>
      <c r="F294" s="20">
        <v>1365</v>
      </c>
      <c r="G294" s="9">
        <v>0.78133943903835146</v>
      </c>
      <c r="H294" s="20">
        <v>893</v>
      </c>
      <c r="I294" s="9">
        <v>0.65421245421245422</v>
      </c>
      <c r="J294" s="20">
        <v>0</v>
      </c>
      <c r="K294" s="9">
        <v>0</v>
      </c>
      <c r="L294" s="20">
        <v>102</v>
      </c>
      <c r="M294" s="9">
        <v>7.4725274725274723E-2</v>
      </c>
      <c r="N294" s="20">
        <v>162</v>
      </c>
      <c r="O294" s="9">
        <v>0.11868131868131868</v>
      </c>
      <c r="P294" s="20">
        <v>30</v>
      </c>
      <c r="Q294" s="9">
        <v>2.197802197802198E-2</v>
      </c>
    </row>
    <row r="295" spans="4:17" x14ac:dyDescent="0.25">
      <c r="D295" s="7" t="s">
        <v>687</v>
      </c>
      <c r="E295" s="20">
        <v>10231</v>
      </c>
      <c r="F295" s="20">
        <v>8255</v>
      </c>
      <c r="G295" s="9">
        <v>0.80686149936467599</v>
      </c>
      <c r="H295" s="20">
        <v>5191</v>
      </c>
      <c r="I295" s="9">
        <v>0.62883101150817688</v>
      </c>
      <c r="J295" s="20">
        <v>0</v>
      </c>
      <c r="K295" s="9">
        <v>0</v>
      </c>
      <c r="L295" s="20">
        <v>259</v>
      </c>
      <c r="M295" s="9">
        <v>3.1374924288310117E-2</v>
      </c>
      <c r="N295" s="20">
        <v>985</v>
      </c>
      <c r="O295" s="9">
        <v>0.11932162325863113</v>
      </c>
      <c r="P295" s="20">
        <v>258</v>
      </c>
      <c r="Q295" s="9">
        <v>3.1253785584494244E-2</v>
      </c>
    </row>
    <row r="296" spans="4:17" x14ac:dyDescent="0.25">
      <c r="D296" s="8" t="s">
        <v>688</v>
      </c>
      <c r="E296" s="20">
        <v>1682</v>
      </c>
      <c r="F296" s="20">
        <v>1377</v>
      </c>
      <c r="G296" s="9">
        <v>0.81866825208085614</v>
      </c>
      <c r="H296" s="20">
        <v>800</v>
      </c>
      <c r="I296" s="9">
        <v>0.58097312999273787</v>
      </c>
      <c r="J296" s="20">
        <v>0</v>
      </c>
      <c r="K296" s="9">
        <v>0</v>
      </c>
      <c r="L296" s="20">
        <v>39</v>
      </c>
      <c r="M296" s="9">
        <v>2.8322440087145968E-2</v>
      </c>
      <c r="N296" s="20">
        <v>138</v>
      </c>
      <c r="O296" s="9">
        <v>0.10021786492374728</v>
      </c>
      <c r="P296" s="20">
        <v>54</v>
      </c>
      <c r="Q296" s="9">
        <v>3.9215686274509803E-2</v>
      </c>
    </row>
    <row r="297" spans="4:17" x14ac:dyDescent="0.25">
      <c r="D297" s="8" t="s">
        <v>691</v>
      </c>
      <c r="E297" s="20">
        <v>3320</v>
      </c>
      <c r="F297" s="20">
        <v>2650</v>
      </c>
      <c r="G297" s="9">
        <v>0.79819277108433739</v>
      </c>
      <c r="H297" s="20">
        <v>1645</v>
      </c>
      <c r="I297" s="9">
        <v>0.62075471698113205</v>
      </c>
      <c r="J297" s="20">
        <v>0</v>
      </c>
      <c r="K297" s="9">
        <v>0</v>
      </c>
      <c r="L297" s="20">
        <v>108</v>
      </c>
      <c r="M297" s="9">
        <v>4.0754716981132075E-2</v>
      </c>
      <c r="N297" s="20">
        <v>303</v>
      </c>
      <c r="O297" s="9">
        <v>0.11433962264150943</v>
      </c>
      <c r="P297" s="20">
        <v>113</v>
      </c>
      <c r="Q297" s="9">
        <v>4.2641509433962263E-2</v>
      </c>
    </row>
    <row r="298" spans="4:17" x14ac:dyDescent="0.25">
      <c r="D298" s="8" t="s">
        <v>695</v>
      </c>
      <c r="E298" s="20">
        <v>1622</v>
      </c>
      <c r="F298" s="20">
        <v>1277</v>
      </c>
      <c r="G298" s="9">
        <v>0.78729963008631321</v>
      </c>
      <c r="H298" s="20">
        <v>706</v>
      </c>
      <c r="I298" s="9">
        <v>0.55285826155050899</v>
      </c>
      <c r="J298" s="20">
        <v>0</v>
      </c>
      <c r="K298" s="9">
        <v>0</v>
      </c>
      <c r="L298" s="20">
        <v>33</v>
      </c>
      <c r="M298" s="9">
        <v>2.5841816758026624E-2</v>
      </c>
      <c r="N298" s="20">
        <v>179</v>
      </c>
      <c r="O298" s="9">
        <v>0.14017227877838684</v>
      </c>
      <c r="P298" s="20">
        <v>40</v>
      </c>
      <c r="Q298" s="9">
        <v>3.1323414252153486E-2</v>
      </c>
    </row>
    <row r="299" spans="4:17" x14ac:dyDescent="0.25">
      <c r="D299" s="8" t="s">
        <v>700</v>
      </c>
      <c r="E299" s="20">
        <v>2148</v>
      </c>
      <c r="F299" s="20">
        <v>1745</v>
      </c>
      <c r="G299" s="9">
        <v>0.81238361266294223</v>
      </c>
      <c r="H299" s="20">
        <v>1117</v>
      </c>
      <c r="I299" s="9">
        <v>0.64011461318051577</v>
      </c>
      <c r="J299" s="20">
        <v>0</v>
      </c>
      <c r="K299" s="9">
        <v>0</v>
      </c>
      <c r="L299" s="20">
        <v>56</v>
      </c>
      <c r="M299" s="9">
        <v>3.2091690544412604E-2</v>
      </c>
      <c r="N299" s="20">
        <v>216</v>
      </c>
      <c r="O299" s="9">
        <v>0.12378223495702005</v>
      </c>
      <c r="P299" s="20">
        <v>25</v>
      </c>
      <c r="Q299" s="9">
        <v>1.4326647564469915E-2</v>
      </c>
    </row>
    <row r="300" spans="4:17" x14ac:dyDescent="0.25">
      <c r="D300" s="8" t="s">
        <v>707</v>
      </c>
      <c r="E300" s="20">
        <v>256</v>
      </c>
      <c r="F300" s="20">
        <v>223</v>
      </c>
      <c r="G300" s="9">
        <v>0.87109375</v>
      </c>
      <c r="H300" s="20">
        <v>189</v>
      </c>
      <c r="I300" s="9">
        <v>0.84753363228699552</v>
      </c>
      <c r="J300" s="20">
        <v>0</v>
      </c>
      <c r="K300" s="9">
        <v>0</v>
      </c>
      <c r="L300" s="20">
        <v>2</v>
      </c>
      <c r="M300" s="9">
        <v>8.9686098654708519E-3</v>
      </c>
      <c r="N300" s="20">
        <v>18</v>
      </c>
      <c r="O300" s="9">
        <v>8.0717488789237665E-2</v>
      </c>
      <c r="P300" s="20">
        <v>9</v>
      </c>
      <c r="Q300" s="9">
        <v>4.0358744394618833E-2</v>
      </c>
    </row>
    <row r="301" spans="4:17" x14ac:dyDescent="0.25">
      <c r="D301" s="8" t="s">
        <v>714</v>
      </c>
      <c r="E301" s="20">
        <v>1203</v>
      </c>
      <c r="F301" s="20">
        <v>983</v>
      </c>
      <c r="G301" s="9">
        <v>0.81712385702410639</v>
      </c>
      <c r="H301" s="20">
        <v>734</v>
      </c>
      <c r="I301" s="9">
        <v>0.74669379450661244</v>
      </c>
      <c r="J301" s="20">
        <v>0</v>
      </c>
      <c r="K301" s="9">
        <v>0</v>
      </c>
      <c r="L301" s="20">
        <v>21</v>
      </c>
      <c r="M301" s="9">
        <v>2.1363173957273652E-2</v>
      </c>
      <c r="N301" s="20">
        <v>131</v>
      </c>
      <c r="O301" s="9">
        <v>0.13326551373346898</v>
      </c>
      <c r="P301" s="20">
        <v>17</v>
      </c>
      <c r="Q301" s="9">
        <v>1.7293997965412006E-2</v>
      </c>
    </row>
    <row r="302" spans="4:17" x14ac:dyDescent="0.25">
      <c r="D302" s="6" t="s">
        <v>501</v>
      </c>
      <c r="E302" s="20">
        <v>41958</v>
      </c>
      <c r="F302" s="20">
        <v>31230</v>
      </c>
      <c r="G302" s="9">
        <v>0.74431574431574432</v>
      </c>
      <c r="H302" s="20">
        <v>21357</v>
      </c>
      <c r="I302" s="9">
        <v>0.68386167146974064</v>
      </c>
      <c r="J302" s="20">
        <v>2</v>
      </c>
      <c r="K302" s="9">
        <v>6.404098623118796E-5</v>
      </c>
      <c r="L302" s="20">
        <v>1589</v>
      </c>
      <c r="M302" s="9">
        <v>5.0880563560678833E-2</v>
      </c>
      <c r="N302" s="20">
        <v>5831</v>
      </c>
      <c r="O302" s="9">
        <v>0.1867114953570285</v>
      </c>
      <c r="P302" s="20">
        <v>1645</v>
      </c>
      <c r="Q302" s="9">
        <v>5.2673711175152099E-2</v>
      </c>
    </row>
    <row r="303" spans="4:17" x14ac:dyDescent="0.25">
      <c r="D303" s="7" t="s">
        <v>717</v>
      </c>
      <c r="E303" s="20">
        <v>5503</v>
      </c>
      <c r="F303" s="20">
        <v>4087</v>
      </c>
      <c r="G303" s="9">
        <v>0.74268580774123205</v>
      </c>
      <c r="H303" s="20">
        <v>2753</v>
      </c>
      <c r="I303" s="9">
        <v>0.67359921702960612</v>
      </c>
      <c r="J303" s="20">
        <v>0</v>
      </c>
      <c r="K303" s="9">
        <v>0</v>
      </c>
      <c r="L303" s="20">
        <v>382</v>
      </c>
      <c r="M303" s="9">
        <v>9.3467090775630049E-2</v>
      </c>
      <c r="N303" s="20">
        <v>776</v>
      </c>
      <c r="O303" s="9">
        <v>0.18987032052850503</v>
      </c>
      <c r="P303" s="20">
        <v>54</v>
      </c>
      <c r="Q303" s="9">
        <v>1.3212625397602153E-2</v>
      </c>
    </row>
    <row r="304" spans="4:17" x14ac:dyDescent="0.25">
      <c r="D304" s="8" t="s">
        <v>718</v>
      </c>
      <c r="E304" s="20">
        <v>1258</v>
      </c>
      <c r="F304" s="20">
        <v>947</v>
      </c>
      <c r="G304" s="9">
        <v>0.75278219395866453</v>
      </c>
      <c r="H304" s="20">
        <v>647</v>
      </c>
      <c r="I304" s="9">
        <v>0.6832101372756072</v>
      </c>
      <c r="J304" s="20">
        <v>0</v>
      </c>
      <c r="K304" s="9">
        <v>0</v>
      </c>
      <c r="L304" s="20">
        <v>90</v>
      </c>
      <c r="M304" s="9">
        <v>9.5036958817317843E-2</v>
      </c>
      <c r="N304" s="20">
        <v>170</v>
      </c>
      <c r="O304" s="9">
        <v>0.17951425554382261</v>
      </c>
      <c r="P304" s="20">
        <v>13</v>
      </c>
      <c r="Q304" s="9">
        <v>1.3727560718057022E-2</v>
      </c>
    </row>
    <row r="305" spans="4:17" x14ac:dyDescent="0.25">
      <c r="D305" s="8" t="s">
        <v>720</v>
      </c>
      <c r="E305" s="20">
        <v>1876</v>
      </c>
      <c r="F305" s="20">
        <v>1460</v>
      </c>
      <c r="G305" s="9">
        <v>0.7782515991471215</v>
      </c>
      <c r="H305" s="20">
        <v>1044</v>
      </c>
      <c r="I305" s="9">
        <v>0.71506849315068488</v>
      </c>
      <c r="J305" s="20">
        <v>0</v>
      </c>
      <c r="K305" s="9">
        <v>0</v>
      </c>
      <c r="L305" s="20">
        <v>93</v>
      </c>
      <c r="M305" s="9">
        <v>6.3698630136986303E-2</v>
      </c>
      <c r="N305" s="20">
        <v>235</v>
      </c>
      <c r="O305" s="9">
        <v>0.16095890410958905</v>
      </c>
      <c r="P305" s="20">
        <v>21</v>
      </c>
      <c r="Q305" s="9">
        <v>1.4383561643835616E-2</v>
      </c>
    </row>
    <row r="306" spans="4:17" x14ac:dyDescent="0.25">
      <c r="D306" s="8" t="s">
        <v>722</v>
      </c>
      <c r="E306" s="20">
        <v>426</v>
      </c>
      <c r="F306" s="20">
        <v>314</v>
      </c>
      <c r="G306" s="9">
        <v>0.73708920187793425</v>
      </c>
      <c r="H306" s="20">
        <v>187</v>
      </c>
      <c r="I306" s="9">
        <v>0.59554140127388533</v>
      </c>
      <c r="J306" s="20">
        <v>0</v>
      </c>
      <c r="K306" s="9">
        <v>0</v>
      </c>
      <c r="L306" s="20">
        <v>46</v>
      </c>
      <c r="M306" s="9">
        <v>0.1464968152866242</v>
      </c>
      <c r="N306" s="20">
        <v>38</v>
      </c>
      <c r="O306" s="9">
        <v>0.12101910828025478</v>
      </c>
      <c r="P306" s="20">
        <v>5</v>
      </c>
      <c r="Q306" s="9">
        <v>1.5923566878980892E-2</v>
      </c>
    </row>
    <row r="307" spans="4:17" x14ac:dyDescent="0.25">
      <c r="D307" s="8" t="s">
        <v>723</v>
      </c>
      <c r="E307" s="20">
        <v>757</v>
      </c>
      <c r="F307" s="20">
        <v>533</v>
      </c>
      <c r="G307" s="9">
        <v>0.70409511228533683</v>
      </c>
      <c r="H307" s="20">
        <v>347</v>
      </c>
      <c r="I307" s="9">
        <v>0.651031894934334</v>
      </c>
      <c r="J307" s="20">
        <v>0</v>
      </c>
      <c r="K307" s="9">
        <v>0</v>
      </c>
      <c r="L307" s="20">
        <v>68</v>
      </c>
      <c r="M307" s="9">
        <v>0.12757973733583489</v>
      </c>
      <c r="N307" s="20">
        <v>115</v>
      </c>
      <c r="O307" s="9">
        <v>0.21575984990619138</v>
      </c>
      <c r="P307" s="20">
        <v>12</v>
      </c>
      <c r="Q307" s="9">
        <v>2.2514071294559099E-2</v>
      </c>
    </row>
    <row r="308" spans="4:17" x14ac:dyDescent="0.25">
      <c r="D308" s="8" t="s">
        <v>749</v>
      </c>
      <c r="E308" s="20">
        <v>1186</v>
      </c>
      <c r="F308" s="20">
        <v>833</v>
      </c>
      <c r="G308" s="9">
        <v>0.70236087689713322</v>
      </c>
      <c r="H308" s="20">
        <v>528</v>
      </c>
      <c r="I308" s="9">
        <v>0.63385354141656658</v>
      </c>
      <c r="J308" s="20">
        <v>0</v>
      </c>
      <c r="K308" s="9">
        <v>0</v>
      </c>
      <c r="L308" s="20">
        <v>85</v>
      </c>
      <c r="M308" s="9">
        <v>0.10204081632653061</v>
      </c>
      <c r="N308" s="20">
        <v>218</v>
      </c>
      <c r="O308" s="9">
        <v>0.26170468187274909</v>
      </c>
      <c r="P308" s="20">
        <v>3</v>
      </c>
      <c r="Q308" s="9">
        <v>3.6014405762304922E-3</v>
      </c>
    </row>
    <row r="309" spans="4:17" x14ac:dyDescent="0.25">
      <c r="D309" s="7" t="s">
        <v>502</v>
      </c>
      <c r="E309" s="20">
        <v>7055</v>
      </c>
      <c r="F309" s="20">
        <v>5716</v>
      </c>
      <c r="G309" s="9">
        <v>0.81020552799433021</v>
      </c>
      <c r="H309" s="20">
        <v>4559</v>
      </c>
      <c r="I309" s="9">
        <v>0.79758572428271524</v>
      </c>
      <c r="J309" s="20">
        <v>1</v>
      </c>
      <c r="K309" s="9">
        <v>1.7494751574527641E-4</v>
      </c>
      <c r="L309" s="20">
        <v>229</v>
      </c>
      <c r="M309" s="9">
        <v>4.0062981105668298E-2</v>
      </c>
      <c r="N309" s="20">
        <v>331</v>
      </c>
      <c r="O309" s="9">
        <v>5.7907627711686491E-2</v>
      </c>
      <c r="P309" s="20">
        <v>546</v>
      </c>
      <c r="Q309" s="9">
        <v>9.5521343596920924E-2</v>
      </c>
    </row>
    <row r="310" spans="4:17" x14ac:dyDescent="0.25">
      <c r="D310" s="8" t="s">
        <v>503</v>
      </c>
      <c r="E310" s="20">
        <v>1256</v>
      </c>
      <c r="F310" s="20">
        <v>1004</v>
      </c>
      <c r="G310" s="9">
        <v>0.79936305732484081</v>
      </c>
      <c r="H310" s="20">
        <v>801</v>
      </c>
      <c r="I310" s="9">
        <v>0.797808764940239</v>
      </c>
      <c r="J310" s="20">
        <v>0</v>
      </c>
      <c r="K310" s="9">
        <v>0</v>
      </c>
      <c r="L310" s="20">
        <v>31</v>
      </c>
      <c r="M310" s="9">
        <v>3.0876494023904383E-2</v>
      </c>
      <c r="N310" s="20">
        <v>101</v>
      </c>
      <c r="O310" s="9">
        <v>0.10059760956175298</v>
      </c>
      <c r="P310" s="20">
        <v>75</v>
      </c>
      <c r="Q310" s="9">
        <v>7.4701195219123509E-2</v>
      </c>
    </row>
    <row r="311" spans="4:17" x14ac:dyDescent="0.25">
      <c r="D311" s="8" t="s">
        <v>721</v>
      </c>
      <c r="E311" s="20">
        <v>1961</v>
      </c>
      <c r="F311" s="20">
        <v>1529</v>
      </c>
      <c r="G311" s="9">
        <v>0.77970423253442123</v>
      </c>
      <c r="H311" s="20">
        <v>1196</v>
      </c>
      <c r="I311" s="9">
        <v>0.7822105951602355</v>
      </c>
      <c r="J311" s="20">
        <v>1</v>
      </c>
      <c r="K311" s="9">
        <v>6.5402223675604975E-4</v>
      </c>
      <c r="L311" s="20">
        <v>83</v>
      </c>
      <c r="M311" s="9">
        <v>5.4283845650752123E-2</v>
      </c>
      <c r="N311" s="20">
        <v>198</v>
      </c>
      <c r="O311" s="9">
        <v>0.12949640287769784</v>
      </c>
      <c r="P311" s="20">
        <v>88</v>
      </c>
      <c r="Q311" s="9">
        <v>5.7553956834532377E-2</v>
      </c>
    </row>
    <row r="312" spans="4:17" x14ac:dyDescent="0.25">
      <c r="D312" s="8" t="s">
        <v>506</v>
      </c>
      <c r="E312" s="20">
        <v>2076</v>
      </c>
      <c r="F312" s="20">
        <v>1740</v>
      </c>
      <c r="G312" s="9">
        <v>0.83815028901734101</v>
      </c>
      <c r="H312" s="20">
        <v>1375</v>
      </c>
      <c r="I312" s="9">
        <v>0.79022988505747127</v>
      </c>
      <c r="J312" s="20"/>
      <c r="K312" s="9">
        <v>0</v>
      </c>
      <c r="L312" s="20">
        <v>41</v>
      </c>
      <c r="M312" s="9">
        <v>2.3563218390804597E-2</v>
      </c>
      <c r="N312" s="20">
        <v>8</v>
      </c>
      <c r="O312" s="9">
        <v>4.5977011494252873E-3</v>
      </c>
      <c r="P312" s="20">
        <v>217</v>
      </c>
      <c r="Q312" s="9">
        <v>0.12471264367816091</v>
      </c>
    </row>
    <row r="313" spans="4:17" x14ac:dyDescent="0.25">
      <c r="D313" s="8" t="s">
        <v>738</v>
      </c>
      <c r="E313" s="20">
        <v>924</v>
      </c>
      <c r="F313" s="20">
        <v>740</v>
      </c>
      <c r="G313" s="9">
        <v>0.80086580086580084</v>
      </c>
      <c r="H313" s="20">
        <v>590</v>
      </c>
      <c r="I313" s="9">
        <v>0.79729729729729726</v>
      </c>
      <c r="J313" s="20">
        <v>0</v>
      </c>
      <c r="K313" s="9">
        <v>0</v>
      </c>
      <c r="L313" s="20">
        <v>58</v>
      </c>
      <c r="M313" s="9">
        <v>7.8378378378378383E-2</v>
      </c>
      <c r="N313" s="20">
        <v>14</v>
      </c>
      <c r="O313" s="9">
        <v>1.891891891891892E-2</v>
      </c>
      <c r="P313" s="20">
        <v>80</v>
      </c>
      <c r="Q313" s="9">
        <v>0.10810810810810811</v>
      </c>
    </row>
    <row r="314" spans="4:17" x14ac:dyDescent="0.25">
      <c r="D314" s="8" t="s">
        <v>748</v>
      </c>
      <c r="E314" s="20">
        <v>838</v>
      </c>
      <c r="F314" s="20">
        <v>703</v>
      </c>
      <c r="G314" s="9">
        <v>0.83890214797136042</v>
      </c>
      <c r="H314" s="20">
        <v>597</v>
      </c>
      <c r="I314" s="9">
        <v>0.84921763869132294</v>
      </c>
      <c r="J314" s="20">
        <v>0</v>
      </c>
      <c r="K314" s="9">
        <v>0</v>
      </c>
      <c r="L314" s="20">
        <v>16</v>
      </c>
      <c r="M314" s="9">
        <v>2.2759601706970129E-2</v>
      </c>
      <c r="N314" s="20">
        <v>10</v>
      </c>
      <c r="O314" s="9">
        <v>1.422475106685633E-2</v>
      </c>
      <c r="P314" s="20">
        <v>86</v>
      </c>
      <c r="Q314" s="9">
        <v>0.12233285917496443</v>
      </c>
    </row>
    <row r="315" spans="4:17" x14ac:dyDescent="0.25">
      <c r="D315" s="7" t="s">
        <v>504</v>
      </c>
      <c r="E315" s="20">
        <v>6449</v>
      </c>
      <c r="F315" s="20">
        <v>4959</v>
      </c>
      <c r="G315" s="9">
        <v>0.76895642735307801</v>
      </c>
      <c r="H315" s="20">
        <v>3475</v>
      </c>
      <c r="I315" s="9">
        <v>0.70074611816898569</v>
      </c>
      <c r="J315" s="20">
        <v>0</v>
      </c>
      <c r="K315" s="9">
        <v>0</v>
      </c>
      <c r="L315" s="20">
        <v>243</v>
      </c>
      <c r="M315" s="9">
        <v>4.9001814882032667E-2</v>
      </c>
      <c r="N315" s="20">
        <v>720</v>
      </c>
      <c r="O315" s="9">
        <v>0.14519056261343014</v>
      </c>
      <c r="P315" s="20">
        <v>269</v>
      </c>
      <c r="Q315" s="9">
        <v>5.4244807420850978E-2</v>
      </c>
    </row>
    <row r="316" spans="4:17" x14ac:dyDescent="0.25">
      <c r="D316" s="8" t="s">
        <v>719</v>
      </c>
      <c r="E316" s="20">
        <v>1079</v>
      </c>
      <c r="F316" s="20">
        <v>867</v>
      </c>
      <c r="G316" s="9">
        <v>0.80352177942539393</v>
      </c>
      <c r="H316" s="20">
        <v>644</v>
      </c>
      <c r="I316" s="9">
        <v>0.74279123414071513</v>
      </c>
      <c r="J316" s="20">
        <v>0</v>
      </c>
      <c r="K316" s="9">
        <v>0</v>
      </c>
      <c r="L316" s="20">
        <v>71</v>
      </c>
      <c r="M316" s="9">
        <v>8.1891580161476352E-2</v>
      </c>
      <c r="N316" s="20">
        <v>91</v>
      </c>
      <c r="O316" s="9">
        <v>0.104959630911188</v>
      </c>
      <c r="P316" s="20">
        <v>16</v>
      </c>
      <c r="Q316" s="9">
        <v>1.845444059976932E-2</v>
      </c>
    </row>
    <row r="317" spans="4:17" x14ac:dyDescent="0.25">
      <c r="D317" s="8" t="s">
        <v>724</v>
      </c>
      <c r="E317" s="20">
        <v>721</v>
      </c>
      <c r="F317" s="20">
        <v>489</v>
      </c>
      <c r="G317" s="9">
        <v>0.67822468793342583</v>
      </c>
      <c r="H317" s="20">
        <v>289</v>
      </c>
      <c r="I317" s="9">
        <v>0.59100204498977504</v>
      </c>
      <c r="J317" s="20">
        <v>0</v>
      </c>
      <c r="K317" s="9">
        <v>0</v>
      </c>
      <c r="L317" s="20">
        <v>43</v>
      </c>
      <c r="M317" s="9">
        <v>8.7934560327198361E-2</v>
      </c>
      <c r="N317" s="20">
        <v>123</v>
      </c>
      <c r="O317" s="9">
        <v>0.25153374233128833</v>
      </c>
      <c r="P317" s="20">
        <v>22</v>
      </c>
      <c r="Q317" s="9">
        <v>4.4989775051124746E-2</v>
      </c>
    </row>
    <row r="318" spans="4:17" x14ac:dyDescent="0.25">
      <c r="D318" s="8" t="s">
        <v>505</v>
      </c>
      <c r="E318" s="20">
        <v>947</v>
      </c>
      <c r="F318" s="20">
        <v>723</v>
      </c>
      <c r="G318" s="9">
        <v>0.76346356916578673</v>
      </c>
      <c r="H318" s="20">
        <v>479</v>
      </c>
      <c r="I318" s="9">
        <v>0.66251728907330565</v>
      </c>
      <c r="J318" s="20"/>
      <c r="K318" s="9">
        <v>0</v>
      </c>
      <c r="L318" s="20">
        <v>36</v>
      </c>
      <c r="M318" s="9">
        <v>4.9792531120331947E-2</v>
      </c>
      <c r="N318" s="20">
        <v>11</v>
      </c>
      <c r="O318" s="9">
        <v>1.5214384508990318E-2</v>
      </c>
      <c r="P318" s="20">
        <v>134</v>
      </c>
      <c r="Q318" s="9">
        <v>0.18533886583679116</v>
      </c>
    </row>
    <row r="319" spans="4:17" x14ac:dyDescent="0.25">
      <c r="D319" s="8" t="s">
        <v>732</v>
      </c>
      <c r="E319" s="20">
        <v>542</v>
      </c>
      <c r="F319" s="20">
        <v>425</v>
      </c>
      <c r="G319" s="9">
        <v>0.78413284132841332</v>
      </c>
      <c r="H319" s="20">
        <v>329</v>
      </c>
      <c r="I319" s="9">
        <v>0.77411764705882358</v>
      </c>
      <c r="J319" s="20">
        <v>0</v>
      </c>
      <c r="K319" s="9">
        <v>0</v>
      </c>
      <c r="L319" s="20">
        <v>11</v>
      </c>
      <c r="M319" s="9">
        <v>2.5882352941176471E-2</v>
      </c>
      <c r="N319" s="20">
        <v>69</v>
      </c>
      <c r="O319" s="9">
        <v>0.16235294117647059</v>
      </c>
      <c r="P319" s="20">
        <v>14</v>
      </c>
      <c r="Q319" s="9">
        <v>3.2941176470588238E-2</v>
      </c>
    </row>
    <row r="320" spans="4:17" x14ac:dyDescent="0.25">
      <c r="D320" s="8" t="s">
        <v>734</v>
      </c>
      <c r="E320" s="20">
        <v>1089</v>
      </c>
      <c r="F320" s="20">
        <v>802</v>
      </c>
      <c r="G320" s="9">
        <v>0.73645546372819104</v>
      </c>
      <c r="H320" s="20">
        <v>566</v>
      </c>
      <c r="I320" s="9">
        <v>0.70573566084788031</v>
      </c>
      <c r="J320" s="20">
        <v>0</v>
      </c>
      <c r="K320" s="9">
        <v>0</v>
      </c>
      <c r="L320" s="20">
        <v>27</v>
      </c>
      <c r="M320" s="9">
        <v>3.366583541147132E-2</v>
      </c>
      <c r="N320" s="20">
        <v>203</v>
      </c>
      <c r="O320" s="9">
        <v>0.25311720698254364</v>
      </c>
      <c r="P320" s="20">
        <v>17</v>
      </c>
      <c r="Q320" s="9">
        <v>2.119700748129676E-2</v>
      </c>
    </row>
    <row r="321" spans="4:17" x14ac:dyDescent="0.25">
      <c r="D321" s="8" t="s">
        <v>735</v>
      </c>
      <c r="E321" s="20">
        <v>905</v>
      </c>
      <c r="F321" s="20">
        <v>679</v>
      </c>
      <c r="G321" s="9">
        <v>0.7502762430939226</v>
      </c>
      <c r="H321" s="20">
        <v>446</v>
      </c>
      <c r="I321" s="9">
        <v>0.65684830633284241</v>
      </c>
      <c r="J321" s="20">
        <v>0</v>
      </c>
      <c r="K321" s="9">
        <v>0</v>
      </c>
      <c r="L321" s="20">
        <v>21</v>
      </c>
      <c r="M321" s="9">
        <v>3.0927835051546393E-2</v>
      </c>
      <c r="N321" s="20">
        <v>141</v>
      </c>
      <c r="O321" s="9">
        <v>0.20765832106038293</v>
      </c>
      <c r="P321" s="20">
        <v>29</v>
      </c>
      <c r="Q321" s="9">
        <v>4.2709867452135494E-2</v>
      </c>
    </row>
    <row r="322" spans="4:17" x14ac:dyDescent="0.25">
      <c r="D322" s="8" t="s">
        <v>744</v>
      </c>
      <c r="E322" s="20">
        <v>455</v>
      </c>
      <c r="F322" s="20">
        <v>398</v>
      </c>
      <c r="G322" s="9">
        <v>0.87472527472527473</v>
      </c>
      <c r="H322" s="20">
        <v>334</v>
      </c>
      <c r="I322" s="9">
        <v>0.83919597989949746</v>
      </c>
      <c r="J322" s="20">
        <v>0</v>
      </c>
      <c r="K322" s="9">
        <v>0</v>
      </c>
      <c r="L322" s="20">
        <v>26</v>
      </c>
      <c r="M322" s="9">
        <v>6.5326633165829151E-2</v>
      </c>
      <c r="N322" s="20">
        <v>12</v>
      </c>
      <c r="O322" s="9">
        <v>3.015075376884422E-2</v>
      </c>
      <c r="P322" s="20">
        <v>3</v>
      </c>
      <c r="Q322" s="9">
        <v>7.537688442211055E-3</v>
      </c>
    </row>
    <row r="323" spans="4:17" x14ac:dyDescent="0.25">
      <c r="D323" s="8" t="s">
        <v>512</v>
      </c>
      <c r="E323" s="20">
        <v>711</v>
      </c>
      <c r="F323" s="20">
        <v>576</v>
      </c>
      <c r="G323" s="9">
        <v>0.810126582278481</v>
      </c>
      <c r="H323" s="20">
        <v>388</v>
      </c>
      <c r="I323" s="9">
        <v>0.67361111111111116</v>
      </c>
      <c r="J323" s="20"/>
      <c r="K323" s="9">
        <v>0</v>
      </c>
      <c r="L323" s="20">
        <v>8</v>
      </c>
      <c r="M323" s="9">
        <v>1.3888888888888888E-2</v>
      </c>
      <c r="N323" s="20">
        <v>70</v>
      </c>
      <c r="O323" s="9">
        <v>0.12152777777777778</v>
      </c>
      <c r="P323" s="20">
        <v>34</v>
      </c>
      <c r="Q323" s="9">
        <v>5.9027777777777776E-2</v>
      </c>
    </row>
    <row r="324" spans="4:17" x14ac:dyDescent="0.25">
      <c r="D324" s="7" t="s">
        <v>509</v>
      </c>
      <c r="E324" s="20">
        <v>7348</v>
      </c>
      <c r="F324" s="20">
        <v>5374</v>
      </c>
      <c r="G324" s="9">
        <v>0.73135547087642894</v>
      </c>
      <c r="H324" s="20">
        <v>3553</v>
      </c>
      <c r="I324" s="9">
        <v>0.66114625976925945</v>
      </c>
      <c r="J324" s="20">
        <v>0</v>
      </c>
      <c r="K324" s="9">
        <v>0</v>
      </c>
      <c r="L324" s="20">
        <v>279</v>
      </c>
      <c r="M324" s="9">
        <v>5.191663565314477E-2</v>
      </c>
      <c r="N324" s="20">
        <v>990</v>
      </c>
      <c r="O324" s="9">
        <v>0.18422032005954597</v>
      </c>
      <c r="P324" s="20">
        <v>397</v>
      </c>
      <c r="Q324" s="9">
        <v>7.3874209155191661E-2</v>
      </c>
    </row>
    <row r="325" spans="4:17" x14ac:dyDescent="0.25">
      <c r="D325" s="8" t="s">
        <v>716</v>
      </c>
      <c r="E325" s="20">
        <v>1106</v>
      </c>
      <c r="F325" s="20">
        <v>758</v>
      </c>
      <c r="G325" s="9">
        <v>0.68535262206148284</v>
      </c>
      <c r="H325" s="20">
        <v>469</v>
      </c>
      <c r="I325" s="9">
        <v>0.6187335092348285</v>
      </c>
      <c r="J325" s="20">
        <v>0</v>
      </c>
      <c r="K325" s="9">
        <v>0</v>
      </c>
      <c r="L325" s="20">
        <v>36</v>
      </c>
      <c r="M325" s="9">
        <v>4.7493403693931395E-2</v>
      </c>
      <c r="N325" s="20">
        <v>229</v>
      </c>
      <c r="O325" s="9">
        <v>0.30211081794195249</v>
      </c>
      <c r="P325" s="20">
        <v>35</v>
      </c>
      <c r="Q325" s="9">
        <v>4.6174142480211081E-2</v>
      </c>
    </row>
    <row r="326" spans="4:17" x14ac:dyDescent="0.25">
      <c r="D326" s="8" t="s">
        <v>725</v>
      </c>
      <c r="E326" s="20">
        <v>746</v>
      </c>
      <c r="F326" s="20">
        <v>570</v>
      </c>
      <c r="G326" s="9">
        <v>0.76407506702412864</v>
      </c>
      <c r="H326" s="20">
        <v>363</v>
      </c>
      <c r="I326" s="9">
        <v>0.63684210526315788</v>
      </c>
      <c r="J326" s="20">
        <v>0</v>
      </c>
      <c r="K326" s="9">
        <v>0</v>
      </c>
      <c r="L326" s="20">
        <v>14</v>
      </c>
      <c r="M326" s="9">
        <v>2.456140350877193E-2</v>
      </c>
      <c r="N326" s="20">
        <v>121</v>
      </c>
      <c r="O326" s="9">
        <v>0.21228070175438596</v>
      </c>
      <c r="P326" s="20">
        <v>13</v>
      </c>
      <c r="Q326" s="9">
        <v>2.2807017543859651E-2</v>
      </c>
    </row>
    <row r="327" spans="4:17" x14ac:dyDescent="0.25">
      <c r="D327" s="8" t="s">
        <v>729</v>
      </c>
      <c r="E327" s="20">
        <v>350</v>
      </c>
      <c r="F327" s="20">
        <v>276</v>
      </c>
      <c r="G327" s="9">
        <v>0.78857142857142859</v>
      </c>
      <c r="H327" s="20">
        <v>202</v>
      </c>
      <c r="I327" s="9">
        <v>0.73188405797101452</v>
      </c>
      <c r="J327" s="20">
        <v>0</v>
      </c>
      <c r="K327" s="9">
        <v>0</v>
      </c>
      <c r="L327" s="20">
        <v>2</v>
      </c>
      <c r="M327" s="9">
        <v>7.246376811594203E-3</v>
      </c>
      <c r="N327" s="20">
        <v>53</v>
      </c>
      <c r="O327" s="9">
        <v>0.19202898550724637</v>
      </c>
      <c r="P327" s="20">
        <v>8</v>
      </c>
      <c r="Q327" s="9">
        <v>2.8985507246376812E-2</v>
      </c>
    </row>
    <row r="328" spans="4:17" x14ac:dyDescent="0.25">
      <c r="D328" s="8" t="s">
        <v>736</v>
      </c>
      <c r="E328" s="20">
        <v>1111</v>
      </c>
      <c r="F328" s="20">
        <v>778</v>
      </c>
      <c r="G328" s="9">
        <v>0.70027002700270025</v>
      </c>
      <c r="H328" s="20">
        <v>479</v>
      </c>
      <c r="I328" s="9">
        <v>0.61568123393316199</v>
      </c>
      <c r="J328" s="20">
        <v>0</v>
      </c>
      <c r="K328" s="9">
        <v>0</v>
      </c>
      <c r="L328" s="20">
        <v>76</v>
      </c>
      <c r="M328" s="9">
        <v>9.7686375321336755E-2</v>
      </c>
      <c r="N328" s="20">
        <v>150</v>
      </c>
      <c r="O328" s="9">
        <v>0.19280205655526991</v>
      </c>
      <c r="P328" s="20">
        <v>58</v>
      </c>
      <c r="Q328" s="9">
        <v>7.4550128534704371E-2</v>
      </c>
    </row>
    <row r="329" spans="4:17" x14ac:dyDescent="0.25">
      <c r="D329" s="8" t="s">
        <v>743</v>
      </c>
      <c r="E329" s="20">
        <v>1874</v>
      </c>
      <c r="F329" s="20">
        <v>1459</v>
      </c>
      <c r="G329" s="9">
        <v>0.77854855923159016</v>
      </c>
      <c r="H329" s="20">
        <v>1049</v>
      </c>
      <c r="I329" s="9">
        <v>0.71898560657984922</v>
      </c>
      <c r="J329" s="20">
        <v>0</v>
      </c>
      <c r="K329" s="9">
        <v>0</v>
      </c>
      <c r="L329" s="20">
        <v>98</v>
      </c>
      <c r="M329" s="9">
        <v>6.7169294037011648E-2</v>
      </c>
      <c r="N329" s="20">
        <v>241</v>
      </c>
      <c r="O329" s="9">
        <v>0.16518163125428376</v>
      </c>
      <c r="P329" s="20">
        <v>2</v>
      </c>
      <c r="Q329" s="9">
        <v>1.3708019191226869E-3</v>
      </c>
    </row>
    <row r="330" spans="4:17" x14ac:dyDescent="0.25">
      <c r="D330" s="8" t="s">
        <v>510</v>
      </c>
      <c r="E330" s="20">
        <v>1500</v>
      </c>
      <c r="F330" s="20">
        <v>1068</v>
      </c>
      <c r="G330" s="9">
        <v>0.71199999999999997</v>
      </c>
      <c r="H330" s="20">
        <v>714</v>
      </c>
      <c r="I330" s="9">
        <v>0.6685393258426966</v>
      </c>
      <c r="J330" s="20"/>
      <c r="K330" s="9">
        <v>0</v>
      </c>
      <c r="L330" s="20">
        <v>41</v>
      </c>
      <c r="M330" s="9">
        <v>3.8389513108614229E-2</v>
      </c>
      <c r="N330" s="20">
        <v>48</v>
      </c>
      <c r="O330" s="9">
        <v>4.49438202247191E-2</v>
      </c>
      <c r="P330" s="20">
        <v>272</v>
      </c>
      <c r="Q330" s="9">
        <v>0.25468164794007492</v>
      </c>
    </row>
    <row r="331" spans="4:17" x14ac:dyDescent="0.25">
      <c r="D331" s="8" t="s">
        <v>747</v>
      </c>
      <c r="E331" s="20">
        <v>661</v>
      </c>
      <c r="F331" s="20">
        <v>465</v>
      </c>
      <c r="G331" s="9">
        <v>0.70347957639939485</v>
      </c>
      <c r="H331" s="20">
        <v>277</v>
      </c>
      <c r="I331" s="9">
        <v>0.5956989247311828</v>
      </c>
      <c r="J331" s="20">
        <v>0</v>
      </c>
      <c r="K331" s="9">
        <v>0</v>
      </c>
      <c r="L331" s="20">
        <v>12</v>
      </c>
      <c r="M331" s="9">
        <v>2.5806451612903226E-2</v>
      </c>
      <c r="N331" s="20">
        <v>148</v>
      </c>
      <c r="O331" s="9">
        <v>0.31827956989247314</v>
      </c>
      <c r="P331" s="20">
        <v>9</v>
      </c>
      <c r="Q331" s="9">
        <v>1.935483870967742E-2</v>
      </c>
    </row>
    <row r="332" spans="4:17" x14ac:dyDescent="0.25">
      <c r="D332" s="7" t="s">
        <v>507</v>
      </c>
      <c r="E332" s="20">
        <v>5040</v>
      </c>
      <c r="F332" s="20">
        <v>3506</v>
      </c>
      <c r="G332" s="9">
        <v>0.69563492063492061</v>
      </c>
      <c r="H332" s="20">
        <v>2144</v>
      </c>
      <c r="I332" s="9">
        <v>0.61152310325156878</v>
      </c>
      <c r="J332" s="20">
        <v>0</v>
      </c>
      <c r="K332" s="9">
        <v>0</v>
      </c>
      <c r="L332" s="20">
        <v>135</v>
      </c>
      <c r="M332" s="9">
        <v>3.8505419281232175E-2</v>
      </c>
      <c r="N332" s="20">
        <v>1088</v>
      </c>
      <c r="O332" s="9">
        <v>0.31032515687393042</v>
      </c>
      <c r="P332" s="20">
        <v>63</v>
      </c>
      <c r="Q332" s="9">
        <v>1.7969195664575013E-2</v>
      </c>
    </row>
    <row r="333" spans="4:17" x14ac:dyDescent="0.25">
      <c r="D333" s="8" t="s">
        <v>508</v>
      </c>
      <c r="E333" s="20">
        <v>1932</v>
      </c>
      <c r="F333" s="20">
        <v>1408</v>
      </c>
      <c r="G333" s="9">
        <v>0.72877846790890266</v>
      </c>
      <c r="H333" s="20">
        <v>949</v>
      </c>
      <c r="I333" s="9">
        <v>0.67400568181818177</v>
      </c>
      <c r="J333" s="20"/>
      <c r="K333" s="9">
        <v>0</v>
      </c>
      <c r="L333" s="20">
        <v>27</v>
      </c>
      <c r="M333" s="9">
        <v>1.9176136363636364E-2</v>
      </c>
      <c r="N333" s="20">
        <v>402</v>
      </c>
      <c r="O333" s="9">
        <v>0.28551136363636365</v>
      </c>
      <c r="P333" s="20">
        <v>5</v>
      </c>
      <c r="Q333" s="9">
        <v>3.5511363636363635E-3</v>
      </c>
    </row>
    <row r="334" spans="4:17" x14ac:dyDescent="0.25">
      <c r="D334" s="8" t="s">
        <v>741</v>
      </c>
      <c r="E334" s="20">
        <v>1623</v>
      </c>
      <c r="F334" s="20">
        <v>1135</v>
      </c>
      <c r="G334" s="9">
        <v>0.6993222427603204</v>
      </c>
      <c r="H334" s="20">
        <v>635</v>
      </c>
      <c r="I334" s="9">
        <v>0.55947136563876654</v>
      </c>
      <c r="J334" s="20">
        <v>0</v>
      </c>
      <c r="K334" s="9">
        <v>0</v>
      </c>
      <c r="L334" s="20">
        <v>77</v>
      </c>
      <c r="M334" s="9">
        <v>6.7841409691629953E-2</v>
      </c>
      <c r="N334" s="20">
        <v>307</v>
      </c>
      <c r="O334" s="9">
        <v>0.27048458149779736</v>
      </c>
      <c r="P334" s="20">
        <v>23</v>
      </c>
      <c r="Q334" s="9">
        <v>2.0264317180616741E-2</v>
      </c>
    </row>
    <row r="335" spans="4:17" x14ac:dyDescent="0.25">
      <c r="D335" s="8" t="s">
        <v>511</v>
      </c>
      <c r="E335" s="20">
        <v>1485</v>
      </c>
      <c r="F335" s="20">
        <v>963</v>
      </c>
      <c r="G335" s="9">
        <v>0.64848484848484844</v>
      </c>
      <c r="H335" s="20">
        <v>560</v>
      </c>
      <c r="I335" s="9">
        <v>0.58151609553478711</v>
      </c>
      <c r="J335" s="20">
        <v>0</v>
      </c>
      <c r="K335" s="9">
        <v>0</v>
      </c>
      <c r="L335" s="20">
        <v>31</v>
      </c>
      <c r="M335" s="9">
        <v>3.2191069574247146E-2</v>
      </c>
      <c r="N335" s="20">
        <v>379</v>
      </c>
      <c r="O335" s="9">
        <v>0.39356178608515058</v>
      </c>
      <c r="P335" s="20">
        <v>35</v>
      </c>
      <c r="Q335" s="9">
        <v>3.6344755970924195E-2</v>
      </c>
    </row>
    <row r="336" spans="4:17" x14ac:dyDescent="0.25">
      <c r="D336" s="7" t="s">
        <v>726</v>
      </c>
      <c r="E336" s="20">
        <v>4926</v>
      </c>
      <c r="F336" s="20">
        <v>3398</v>
      </c>
      <c r="G336" s="9">
        <v>0.68980917580186762</v>
      </c>
      <c r="H336" s="20">
        <v>2077</v>
      </c>
      <c r="I336" s="9">
        <v>0.61124190700412007</v>
      </c>
      <c r="J336" s="20">
        <v>1</v>
      </c>
      <c r="K336" s="9">
        <v>2.942907592701589E-4</v>
      </c>
      <c r="L336" s="20">
        <v>132</v>
      </c>
      <c r="M336" s="9">
        <v>3.8846380223660978E-2</v>
      </c>
      <c r="N336" s="20">
        <v>989</v>
      </c>
      <c r="O336" s="9">
        <v>0.29105356091818718</v>
      </c>
      <c r="P336" s="20">
        <v>207</v>
      </c>
      <c r="Q336" s="9">
        <v>6.0918187168922895E-2</v>
      </c>
    </row>
    <row r="337" spans="4:17" x14ac:dyDescent="0.25">
      <c r="D337" s="8" t="s">
        <v>727</v>
      </c>
      <c r="E337" s="20">
        <v>782</v>
      </c>
      <c r="F337" s="20">
        <v>616</v>
      </c>
      <c r="G337" s="9">
        <v>0.78772378516624042</v>
      </c>
      <c r="H337" s="20">
        <v>408</v>
      </c>
      <c r="I337" s="9">
        <v>0.66233766233766234</v>
      </c>
      <c r="J337" s="20">
        <v>0</v>
      </c>
      <c r="K337" s="9">
        <v>0</v>
      </c>
      <c r="L337" s="20">
        <v>10</v>
      </c>
      <c r="M337" s="9">
        <v>1.6233766233766232E-2</v>
      </c>
      <c r="N337" s="20">
        <v>116</v>
      </c>
      <c r="O337" s="9">
        <v>0.18831168831168832</v>
      </c>
      <c r="P337" s="20">
        <v>15</v>
      </c>
      <c r="Q337" s="9">
        <v>2.4350649350649352E-2</v>
      </c>
    </row>
    <row r="338" spans="4:17" x14ac:dyDescent="0.25">
      <c r="D338" s="8" t="s">
        <v>730</v>
      </c>
      <c r="E338" s="20">
        <v>239</v>
      </c>
      <c r="F338" s="20">
        <v>171</v>
      </c>
      <c r="G338" s="9">
        <v>0.71548117154811719</v>
      </c>
      <c r="H338" s="20">
        <v>104</v>
      </c>
      <c r="I338" s="9">
        <v>0.60818713450292394</v>
      </c>
      <c r="J338" s="20">
        <v>0</v>
      </c>
      <c r="K338" s="9">
        <v>0</v>
      </c>
      <c r="L338" s="20">
        <v>12</v>
      </c>
      <c r="M338" s="9">
        <v>7.0175438596491224E-2</v>
      </c>
      <c r="N338" s="20">
        <v>44</v>
      </c>
      <c r="O338" s="9">
        <v>0.25730994152046782</v>
      </c>
      <c r="P338" s="20">
        <v>2</v>
      </c>
      <c r="Q338" s="9">
        <v>1.1695906432748537E-2</v>
      </c>
    </row>
    <row r="339" spans="4:17" x14ac:dyDescent="0.25">
      <c r="D339" s="8" t="s">
        <v>733</v>
      </c>
      <c r="E339" s="20">
        <v>517</v>
      </c>
      <c r="F339" s="20">
        <v>335</v>
      </c>
      <c r="G339" s="9">
        <v>0.6479690522243714</v>
      </c>
      <c r="H339" s="20">
        <v>191</v>
      </c>
      <c r="I339" s="9">
        <v>0.57014925373134329</v>
      </c>
      <c r="J339" s="20">
        <v>0</v>
      </c>
      <c r="K339" s="9">
        <v>0</v>
      </c>
      <c r="L339" s="20">
        <v>67</v>
      </c>
      <c r="M339" s="9">
        <v>0.2</v>
      </c>
      <c r="N339" s="20">
        <v>73</v>
      </c>
      <c r="O339" s="9">
        <v>0.21791044776119403</v>
      </c>
      <c r="P339" s="20">
        <v>21</v>
      </c>
      <c r="Q339" s="9">
        <v>6.2686567164179099E-2</v>
      </c>
    </row>
    <row r="340" spans="4:17" x14ac:dyDescent="0.25">
      <c r="D340" s="8" t="s">
        <v>737</v>
      </c>
      <c r="E340" s="20">
        <v>882</v>
      </c>
      <c r="F340" s="20">
        <v>597</v>
      </c>
      <c r="G340" s="9">
        <v>0.6768707482993197</v>
      </c>
      <c r="H340" s="20">
        <v>358</v>
      </c>
      <c r="I340" s="9">
        <v>0.59966499162479059</v>
      </c>
      <c r="J340" s="20">
        <v>0</v>
      </c>
      <c r="K340" s="9">
        <v>0</v>
      </c>
      <c r="L340" s="20">
        <v>11</v>
      </c>
      <c r="M340" s="9">
        <v>1.8425460636515914E-2</v>
      </c>
      <c r="N340" s="20">
        <v>199</v>
      </c>
      <c r="O340" s="9">
        <v>0.33333333333333331</v>
      </c>
      <c r="P340" s="20">
        <v>30</v>
      </c>
      <c r="Q340" s="9">
        <v>5.0251256281407038E-2</v>
      </c>
    </row>
    <row r="341" spans="4:17" x14ac:dyDescent="0.25">
      <c r="D341" s="8" t="s">
        <v>745</v>
      </c>
      <c r="E341" s="20">
        <v>2057</v>
      </c>
      <c r="F341" s="20">
        <v>1337</v>
      </c>
      <c r="G341" s="9">
        <v>0.6499756927564414</v>
      </c>
      <c r="H341" s="20">
        <v>790</v>
      </c>
      <c r="I341" s="9">
        <v>0.59087509349289458</v>
      </c>
      <c r="J341" s="20">
        <v>0</v>
      </c>
      <c r="K341" s="9">
        <v>0</v>
      </c>
      <c r="L341" s="20">
        <v>25</v>
      </c>
      <c r="M341" s="9">
        <v>1.8698578908002993E-2</v>
      </c>
      <c r="N341" s="20">
        <v>479</v>
      </c>
      <c r="O341" s="9">
        <v>0.3582647718773373</v>
      </c>
      <c r="P341" s="20">
        <v>129</v>
      </c>
      <c r="Q341" s="9">
        <v>9.648466716529544E-2</v>
      </c>
    </row>
    <row r="342" spans="4:17" x14ac:dyDescent="0.25">
      <c r="D342" s="8" t="s">
        <v>746</v>
      </c>
      <c r="E342" s="20">
        <v>449</v>
      </c>
      <c r="F342" s="20">
        <v>342</v>
      </c>
      <c r="G342" s="9">
        <v>0.76169265033407574</v>
      </c>
      <c r="H342" s="20">
        <v>226</v>
      </c>
      <c r="I342" s="9">
        <v>0.66081871345029242</v>
      </c>
      <c r="J342" s="20">
        <v>1</v>
      </c>
      <c r="K342" s="9">
        <v>2.9239766081871343E-3</v>
      </c>
      <c r="L342" s="20">
        <v>7</v>
      </c>
      <c r="M342" s="9">
        <v>2.046783625730994E-2</v>
      </c>
      <c r="N342" s="20">
        <v>78</v>
      </c>
      <c r="O342" s="9">
        <v>0.22807017543859648</v>
      </c>
      <c r="P342" s="20">
        <v>10</v>
      </c>
      <c r="Q342" s="9">
        <v>2.9239766081871343E-2</v>
      </c>
    </row>
    <row r="343" spans="4:17" x14ac:dyDescent="0.25">
      <c r="D343" s="7" t="s">
        <v>728</v>
      </c>
      <c r="E343" s="20">
        <v>5637</v>
      </c>
      <c r="F343" s="20">
        <v>4190</v>
      </c>
      <c r="G343" s="9">
        <v>0.74330317544793334</v>
      </c>
      <c r="H343" s="20">
        <v>2796</v>
      </c>
      <c r="I343" s="9">
        <v>0.66730310262529835</v>
      </c>
      <c r="J343" s="20">
        <v>0</v>
      </c>
      <c r="K343" s="9">
        <v>0</v>
      </c>
      <c r="L343" s="20">
        <v>189</v>
      </c>
      <c r="M343" s="9">
        <v>4.510739856801909E-2</v>
      </c>
      <c r="N343" s="20">
        <v>937</v>
      </c>
      <c r="O343" s="9">
        <v>0.22362768496420049</v>
      </c>
      <c r="P343" s="20">
        <v>109</v>
      </c>
      <c r="Q343" s="9">
        <v>2.6014319809069212E-2</v>
      </c>
    </row>
    <row r="344" spans="4:17" x14ac:dyDescent="0.25">
      <c r="D344" s="8" t="s">
        <v>487</v>
      </c>
      <c r="E344" s="20">
        <v>910</v>
      </c>
      <c r="F344" s="20">
        <v>690</v>
      </c>
      <c r="G344" s="9">
        <v>0.75824175824175821</v>
      </c>
      <c r="H344" s="20">
        <v>461</v>
      </c>
      <c r="I344" s="9">
        <v>0.6681159420289855</v>
      </c>
      <c r="J344" s="20">
        <v>0</v>
      </c>
      <c r="K344" s="9">
        <v>0</v>
      </c>
      <c r="L344" s="20">
        <v>8</v>
      </c>
      <c r="M344" s="9">
        <v>1.1594202898550725E-2</v>
      </c>
      <c r="N344" s="20">
        <v>137</v>
      </c>
      <c r="O344" s="9">
        <v>0.19855072463768117</v>
      </c>
      <c r="P344" s="20">
        <v>46</v>
      </c>
      <c r="Q344" s="9">
        <v>6.6666666666666666E-2</v>
      </c>
    </row>
    <row r="345" spans="4:17" x14ac:dyDescent="0.25">
      <c r="D345" s="8" t="s">
        <v>731</v>
      </c>
      <c r="E345" s="20">
        <v>730</v>
      </c>
      <c r="F345" s="20">
        <v>554</v>
      </c>
      <c r="G345" s="9">
        <v>0.75890410958904109</v>
      </c>
      <c r="H345" s="20">
        <v>392</v>
      </c>
      <c r="I345" s="9">
        <v>0.70758122743682306</v>
      </c>
      <c r="J345" s="20">
        <v>0</v>
      </c>
      <c r="K345" s="9">
        <v>0</v>
      </c>
      <c r="L345" s="20">
        <v>15</v>
      </c>
      <c r="M345" s="9">
        <v>2.7075812274368231E-2</v>
      </c>
      <c r="N345" s="20">
        <v>112</v>
      </c>
      <c r="O345" s="9">
        <v>0.20216606498194944</v>
      </c>
      <c r="P345" s="20">
        <v>28</v>
      </c>
      <c r="Q345" s="9">
        <v>5.0541516245487361E-2</v>
      </c>
    </row>
    <row r="346" spans="4:17" x14ac:dyDescent="0.25">
      <c r="D346" s="8" t="s">
        <v>739</v>
      </c>
      <c r="E346" s="20">
        <v>983</v>
      </c>
      <c r="F346" s="20">
        <v>784</v>
      </c>
      <c r="G346" s="9">
        <v>0.79755849440488302</v>
      </c>
      <c r="H346" s="20">
        <v>524</v>
      </c>
      <c r="I346" s="9">
        <v>0.66836734693877553</v>
      </c>
      <c r="J346" s="20">
        <v>0</v>
      </c>
      <c r="K346" s="9">
        <v>0</v>
      </c>
      <c r="L346" s="20">
        <v>72</v>
      </c>
      <c r="M346" s="9">
        <v>9.1836734693877556E-2</v>
      </c>
      <c r="N346" s="20">
        <v>87</v>
      </c>
      <c r="O346" s="9">
        <v>0.11096938775510204</v>
      </c>
      <c r="P346" s="20">
        <v>8</v>
      </c>
      <c r="Q346" s="9">
        <v>1.020408163265306E-2</v>
      </c>
    </row>
    <row r="347" spans="4:17" x14ac:dyDescent="0.25">
      <c r="D347" s="8" t="s">
        <v>740</v>
      </c>
      <c r="E347" s="20">
        <v>895</v>
      </c>
      <c r="F347" s="20">
        <v>617</v>
      </c>
      <c r="G347" s="9">
        <v>0.68938547486033519</v>
      </c>
      <c r="H347" s="20">
        <v>409</v>
      </c>
      <c r="I347" s="9">
        <v>0.66288492706645052</v>
      </c>
      <c r="J347" s="20">
        <v>0</v>
      </c>
      <c r="K347" s="9">
        <v>0</v>
      </c>
      <c r="L347" s="20">
        <v>26</v>
      </c>
      <c r="M347" s="9">
        <v>4.2139384116693678E-2</v>
      </c>
      <c r="N347" s="20">
        <v>188</v>
      </c>
      <c r="O347" s="9">
        <v>0.3047001620745543</v>
      </c>
      <c r="P347" s="20">
        <v>16</v>
      </c>
      <c r="Q347" s="9">
        <v>2.5931928687196109E-2</v>
      </c>
    </row>
    <row r="348" spans="4:17" x14ac:dyDescent="0.25">
      <c r="D348" s="8" t="s">
        <v>742</v>
      </c>
      <c r="E348" s="20">
        <v>2119</v>
      </c>
      <c r="F348" s="20">
        <v>1545</v>
      </c>
      <c r="G348" s="9">
        <v>0.72911750825861255</v>
      </c>
      <c r="H348" s="20">
        <v>1010</v>
      </c>
      <c r="I348" s="9">
        <v>0.65372168284789645</v>
      </c>
      <c r="J348" s="20">
        <v>0</v>
      </c>
      <c r="K348" s="9">
        <v>0</v>
      </c>
      <c r="L348" s="20">
        <v>68</v>
      </c>
      <c r="M348" s="9">
        <v>4.4012944983818768E-2</v>
      </c>
      <c r="N348" s="20">
        <v>413</v>
      </c>
      <c r="O348" s="9">
        <v>0.26731391585760517</v>
      </c>
      <c r="P348" s="20">
        <v>11</v>
      </c>
      <c r="Q348" s="9">
        <v>7.119741100323625E-3</v>
      </c>
    </row>
    <row r="349" spans="4:17" x14ac:dyDescent="0.25">
      <c r="D349" s="6" t="s">
        <v>208</v>
      </c>
      <c r="E349" s="20">
        <v>312891</v>
      </c>
      <c r="F349" s="20">
        <v>240898</v>
      </c>
      <c r="G349" s="9">
        <v>0.76991028824734498</v>
      </c>
      <c r="H349" s="20">
        <v>162301</v>
      </c>
      <c r="I349" s="9">
        <v>0.67373328130578092</v>
      </c>
      <c r="J349" s="20">
        <v>10</v>
      </c>
      <c r="K349" s="9">
        <v>4.1511345050602331E-5</v>
      </c>
      <c r="L349" s="20">
        <v>14850</v>
      </c>
      <c r="M349" s="9">
        <v>6.1644347400144461E-2</v>
      </c>
      <c r="N349" s="20">
        <v>32643</v>
      </c>
      <c r="O349" s="9">
        <v>0.13550548364868117</v>
      </c>
      <c r="P349" s="20">
        <v>11644</v>
      </c>
      <c r="Q349" s="9">
        <v>4.8335810176921352E-2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7081E1-6101-4647-B2A4-950398CEB78A}">
  <dimension ref="B1:Q349"/>
  <sheetViews>
    <sheetView showGridLines="0" showRowColHeader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3.5703125" customWidth="1"/>
    <col min="13" max="13" width="14.7109375" customWidth="1"/>
    <col min="14" max="14" width="11.85546875" customWidth="1"/>
    <col min="15" max="15" width="10.140625" customWidth="1"/>
    <col min="16" max="17" width="13.42578125" customWidth="1"/>
  </cols>
  <sheetData>
    <row r="1" spans="2:4" ht="26.25" x14ac:dyDescent="0.4">
      <c r="B1" s="2" t="s">
        <v>181</v>
      </c>
      <c r="D1" s="4" t="s">
        <v>182</v>
      </c>
    </row>
    <row r="2" spans="2:4" ht="18.75" x14ac:dyDescent="0.3">
      <c r="B2" s="3">
        <f>MAX(data[[#All],[Rel_D]])</f>
        <v>44571</v>
      </c>
    </row>
    <row r="3" spans="2:4" ht="32.25" customHeight="1" x14ac:dyDescent="0.25"/>
    <row r="21" spans="4:17" ht="45" x14ac:dyDescent="0.25">
      <c r="D21" s="10"/>
      <c r="E21" s="11" t="s">
        <v>209</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05 Adults aged 50 to 69 yrs",$D$23)</f>
        <v>249928</v>
      </c>
      <c r="F22" s="15">
        <f>GETPIVOTDATA("Sum of 05f Second Vaccination",$D$23)</f>
        <v>188825</v>
      </c>
      <c r="G22" s="16">
        <f>GETPIVOTDATA("Sum of 05f%",$D$23)</f>
        <v>0.75551758906565092</v>
      </c>
      <c r="H22" s="15">
        <f>GETPIVOTDATA("Sum of 05a Vaccinated (Booster)",$D$23)</f>
        <v>138679</v>
      </c>
      <c r="I22" s="16">
        <f>GETPIVOTDATA("Sum of 05a%",$D$23)</f>
        <v>0.73443135178074936</v>
      </c>
      <c r="J22" s="15">
        <f>GETPIVOTDATA("Sum of 05b Contraindicated (inc allergies, exclu vaccinated)",$D$23)</f>
        <v>5</v>
      </c>
      <c r="K22" s="16">
        <f>GETPIVOTDATA("Sum of 05b%",$D$23)</f>
        <v>2.6479544551833708E-5</v>
      </c>
      <c r="L22" s="15">
        <f>GETPIVOTDATA("Sum of 05c Declined (excl vaccinated or contraindicated)",$D$23)</f>
        <v>8916</v>
      </c>
      <c r="M22" s="16">
        <f>GETPIVOTDATA("Sum of 05c%",$D$23)</f>
        <v>4.7218323844829872E-2</v>
      </c>
      <c r="N22" s="15">
        <f>GETPIVOTDATA("Sum of 05d Invited no outcome (excl vac, contr, decl)",$D$23)</f>
        <v>26829</v>
      </c>
      <c r="O22" s="16">
        <f>GETPIVOTDATA("Sum of 05d%",$D$23)</f>
        <v>0.1420839401562293</v>
      </c>
      <c r="P22" s="15">
        <f>GETPIVOTDATA("Sum of 05e No contact coded [CALL]",$D$23)</f>
        <v>18767</v>
      </c>
      <c r="Q22" s="16">
        <f>GETPIVOTDATA("Sum of 05e%",$D$23)</f>
        <v>9.938832252085264E-2</v>
      </c>
    </row>
    <row r="23" spans="4:17" hidden="1" x14ac:dyDescent="0.25">
      <c r="D23" s="5" t="s">
        <v>194</v>
      </c>
      <c r="E23" t="s">
        <v>294</v>
      </c>
      <c r="F23" t="s">
        <v>295</v>
      </c>
      <c r="G23" t="s">
        <v>296</v>
      </c>
      <c r="H23" t="s">
        <v>297</v>
      </c>
      <c r="I23" t="s">
        <v>298</v>
      </c>
      <c r="J23" t="s">
        <v>299</v>
      </c>
      <c r="K23" t="s">
        <v>300</v>
      </c>
      <c r="L23" t="s">
        <v>301</v>
      </c>
      <c r="M23" t="s">
        <v>302</v>
      </c>
      <c r="N23" t="s">
        <v>303</v>
      </c>
      <c r="O23" t="s">
        <v>304</v>
      </c>
      <c r="P23" t="s">
        <v>305</v>
      </c>
      <c r="Q23" t="s">
        <v>306</v>
      </c>
    </row>
    <row r="24" spans="4:17" x14ac:dyDescent="0.25">
      <c r="D24" s="6" t="s">
        <v>434</v>
      </c>
      <c r="E24" s="20">
        <v>25835</v>
      </c>
      <c r="F24" s="20">
        <v>18771</v>
      </c>
      <c r="G24" s="9">
        <v>0.72657247919489065</v>
      </c>
      <c r="H24" s="20">
        <v>12543</v>
      </c>
      <c r="I24" s="9">
        <v>0.66821160300463478</v>
      </c>
      <c r="J24" s="20">
        <v>0</v>
      </c>
      <c r="K24" s="9">
        <v>0</v>
      </c>
      <c r="L24" s="20">
        <v>546</v>
      </c>
      <c r="M24" s="9">
        <v>2.9087422087262265E-2</v>
      </c>
      <c r="N24" s="20">
        <v>1314</v>
      </c>
      <c r="O24" s="9">
        <v>7.000159821000479E-2</v>
      </c>
      <c r="P24" s="20">
        <v>4488</v>
      </c>
      <c r="Q24" s="9">
        <v>0.23909221671727665</v>
      </c>
    </row>
    <row r="25" spans="4:17" x14ac:dyDescent="0.25">
      <c r="D25" s="7" t="s">
        <v>447</v>
      </c>
      <c r="E25" s="20">
        <v>3514</v>
      </c>
      <c r="F25" s="20">
        <v>2692</v>
      </c>
      <c r="G25" s="9">
        <v>0.76607854297097322</v>
      </c>
      <c r="H25" s="20">
        <v>1827</v>
      </c>
      <c r="I25" s="9">
        <v>0.67867756315007433</v>
      </c>
      <c r="J25" s="20">
        <v>0</v>
      </c>
      <c r="K25" s="9">
        <v>0</v>
      </c>
      <c r="L25" s="20">
        <v>34</v>
      </c>
      <c r="M25" s="9">
        <v>1.2630014858841011E-2</v>
      </c>
      <c r="N25" s="20">
        <v>99</v>
      </c>
      <c r="O25" s="9">
        <v>3.6775631500742943E-2</v>
      </c>
      <c r="P25" s="20">
        <v>588</v>
      </c>
      <c r="Q25" s="9">
        <v>0.21842496285289748</v>
      </c>
    </row>
    <row r="26" spans="4:17" x14ac:dyDescent="0.25">
      <c r="D26" s="8" t="s">
        <v>515</v>
      </c>
      <c r="E26" s="20">
        <v>787</v>
      </c>
      <c r="F26" s="20">
        <v>641</v>
      </c>
      <c r="G26" s="9">
        <v>0.81448538754764932</v>
      </c>
      <c r="H26" s="20">
        <v>458</v>
      </c>
      <c r="I26" s="9">
        <v>0.71450858034321374</v>
      </c>
      <c r="J26" s="20">
        <v>0</v>
      </c>
      <c r="K26" s="9">
        <v>0</v>
      </c>
      <c r="L26" s="20">
        <v>0</v>
      </c>
      <c r="M26" s="9">
        <v>0</v>
      </c>
      <c r="N26" s="20">
        <v>16</v>
      </c>
      <c r="O26" s="9">
        <v>2.4960998439937598E-2</v>
      </c>
      <c r="P26" s="20">
        <v>106</v>
      </c>
      <c r="Q26" s="9">
        <v>0.16536661466458658</v>
      </c>
    </row>
    <row r="27" spans="4:17" x14ac:dyDescent="0.25">
      <c r="D27" s="8" t="s">
        <v>529</v>
      </c>
      <c r="E27" s="20">
        <v>554</v>
      </c>
      <c r="F27" s="20">
        <v>422</v>
      </c>
      <c r="G27" s="9">
        <v>0.76173285198555951</v>
      </c>
      <c r="H27" s="20">
        <v>289</v>
      </c>
      <c r="I27" s="9">
        <v>0.68483412322274884</v>
      </c>
      <c r="J27" s="20">
        <v>0</v>
      </c>
      <c r="K27" s="9">
        <v>0</v>
      </c>
      <c r="L27" s="20">
        <v>17</v>
      </c>
      <c r="M27" s="9">
        <v>4.0284360189573459E-2</v>
      </c>
      <c r="N27" s="20">
        <v>74</v>
      </c>
      <c r="O27" s="9">
        <v>0.17535545023696683</v>
      </c>
      <c r="P27" s="20">
        <v>26</v>
      </c>
      <c r="Q27" s="9">
        <v>6.1611374407582936E-2</v>
      </c>
    </row>
    <row r="28" spans="4:17" x14ac:dyDescent="0.25">
      <c r="D28" s="8" t="s">
        <v>448</v>
      </c>
      <c r="E28" s="20">
        <v>2173</v>
      </c>
      <c r="F28" s="20">
        <v>1629</v>
      </c>
      <c r="G28" s="9">
        <v>0.74965485503911644</v>
      </c>
      <c r="H28" s="20">
        <v>1080</v>
      </c>
      <c r="I28" s="9">
        <v>0.66298342541436461</v>
      </c>
      <c r="J28" s="20">
        <v>0</v>
      </c>
      <c r="K28" s="9">
        <v>0</v>
      </c>
      <c r="L28" s="20">
        <v>17</v>
      </c>
      <c r="M28" s="9">
        <v>1.0435850214855739E-2</v>
      </c>
      <c r="N28" s="20">
        <v>9</v>
      </c>
      <c r="O28" s="9">
        <v>5.5248618784530384E-3</v>
      </c>
      <c r="P28" s="20">
        <v>456</v>
      </c>
      <c r="Q28" s="9">
        <v>0.27992633517495397</v>
      </c>
    </row>
    <row r="29" spans="4:17" x14ac:dyDescent="0.25">
      <c r="D29" s="7" t="s">
        <v>444</v>
      </c>
      <c r="E29" s="20">
        <v>3870</v>
      </c>
      <c r="F29" s="20">
        <v>2677</v>
      </c>
      <c r="G29" s="9">
        <v>0.69173126614987079</v>
      </c>
      <c r="H29" s="20">
        <v>1684</v>
      </c>
      <c r="I29" s="9">
        <v>0.62906238326484876</v>
      </c>
      <c r="J29" s="20">
        <v>0</v>
      </c>
      <c r="K29" s="9">
        <v>0</v>
      </c>
      <c r="L29" s="20">
        <v>252</v>
      </c>
      <c r="M29" s="9">
        <v>9.4135225999252892E-2</v>
      </c>
      <c r="N29" s="20">
        <v>566</v>
      </c>
      <c r="O29" s="9">
        <v>0.211430706014195</v>
      </c>
      <c r="P29" s="20">
        <v>263</v>
      </c>
      <c r="Q29" s="9">
        <v>9.8244303324617102E-2</v>
      </c>
    </row>
    <row r="30" spans="4:17" x14ac:dyDescent="0.25">
      <c r="D30" s="8" t="s">
        <v>516</v>
      </c>
      <c r="E30" s="20">
        <v>598</v>
      </c>
      <c r="F30" s="20">
        <v>421</v>
      </c>
      <c r="G30" s="9">
        <v>0.70401337792642138</v>
      </c>
      <c r="H30" s="20">
        <v>265</v>
      </c>
      <c r="I30" s="9">
        <v>0.62945368171021376</v>
      </c>
      <c r="J30" s="20">
        <v>0</v>
      </c>
      <c r="K30" s="9">
        <v>0</v>
      </c>
      <c r="L30" s="20">
        <v>41</v>
      </c>
      <c r="M30" s="9">
        <v>9.7387173396674589E-2</v>
      </c>
      <c r="N30" s="20">
        <v>78</v>
      </c>
      <c r="O30" s="9">
        <v>0.18527315914489312</v>
      </c>
      <c r="P30" s="20">
        <v>46</v>
      </c>
      <c r="Q30" s="9">
        <v>0.10926365795724466</v>
      </c>
    </row>
    <row r="31" spans="4:17" x14ac:dyDescent="0.25">
      <c r="D31" s="8" t="s">
        <v>517</v>
      </c>
      <c r="E31" s="20">
        <v>669</v>
      </c>
      <c r="F31" s="20">
        <v>534</v>
      </c>
      <c r="G31" s="9">
        <v>0.7982062780269058</v>
      </c>
      <c r="H31" s="20">
        <v>357</v>
      </c>
      <c r="I31" s="9">
        <v>0.6685393258426966</v>
      </c>
      <c r="J31" s="20">
        <v>0</v>
      </c>
      <c r="K31" s="9">
        <v>0</v>
      </c>
      <c r="L31" s="20">
        <v>3</v>
      </c>
      <c r="M31" s="9">
        <v>5.6179775280898875E-3</v>
      </c>
      <c r="N31" s="20">
        <v>31</v>
      </c>
      <c r="O31" s="9">
        <v>5.8052434456928842E-2</v>
      </c>
      <c r="P31" s="20">
        <v>83</v>
      </c>
      <c r="Q31" s="9">
        <v>0.15543071161048688</v>
      </c>
    </row>
    <row r="32" spans="4:17" x14ac:dyDescent="0.25">
      <c r="D32" s="8" t="s">
        <v>524</v>
      </c>
      <c r="E32" s="20">
        <v>859</v>
      </c>
      <c r="F32" s="20">
        <v>614</v>
      </c>
      <c r="G32" s="9">
        <v>0.71478463329452857</v>
      </c>
      <c r="H32" s="20">
        <v>419</v>
      </c>
      <c r="I32" s="9">
        <v>0.6824104234527687</v>
      </c>
      <c r="J32" s="20">
        <v>0</v>
      </c>
      <c r="K32" s="9">
        <v>0</v>
      </c>
      <c r="L32" s="20">
        <v>59</v>
      </c>
      <c r="M32" s="9">
        <v>9.6091205211726385E-2</v>
      </c>
      <c r="N32" s="20">
        <v>50</v>
      </c>
      <c r="O32" s="9">
        <v>8.143322475570032E-2</v>
      </c>
      <c r="P32" s="20">
        <v>114</v>
      </c>
      <c r="Q32" s="9">
        <v>0.18566775244299674</v>
      </c>
    </row>
    <row r="33" spans="4:17" x14ac:dyDescent="0.25">
      <c r="D33" s="8" t="s">
        <v>445</v>
      </c>
      <c r="E33" s="20">
        <v>1744</v>
      </c>
      <c r="F33" s="20">
        <v>1108</v>
      </c>
      <c r="G33" s="9">
        <v>0.63532110091743121</v>
      </c>
      <c r="H33" s="20">
        <v>643</v>
      </c>
      <c r="I33" s="9">
        <v>0.58032490974729245</v>
      </c>
      <c r="J33" s="20">
        <v>0</v>
      </c>
      <c r="K33" s="9">
        <v>0</v>
      </c>
      <c r="L33" s="20">
        <v>149</v>
      </c>
      <c r="M33" s="9">
        <v>0.13447653429602888</v>
      </c>
      <c r="N33" s="20">
        <v>407</v>
      </c>
      <c r="O33" s="9">
        <v>0.36732851985559567</v>
      </c>
      <c r="P33" s="20">
        <v>20</v>
      </c>
      <c r="Q33" s="9">
        <v>1.8050541516245487E-2</v>
      </c>
    </row>
    <row r="34" spans="4:17" x14ac:dyDescent="0.25">
      <c r="D34" s="7" t="s">
        <v>437</v>
      </c>
      <c r="E34" s="20">
        <v>4739</v>
      </c>
      <c r="F34" s="20">
        <v>3629</v>
      </c>
      <c r="G34" s="9">
        <v>0.76577336990926359</v>
      </c>
      <c r="H34" s="20">
        <v>2464</v>
      </c>
      <c r="I34" s="9">
        <v>0.67897492422154859</v>
      </c>
      <c r="J34" s="20">
        <v>0</v>
      </c>
      <c r="K34" s="9">
        <v>0</v>
      </c>
      <c r="L34" s="20">
        <v>35</v>
      </c>
      <c r="M34" s="9">
        <v>9.644530173601543E-3</v>
      </c>
      <c r="N34" s="20">
        <v>97</v>
      </c>
      <c r="O34" s="9">
        <v>2.6729126481124278E-2</v>
      </c>
      <c r="P34" s="20">
        <v>868</v>
      </c>
      <c r="Q34" s="9">
        <v>0.23918434830531826</v>
      </c>
    </row>
    <row r="35" spans="4:17" x14ac:dyDescent="0.25">
      <c r="D35" s="8" t="s">
        <v>438</v>
      </c>
      <c r="E35" s="20">
        <v>575</v>
      </c>
      <c r="F35" s="20">
        <v>444</v>
      </c>
      <c r="G35" s="9">
        <v>0.77217391304347827</v>
      </c>
      <c r="H35" s="20">
        <v>296</v>
      </c>
      <c r="I35" s="9">
        <v>0.66666666666666663</v>
      </c>
      <c r="J35" s="20">
        <v>0</v>
      </c>
      <c r="K35" s="9">
        <v>0</v>
      </c>
      <c r="L35" s="20">
        <v>1</v>
      </c>
      <c r="M35" s="9">
        <v>2.2522522522522522E-3</v>
      </c>
      <c r="N35" s="20">
        <v>5</v>
      </c>
      <c r="O35" s="9">
        <v>1.1261261261261261E-2</v>
      </c>
      <c r="P35" s="20">
        <v>113</v>
      </c>
      <c r="Q35" s="9">
        <v>0.25450450450450451</v>
      </c>
    </row>
    <row r="36" spans="4:17" x14ac:dyDescent="0.25">
      <c r="D36" s="8" t="s">
        <v>520</v>
      </c>
      <c r="E36" s="20">
        <v>778</v>
      </c>
      <c r="F36" s="20">
        <v>627</v>
      </c>
      <c r="G36" s="9">
        <v>0.8059125964010283</v>
      </c>
      <c r="H36" s="20">
        <v>434</v>
      </c>
      <c r="I36" s="9">
        <v>0.69218500797448168</v>
      </c>
      <c r="J36" s="20">
        <v>0</v>
      </c>
      <c r="K36" s="9">
        <v>0</v>
      </c>
      <c r="L36" s="20">
        <v>2</v>
      </c>
      <c r="M36" s="9">
        <v>3.189792663476874E-3</v>
      </c>
      <c r="N36" s="20">
        <v>6</v>
      </c>
      <c r="O36" s="9">
        <v>9.5693779904306216E-3</v>
      </c>
      <c r="P36" s="20">
        <v>119</v>
      </c>
      <c r="Q36" s="9">
        <v>0.18979266347687401</v>
      </c>
    </row>
    <row r="37" spans="4:17" x14ac:dyDescent="0.25">
      <c r="D37" s="8" t="s">
        <v>525</v>
      </c>
      <c r="E37" s="20">
        <v>634</v>
      </c>
      <c r="F37" s="20">
        <v>433</v>
      </c>
      <c r="G37" s="9">
        <v>0.68296529968454256</v>
      </c>
      <c r="H37" s="20">
        <v>250</v>
      </c>
      <c r="I37" s="9">
        <v>0.57736720554272514</v>
      </c>
      <c r="J37" s="20">
        <v>0</v>
      </c>
      <c r="K37" s="9">
        <v>0</v>
      </c>
      <c r="L37" s="20">
        <v>19</v>
      </c>
      <c r="M37" s="9">
        <v>4.3879907621247112E-2</v>
      </c>
      <c r="N37" s="20">
        <v>16</v>
      </c>
      <c r="O37" s="9">
        <v>3.695150115473441E-2</v>
      </c>
      <c r="P37" s="20">
        <v>155</v>
      </c>
      <c r="Q37" s="9">
        <v>0.35796766743648961</v>
      </c>
    </row>
    <row r="38" spans="4:17" x14ac:dyDescent="0.25">
      <c r="D38" s="8" t="s">
        <v>526</v>
      </c>
      <c r="E38" s="20">
        <v>631</v>
      </c>
      <c r="F38" s="20">
        <v>508</v>
      </c>
      <c r="G38" s="9">
        <v>0.80507131537242471</v>
      </c>
      <c r="H38" s="20">
        <v>351</v>
      </c>
      <c r="I38" s="9">
        <v>0.69094488188976377</v>
      </c>
      <c r="J38" s="20">
        <v>0</v>
      </c>
      <c r="K38" s="9">
        <v>0</v>
      </c>
      <c r="L38" s="20">
        <v>7</v>
      </c>
      <c r="M38" s="9">
        <v>1.3779527559055118E-2</v>
      </c>
      <c r="N38" s="20">
        <v>31</v>
      </c>
      <c r="O38" s="9">
        <v>6.1023622047244097E-2</v>
      </c>
      <c r="P38" s="20">
        <v>76</v>
      </c>
      <c r="Q38" s="9">
        <v>0.14960629921259844</v>
      </c>
    </row>
    <row r="39" spans="4:17" x14ac:dyDescent="0.25">
      <c r="D39" s="8" t="s">
        <v>530</v>
      </c>
      <c r="E39" s="20">
        <v>634</v>
      </c>
      <c r="F39" s="20">
        <v>514</v>
      </c>
      <c r="G39" s="9">
        <v>0.81072555205047314</v>
      </c>
      <c r="H39" s="20">
        <v>360</v>
      </c>
      <c r="I39" s="9">
        <v>0.70038910505836571</v>
      </c>
      <c r="J39" s="20">
        <v>0</v>
      </c>
      <c r="K39" s="9">
        <v>0</v>
      </c>
      <c r="L39" s="20">
        <v>0</v>
      </c>
      <c r="M39" s="9">
        <v>0</v>
      </c>
      <c r="N39" s="20">
        <v>0</v>
      </c>
      <c r="O39" s="9">
        <v>0</v>
      </c>
      <c r="P39" s="20">
        <v>108</v>
      </c>
      <c r="Q39" s="9">
        <v>0.21011673151750973</v>
      </c>
    </row>
    <row r="40" spans="4:17" x14ac:dyDescent="0.25">
      <c r="D40" s="8" t="s">
        <v>532</v>
      </c>
      <c r="E40" s="20">
        <v>989</v>
      </c>
      <c r="F40" s="20">
        <v>742</v>
      </c>
      <c r="G40" s="9">
        <v>0.75025278058645095</v>
      </c>
      <c r="H40" s="20">
        <v>531</v>
      </c>
      <c r="I40" s="9">
        <v>0.71563342318059298</v>
      </c>
      <c r="J40" s="20">
        <v>0</v>
      </c>
      <c r="K40" s="9">
        <v>0</v>
      </c>
      <c r="L40" s="20">
        <v>1</v>
      </c>
      <c r="M40" s="9">
        <v>1.3477088948787063E-3</v>
      </c>
      <c r="N40" s="20">
        <v>2</v>
      </c>
      <c r="O40" s="9">
        <v>2.6954177897574125E-3</v>
      </c>
      <c r="P40" s="20">
        <v>217</v>
      </c>
      <c r="Q40" s="9">
        <v>0.29245283018867924</v>
      </c>
    </row>
    <row r="41" spans="4:17" x14ac:dyDescent="0.25">
      <c r="D41" s="8" t="s">
        <v>534</v>
      </c>
      <c r="E41" s="20">
        <v>498</v>
      </c>
      <c r="F41" s="20">
        <v>361</v>
      </c>
      <c r="G41" s="9">
        <v>0.72489959839357432</v>
      </c>
      <c r="H41" s="20">
        <v>242</v>
      </c>
      <c r="I41" s="9">
        <v>0.67036011080332414</v>
      </c>
      <c r="J41" s="20">
        <v>0</v>
      </c>
      <c r="K41" s="9">
        <v>0</v>
      </c>
      <c r="L41" s="20">
        <v>5</v>
      </c>
      <c r="M41" s="9">
        <v>1.3850415512465374E-2</v>
      </c>
      <c r="N41" s="20">
        <v>37</v>
      </c>
      <c r="O41" s="9">
        <v>0.10249307479224377</v>
      </c>
      <c r="P41" s="20">
        <v>80</v>
      </c>
      <c r="Q41" s="9">
        <v>0.22160664819944598</v>
      </c>
    </row>
    <row r="42" spans="4:17" x14ac:dyDescent="0.25">
      <c r="D42" s="7" t="s">
        <v>442</v>
      </c>
      <c r="E42" s="20">
        <v>5788</v>
      </c>
      <c r="F42" s="20">
        <v>4260</v>
      </c>
      <c r="G42" s="9">
        <v>0.73600552868002767</v>
      </c>
      <c r="H42" s="20">
        <v>2971</v>
      </c>
      <c r="I42" s="9">
        <v>0.69741784037558685</v>
      </c>
      <c r="J42" s="20">
        <v>0</v>
      </c>
      <c r="K42" s="9">
        <v>0</v>
      </c>
      <c r="L42" s="20">
        <v>176</v>
      </c>
      <c r="M42" s="9">
        <v>4.1314553990610327E-2</v>
      </c>
      <c r="N42" s="20">
        <v>237</v>
      </c>
      <c r="O42" s="9">
        <v>5.5633802816901411E-2</v>
      </c>
      <c r="P42" s="20">
        <v>968</v>
      </c>
      <c r="Q42" s="9">
        <v>0.2272300469483568</v>
      </c>
    </row>
    <row r="43" spans="4:17" x14ac:dyDescent="0.25">
      <c r="D43" s="8" t="s">
        <v>519</v>
      </c>
      <c r="E43" s="20">
        <v>351</v>
      </c>
      <c r="F43" s="20">
        <v>267</v>
      </c>
      <c r="G43" s="9">
        <v>0.76068376068376065</v>
      </c>
      <c r="H43" s="20">
        <v>198</v>
      </c>
      <c r="I43" s="9">
        <v>0.7415730337078652</v>
      </c>
      <c r="J43" s="20">
        <v>0</v>
      </c>
      <c r="K43" s="9">
        <v>0</v>
      </c>
      <c r="L43" s="20">
        <v>14</v>
      </c>
      <c r="M43" s="9">
        <v>5.2434456928838954E-2</v>
      </c>
      <c r="N43" s="20">
        <v>10</v>
      </c>
      <c r="O43" s="9">
        <v>3.7453183520599252E-2</v>
      </c>
      <c r="P43" s="20">
        <v>50</v>
      </c>
      <c r="Q43" s="9">
        <v>0.18726591760299627</v>
      </c>
    </row>
    <row r="44" spans="4:17" x14ac:dyDescent="0.25">
      <c r="D44" s="8" t="s">
        <v>521</v>
      </c>
      <c r="E44" s="20">
        <v>517</v>
      </c>
      <c r="F44" s="20">
        <v>417</v>
      </c>
      <c r="G44" s="9">
        <v>0.80657640232108319</v>
      </c>
      <c r="H44" s="20">
        <v>315</v>
      </c>
      <c r="I44" s="9">
        <v>0.75539568345323738</v>
      </c>
      <c r="J44" s="20">
        <v>0</v>
      </c>
      <c r="K44" s="9">
        <v>0</v>
      </c>
      <c r="L44" s="20">
        <v>64</v>
      </c>
      <c r="M44" s="9">
        <v>0.15347721822541965</v>
      </c>
      <c r="N44" s="20">
        <v>13</v>
      </c>
      <c r="O44" s="9">
        <v>3.117505995203837E-2</v>
      </c>
      <c r="P44" s="20">
        <v>13</v>
      </c>
      <c r="Q44" s="9">
        <v>3.117505995203837E-2</v>
      </c>
    </row>
    <row r="45" spans="4:17" x14ac:dyDescent="0.25">
      <c r="D45" s="8" t="s">
        <v>522</v>
      </c>
      <c r="E45" s="20">
        <v>743</v>
      </c>
      <c r="F45" s="20">
        <v>556</v>
      </c>
      <c r="G45" s="9">
        <v>0.74831763122476447</v>
      </c>
      <c r="H45" s="20">
        <v>401</v>
      </c>
      <c r="I45" s="9">
        <v>0.72122302158273377</v>
      </c>
      <c r="J45" s="20">
        <v>0</v>
      </c>
      <c r="K45" s="9">
        <v>0</v>
      </c>
      <c r="L45" s="20">
        <v>1</v>
      </c>
      <c r="M45" s="9">
        <v>1.7985611510791368E-3</v>
      </c>
      <c r="N45" s="20">
        <v>35</v>
      </c>
      <c r="O45" s="9">
        <v>6.2949640287769781E-2</v>
      </c>
      <c r="P45" s="20">
        <v>127</v>
      </c>
      <c r="Q45" s="9">
        <v>0.22841726618705036</v>
      </c>
    </row>
    <row r="46" spans="4:17" x14ac:dyDescent="0.25">
      <c r="D46" s="8" t="s">
        <v>523</v>
      </c>
      <c r="E46" s="20">
        <v>496</v>
      </c>
      <c r="F46" s="20">
        <v>360</v>
      </c>
      <c r="G46" s="9">
        <v>0.72580645161290325</v>
      </c>
      <c r="H46" s="20">
        <v>260</v>
      </c>
      <c r="I46" s="9">
        <v>0.72222222222222221</v>
      </c>
      <c r="J46" s="20">
        <v>0</v>
      </c>
      <c r="K46" s="9">
        <v>0</v>
      </c>
      <c r="L46" s="20">
        <v>78</v>
      </c>
      <c r="M46" s="9">
        <v>0.21666666666666667</v>
      </c>
      <c r="N46" s="20">
        <v>27</v>
      </c>
      <c r="O46" s="9">
        <v>7.4999999999999997E-2</v>
      </c>
      <c r="P46" s="20">
        <v>19</v>
      </c>
      <c r="Q46" s="9">
        <v>5.2777777777777778E-2</v>
      </c>
    </row>
    <row r="47" spans="4:17" x14ac:dyDescent="0.25">
      <c r="D47" s="8" t="s">
        <v>527</v>
      </c>
      <c r="E47" s="20">
        <v>663</v>
      </c>
      <c r="F47" s="20">
        <v>484</v>
      </c>
      <c r="G47" s="9">
        <v>0.73001508295625939</v>
      </c>
      <c r="H47" s="20">
        <v>334</v>
      </c>
      <c r="I47" s="9">
        <v>0.69008264462809921</v>
      </c>
      <c r="J47" s="20">
        <v>0</v>
      </c>
      <c r="K47" s="9">
        <v>0</v>
      </c>
      <c r="L47" s="20">
        <v>1</v>
      </c>
      <c r="M47" s="9">
        <v>2.0661157024793389E-3</v>
      </c>
      <c r="N47" s="20">
        <v>64</v>
      </c>
      <c r="O47" s="9">
        <v>0.13223140495867769</v>
      </c>
      <c r="P47" s="20">
        <v>95</v>
      </c>
      <c r="Q47" s="9">
        <v>0.1962809917355372</v>
      </c>
    </row>
    <row r="48" spans="4:17" x14ac:dyDescent="0.25">
      <c r="D48" s="8" t="s">
        <v>528</v>
      </c>
      <c r="E48" s="20">
        <v>1147</v>
      </c>
      <c r="F48" s="20">
        <v>842</v>
      </c>
      <c r="G48" s="9">
        <v>0.7340889276373147</v>
      </c>
      <c r="H48" s="20">
        <v>592</v>
      </c>
      <c r="I48" s="9">
        <v>0.70308788598574823</v>
      </c>
      <c r="J48" s="20">
        <v>0</v>
      </c>
      <c r="K48" s="9">
        <v>0</v>
      </c>
      <c r="L48" s="20">
        <v>3</v>
      </c>
      <c r="M48" s="9">
        <v>3.5629453681710215E-3</v>
      </c>
      <c r="N48" s="20">
        <v>11</v>
      </c>
      <c r="O48" s="9">
        <v>1.3064133016627079E-2</v>
      </c>
      <c r="P48" s="20">
        <v>259</v>
      </c>
      <c r="Q48" s="9">
        <v>0.30760095011876487</v>
      </c>
    </row>
    <row r="49" spans="4:17" x14ac:dyDescent="0.25">
      <c r="D49" s="8" t="s">
        <v>443</v>
      </c>
      <c r="E49" s="20">
        <v>542</v>
      </c>
      <c r="F49" s="20">
        <v>424</v>
      </c>
      <c r="G49" s="9">
        <v>0.78228782287822873</v>
      </c>
      <c r="H49" s="20">
        <v>277</v>
      </c>
      <c r="I49" s="9">
        <v>0.65330188679245282</v>
      </c>
      <c r="J49" s="20">
        <v>0</v>
      </c>
      <c r="K49" s="9">
        <v>0</v>
      </c>
      <c r="L49" s="20">
        <v>6</v>
      </c>
      <c r="M49" s="9">
        <v>1.4150943396226415E-2</v>
      </c>
      <c r="N49" s="20">
        <v>56</v>
      </c>
      <c r="O49" s="9">
        <v>0.13207547169811321</v>
      </c>
      <c r="P49" s="20">
        <v>43</v>
      </c>
      <c r="Q49" s="9">
        <v>0.10141509433962265</v>
      </c>
    </row>
    <row r="50" spans="4:17" x14ac:dyDescent="0.25">
      <c r="D50" s="8" t="s">
        <v>533</v>
      </c>
      <c r="E50" s="20">
        <v>614</v>
      </c>
      <c r="F50" s="20">
        <v>356</v>
      </c>
      <c r="G50" s="9">
        <v>0.57980456026058635</v>
      </c>
      <c r="H50" s="20">
        <v>218</v>
      </c>
      <c r="I50" s="9">
        <v>0.61235955056179781</v>
      </c>
      <c r="J50" s="20">
        <v>0</v>
      </c>
      <c r="K50" s="9">
        <v>0</v>
      </c>
      <c r="L50" s="20">
        <v>9</v>
      </c>
      <c r="M50" s="9">
        <v>2.5280898876404494E-2</v>
      </c>
      <c r="N50" s="20">
        <v>20</v>
      </c>
      <c r="O50" s="9">
        <v>5.6179775280898875E-2</v>
      </c>
      <c r="P50" s="20">
        <v>222</v>
      </c>
      <c r="Q50" s="9">
        <v>0.6235955056179775</v>
      </c>
    </row>
    <row r="51" spans="4:17" x14ac:dyDescent="0.25">
      <c r="D51" s="8" t="s">
        <v>536</v>
      </c>
      <c r="E51" s="20">
        <v>715</v>
      </c>
      <c r="F51" s="20">
        <v>554</v>
      </c>
      <c r="G51" s="9">
        <v>0.77482517482517488</v>
      </c>
      <c r="H51" s="20">
        <v>376</v>
      </c>
      <c r="I51" s="9">
        <v>0.67870036101083031</v>
      </c>
      <c r="J51" s="20">
        <v>0</v>
      </c>
      <c r="K51" s="9">
        <v>0</v>
      </c>
      <c r="L51" s="20">
        <v>0</v>
      </c>
      <c r="M51" s="9">
        <v>0</v>
      </c>
      <c r="N51" s="20">
        <v>1</v>
      </c>
      <c r="O51" s="9">
        <v>1.8050541516245488E-3</v>
      </c>
      <c r="P51" s="20">
        <v>140</v>
      </c>
      <c r="Q51" s="9">
        <v>0.25270758122743681</v>
      </c>
    </row>
    <row r="52" spans="4:17" x14ac:dyDescent="0.25">
      <c r="D52" s="7" t="s">
        <v>435</v>
      </c>
      <c r="E52" s="20">
        <v>3319</v>
      </c>
      <c r="F52" s="20">
        <v>2297</v>
      </c>
      <c r="G52" s="9">
        <v>0.69207592648388072</v>
      </c>
      <c r="H52" s="20">
        <v>1408</v>
      </c>
      <c r="I52" s="9">
        <v>0.61297344362211581</v>
      </c>
      <c r="J52" s="20">
        <v>0</v>
      </c>
      <c r="K52" s="9">
        <v>0</v>
      </c>
      <c r="L52" s="20">
        <v>25</v>
      </c>
      <c r="M52" s="9">
        <v>1.0883761427949499E-2</v>
      </c>
      <c r="N52" s="20">
        <v>104</v>
      </c>
      <c r="O52" s="9">
        <v>4.5276447540269917E-2</v>
      </c>
      <c r="P52" s="20">
        <v>769</v>
      </c>
      <c r="Q52" s="9">
        <v>0.33478450152372657</v>
      </c>
    </row>
    <row r="53" spans="4:17" x14ac:dyDescent="0.25">
      <c r="D53" s="8" t="s">
        <v>436</v>
      </c>
      <c r="E53" s="20">
        <v>721</v>
      </c>
      <c r="F53" s="20">
        <v>460</v>
      </c>
      <c r="G53" s="9">
        <v>0.63800277392510407</v>
      </c>
      <c r="H53" s="20">
        <v>283</v>
      </c>
      <c r="I53" s="9">
        <v>0.61521739130434783</v>
      </c>
      <c r="J53" s="20">
        <v>0</v>
      </c>
      <c r="K53" s="9">
        <v>0</v>
      </c>
      <c r="L53" s="20">
        <v>1</v>
      </c>
      <c r="M53" s="9">
        <v>2.1739130434782609E-3</v>
      </c>
      <c r="N53" s="20">
        <v>38</v>
      </c>
      <c r="O53" s="9">
        <v>8.2608695652173908E-2</v>
      </c>
      <c r="P53" s="20">
        <v>196</v>
      </c>
      <c r="Q53" s="9">
        <v>0.42608695652173911</v>
      </c>
    </row>
    <row r="54" spans="4:17" x14ac:dyDescent="0.25">
      <c r="D54" s="8" t="s">
        <v>513</v>
      </c>
      <c r="E54" s="20">
        <v>1884</v>
      </c>
      <c r="F54" s="20">
        <v>1354</v>
      </c>
      <c r="G54" s="9">
        <v>0.71868365180467086</v>
      </c>
      <c r="H54" s="20">
        <v>841</v>
      </c>
      <c r="I54" s="9">
        <v>0.62112259970457906</v>
      </c>
      <c r="J54" s="20">
        <v>0</v>
      </c>
      <c r="K54" s="9">
        <v>0</v>
      </c>
      <c r="L54" s="20">
        <v>16</v>
      </c>
      <c r="M54" s="9">
        <v>1.1816838995568686E-2</v>
      </c>
      <c r="N54" s="20">
        <v>54</v>
      </c>
      <c r="O54" s="9">
        <v>3.9881831610044313E-2</v>
      </c>
      <c r="P54" s="20">
        <v>391</v>
      </c>
      <c r="Q54" s="9">
        <v>0.28877400295420974</v>
      </c>
    </row>
    <row r="55" spans="4:17" x14ac:dyDescent="0.25">
      <c r="D55" s="8" t="s">
        <v>531</v>
      </c>
      <c r="E55" s="20">
        <v>298</v>
      </c>
      <c r="F55" s="20">
        <v>179</v>
      </c>
      <c r="G55" s="9">
        <v>0.60067114093959728</v>
      </c>
      <c r="H55" s="20">
        <v>115</v>
      </c>
      <c r="I55" s="9">
        <v>0.64245810055865926</v>
      </c>
      <c r="J55" s="20">
        <v>0</v>
      </c>
      <c r="K55" s="9">
        <v>0</v>
      </c>
      <c r="L55" s="20">
        <v>1</v>
      </c>
      <c r="M55" s="9">
        <v>5.5865921787709499E-3</v>
      </c>
      <c r="N55" s="20">
        <v>11</v>
      </c>
      <c r="O55" s="9">
        <v>6.1452513966480445E-2</v>
      </c>
      <c r="P55" s="20">
        <v>95</v>
      </c>
      <c r="Q55" s="9">
        <v>0.53072625698324027</v>
      </c>
    </row>
    <row r="56" spans="4:17" x14ac:dyDescent="0.25">
      <c r="D56" s="8" t="s">
        <v>537</v>
      </c>
      <c r="E56" s="20">
        <v>416</v>
      </c>
      <c r="F56" s="20">
        <v>304</v>
      </c>
      <c r="G56" s="9">
        <v>0.73076923076923073</v>
      </c>
      <c r="H56" s="20">
        <v>169</v>
      </c>
      <c r="I56" s="9">
        <v>0.55592105263157898</v>
      </c>
      <c r="J56" s="20">
        <v>0</v>
      </c>
      <c r="K56" s="9">
        <v>0</v>
      </c>
      <c r="L56" s="20">
        <v>7</v>
      </c>
      <c r="M56" s="9">
        <v>2.3026315789473683E-2</v>
      </c>
      <c r="N56" s="20">
        <v>1</v>
      </c>
      <c r="O56" s="9">
        <v>3.2894736842105261E-3</v>
      </c>
      <c r="P56" s="20">
        <v>87</v>
      </c>
      <c r="Q56" s="9">
        <v>0.28618421052631576</v>
      </c>
    </row>
    <row r="57" spans="4:17" x14ac:dyDescent="0.25">
      <c r="D57" s="7" t="s">
        <v>439</v>
      </c>
      <c r="E57" s="20">
        <v>4605</v>
      </c>
      <c r="F57" s="20">
        <v>3216</v>
      </c>
      <c r="G57" s="9">
        <v>0.69837133550488595</v>
      </c>
      <c r="H57" s="20">
        <v>2189</v>
      </c>
      <c r="I57" s="9">
        <v>0.68065920398009949</v>
      </c>
      <c r="J57" s="20">
        <v>0</v>
      </c>
      <c r="K57" s="9">
        <v>0</v>
      </c>
      <c r="L57" s="20">
        <v>24</v>
      </c>
      <c r="M57" s="9">
        <v>7.462686567164179E-3</v>
      </c>
      <c r="N57" s="20">
        <v>211</v>
      </c>
      <c r="O57" s="9">
        <v>6.5609452736318408E-2</v>
      </c>
      <c r="P57" s="20">
        <v>1032</v>
      </c>
      <c r="Q57" s="9">
        <v>0.32089552238805968</v>
      </c>
    </row>
    <row r="58" spans="4:17" x14ac:dyDescent="0.25">
      <c r="D58" s="8" t="s">
        <v>514</v>
      </c>
      <c r="E58" s="20">
        <v>1238</v>
      </c>
      <c r="F58" s="20">
        <v>996</v>
      </c>
      <c r="G58" s="9">
        <v>0.80452342487883688</v>
      </c>
      <c r="H58" s="20">
        <v>692</v>
      </c>
      <c r="I58" s="9">
        <v>0.69477911646586343</v>
      </c>
      <c r="J58" s="20">
        <v>0</v>
      </c>
      <c r="K58" s="9">
        <v>0</v>
      </c>
      <c r="L58" s="20">
        <v>10</v>
      </c>
      <c r="M58" s="9">
        <v>1.0040160642570281E-2</v>
      </c>
      <c r="N58" s="20">
        <v>39</v>
      </c>
      <c r="O58" s="9">
        <v>3.9156626506024098E-2</v>
      </c>
      <c r="P58" s="20">
        <v>164</v>
      </c>
      <c r="Q58" s="9">
        <v>0.1646586345381526</v>
      </c>
    </row>
    <row r="59" spans="4:17" x14ac:dyDescent="0.25">
      <c r="D59" s="8" t="s">
        <v>518</v>
      </c>
      <c r="E59" s="20">
        <v>556</v>
      </c>
      <c r="F59" s="20">
        <v>315</v>
      </c>
      <c r="G59" s="9">
        <v>0.56654676258992809</v>
      </c>
      <c r="H59" s="20">
        <v>196</v>
      </c>
      <c r="I59" s="9">
        <v>0.62222222222222223</v>
      </c>
      <c r="J59" s="20">
        <v>0</v>
      </c>
      <c r="K59" s="9">
        <v>0</v>
      </c>
      <c r="L59" s="20">
        <v>0</v>
      </c>
      <c r="M59" s="9">
        <v>0</v>
      </c>
      <c r="N59" s="20">
        <v>11</v>
      </c>
      <c r="O59" s="9">
        <v>3.4920634920634921E-2</v>
      </c>
      <c r="P59" s="20">
        <v>203</v>
      </c>
      <c r="Q59" s="9">
        <v>0.64444444444444449</v>
      </c>
    </row>
    <row r="60" spans="4:17" x14ac:dyDescent="0.25">
      <c r="D60" s="8" t="s">
        <v>441</v>
      </c>
      <c r="E60" s="20">
        <v>285</v>
      </c>
      <c r="F60" s="20">
        <v>191</v>
      </c>
      <c r="G60" s="9">
        <v>0.6701754385964912</v>
      </c>
      <c r="H60" s="20">
        <v>126</v>
      </c>
      <c r="I60" s="9">
        <v>0.65968586387434558</v>
      </c>
      <c r="J60" s="20">
        <v>0</v>
      </c>
      <c r="K60" s="9">
        <v>0</v>
      </c>
      <c r="L60" s="20">
        <v>2</v>
      </c>
      <c r="M60" s="9">
        <v>1.0471204188481676E-2</v>
      </c>
      <c r="N60" s="20">
        <v>4</v>
      </c>
      <c r="O60" s="9">
        <v>2.0942408376963352E-2</v>
      </c>
      <c r="P60" s="20">
        <v>82</v>
      </c>
      <c r="Q60" s="9">
        <v>0.4293193717277487</v>
      </c>
    </row>
    <row r="61" spans="4:17" x14ac:dyDescent="0.25">
      <c r="D61" s="8" t="s">
        <v>446</v>
      </c>
      <c r="E61" s="20">
        <v>907</v>
      </c>
      <c r="F61" s="20">
        <v>602</v>
      </c>
      <c r="G61" s="9">
        <v>0.66372657111356115</v>
      </c>
      <c r="H61" s="20">
        <v>358</v>
      </c>
      <c r="I61" s="9">
        <v>0.59468438538205981</v>
      </c>
      <c r="J61" s="20">
        <v>0</v>
      </c>
      <c r="K61" s="9">
        <v>0</v>
      </c>
      <c r="L61" s="20">
        <v>0</v>
      </c>
      <c r="M61" s="9">
        <v>0</v>
      </c>
      <c r="N61" s="20">
        <v>73</v>
      </c>
      <c r="O61" s="9">
        <v>0.1212624584717608</v>
      </c>
      <c r="P61" s="20">
        <v>198</v>
      </c>
      <c r="Q61" s="9">
        <v>0.32890365448504982</v>
      </c>
    </row>
    <row r="62" spans="4:17" x14ac:dyDescent="0.25">
      <c r="D62" s="8" t="s">
        <v>535</v>
      </c>
      <c r="E62" s="20">
        <v>564</v>
      </c>
      <c r="F62" s="20">
        <v>442</v>
      </c>
      <c r="G62" s="9">
        <v>0.78368794326241131</v>
      </c>
      <c r="H62" s="20">
        <v>304</v>
      </c>
      <c r="I62" s="9">
        <v>0.68778280542986425</v>
      </c>
      <c r="J62" s="20">
        <v>0</v>
      </c>
      <c r="K62" s="9">
        <v>0</v>
      </c>
      <c r="L62" s="20">
        <v>2</v>
      </c>
      <c r="M62" s="9">
        <v>4.5248868778280547E-3</v>
      </c>
      <c r="N62" s="20">
        <v>25</v>
      </c>
      <c r="O62" s="9">
        <v>5.6561085972850679E-2</v>
      </c>
      <c r="P62" s="20">
        <v>84</v>
      </c>
      <c r="Q62" s="9">
        <v>0.19004524886877827</v>
      </c>
    </row>
    <row r="63" spans="4:17" x14ac:dyDescent="0.25">
      <c r="D63" s="8" t="s">
        <v>440</v>
      </c>
      <c r="E63" s="20">
        <v>1055</v>
      </c>
      <c r="F63" s="20">
        <v>670</v>
      </c>
      <c r="G63" s="9">
        <v>0.63507109004739337</v>
      </c>
      <c r="H63" s="20">
        <v>513</v>
      </c>
      <c r="I63" s="9">
        <v>0.76567164179104474</v>
      </c>
      <c r="J63" s="20">
        <v>0</v>
      </c>
      <c r="K63" s="9">
        <v>0</v>
      </c>
      <c r="L63" s="20">
        <v>10</v>
      </c>
      <c r="M63" s="9">
        <v>1.4925373134328358E-2</v>
      </c>
      <c r="N63" s="20">
        <v>59</v>
      </c>
      <c r="O63" s="9">
        <v>8.8059701492537307E-2</v>
      </c>
      <c r="P63" s="20">
        <v>301</v>
      </c>
      <c r="Q63" s="9">
        <v>0.44925373134328356</v>
      </c>
    </row>
    <row r="64" spans="4:17" x14ac:dyDescent="0.25">
      <c r="D64" s="6" t="s">
        <v>449</v>
      </c>
      <c r="E64" s="20">
        <v>33945</v>
      </c>
      <c r="F64" s="20">
        <v>24168</v>
      </c>
      <c r="G64" s="9">
        <v>0.71197525408749451</v>
      </c>
      <c r="H64" s="20">
        <v>17023</v>
      </c>
      <c r="I64" s="9">
        <v>0.70436113869579609</v>
      </c>
      <c r="J64" s="20">
        <v>0</v>
      </c>
      <c r="K64" s="9">
        <v>0</v>
      </c>
      <c r="L64" s="20">
        <v>2761</v>
      </c>
      <c r="M64" s="9">
        <v>0.11424197285666998</v>
      </c>
      <c r="N64" s="20">
        <v>5269</v>
      </c>
      <c r="O64" s="9">
        <v>0.21801555776233036</v>
      </c>
      <c r="P64" s="20">
        <v>636</v>
      </c>
      <c r="Q64" s="9">
        <v>2.6315789473684209E-2</v>
      </c>
    </row>
    <row r="65" spans="4:17" x14ac:dyDescent="0.25">
      <c r="D65" s="7" t="s">
        <v>541</v>
      </c>
      <c r="E65" s="20">
        <v>4154</v>
      </c>
      <c r="F65" s="20">
        <v>3024</v>
      </c>
      <c r="G65" s="9">
        <v>0.72797303803562829</v>
      </c>
      <c r="H65" s="20">
        <v>2315</v>
      </c>
      <c r="I65" s="9">
        <v>0.76554232804232802</v>
      </c>
      <c r="J65" s="20">
        <v>0</v>
      </c>
      <c r="K65" s="9">
        <v>0</v>
      </c>
      <c r="L65" s="20">
        <v>331</v>
      </c>
      <c r="M65" s="9">
        <v>0.10945767195767196</v>
      </c>
      <c r="N65" s="20">
        <v>581</v>
      </c>
      <c r="O65" s="9">
        <v>0.19212962962962962</v>
      </c>
      <c r="P65" s="20">
        <v>120</v>
      </c>
      <c r="Q65" s="9">
        <v>3.968253968253968E-2</v>
      </c>
    </row>
    <row r="66" spans="4:17" x14ac:dyDescent="0.25">
      <c r="D66" s="8" t="s">
        <v>542</v>
      </c>
      <c r="E66" s="20">
        <v>513</v>
      </c>
      <c r="F66" s="20">
        <v>299</v>
      </c>
      <c r="G66" s="9">
        <v>0.5828460038986355</v>
      </c>
      <c r="H66" s="20">
        <v>200</v>
      </c>
      <c r="I66" s="9">
        <v>0.66889632107023411</v>
      </c>
      <c r="J66" s="20">
        <v>0</v>
      </c>
      <c r="K66" s="9">
        <v>0</v>
      </c>
      <c r="L66" s="20">
        <v>12</v>
      </c>
      <c r="M66" s="9">
        <v>4.0133779264214048E-2</v>
      </c>
      <c r="N66" s="20">
        <v>146</v>
      </c>
      <c r="O66" s="9">
        <v>0.48829431438127091</v>
      </c>
      <c r="P66" s="20">
        <v>43</v>
      </c>
      <c r="Q66" s="9">
        <v>0.14381270903010032</v>
      </c>
    </row>
    <row r="67" spans="4:17" x14ac:dyDescent="0.25">
      <c r="D67" s="8" t="s">
        <v>543</v>
      </c>
      <c r="E67" s="20">
        <v>1834</v>
      </c>
      <c r="F67" s="20">
        <v>1467</v>
      </c>
      <c r="G67" s="9">
        <v>0.7998909487459106</v>
      </c>
      <c r="H67" s="20">
        <v>1219</v>
      </c>
      <c r="I67" s="9">
        <v>0.83094751192910699</v>
      </c>
      <c r="J67" s="20">
        <v>0</v>
      </c>
      <c r="K67" s="9">
        <v>0</v>
      </c>
      <c r="L67" s="20">
        <v>209</v>
      </c>
      <c r="M67" s="9">
        <v>0.14246762099522836</v>
      </c>
      <c r="N67" s="20">
        <v>116</v>
      </c>
      <c r="O67" s="9">
        <v>7.9072937968643495E-2</v>
      </c>
      <c r="P67" s="20">
        <v>4</v>
      </c>
      <c r="Q67" s="9">
        <v>2.7266530334014998E-3</v>
      </c>
    </row>
    <row r="68" spans="4:17" x14ac:dyDescent="0.25">
      <c r="D68" s="8" t="s">
        <v>546</v>
      </c>
      <c r="E68" s="20">
        <v>379</v>
      </c>
      <c r="F68" s="20">
        <v>229</v>
      </c>
      <c r="G68" s="9">
        <v>0.60422163588390498</v>
      </c>
      <c r="H68" s="20">
        <v>144</v>
      </c>
      <c r="I68" s="9">
        <v>0.62882096069868998</v>
      </c>
      <c r="J68" s="20">
        <v>0</v>
      </c>
      <c r="K68" s="9">
        <v>0</v>
      </c>
      <c r="L68" s="20">
        <v>1</v>
      </c>
      <c r="M68" s="9">
        <v>4.3668122270742356E-3</v>
      </c>
      <c r="N68" s="20">
        <v>69</v>
      </c>
      <c r="O68" s="9">
        <v>0.30131004366812225</v>
      </c>
      <c r="P68" s="20">
        <v>69</v>
      </c>
      <c r="Q68" s="9">
        <v>0.30131004366812225</v>
      </c>
    </row>
    <row r="69" spans="4:17" x14ac:dyDescent="0.25">
      <c r="D69" s="8" t="s">
        <v>566</v>
      </c>
      <c r="E69" s="20">
        <v>1428</v>
      </c>
      <c r="F69" s="20">
        <v>1029</v>
      </c>
      <c r="G69" s="9">
        <v>0.72058823529411764</v>
      </c>
      <c r="H69" s="20">
        <v>752</v>
      </c>
      <c r="I69" s="9">
        <v>0.73080660835762878</v>
      </c>
      <c r="J69" s="20">
        <v>0</v>
      </c>
      <c r="K69" s="9">
        <v>0</v>
      </c>
      <c r="L69" s="20">
        <v>109</v>
      </c>
      <c r="M69" s="9">
        <v>0.10592808551992225</v>
      </c>
      <c r="N69" s="20">
        <v>250</v>
      </c>
      <c r="O69" s="9">
        <v>0.24295432458697766</v>
      </c>
      <c r="P69" s="20">
        <v>4</v>
      </c>
      <c r="Q69" s="9">
        <v>3.8872691933916422E-3</v>
      </c>
    </row>
    <row r="70" spans="4:17" x14ac:dyDescent="0.25">
      <c r="D70" s="7" t="s">
        <v>547</v>
      </c>
      <c r="E70" s="20">
        <v>4119</v>
      </c>
      <c r="F70" s="20">
        <v>2818</v>
      </c>
      <c r="G70" s="9">
        <v>0.6841466375333819</v>
      </c>
      <c r="H70" s="20">
        <v>1783</v>
      </c>
      <c r="I70" s="9">
        <v>0.63271823988644427</v>
      </c>
      <c r="J70" s="20">
        <v>0</v>
      </c>
      <c r="K70" s="9">
        <v>0</v>
      </c>
      <c r="L70" s="20">
        <v>439</v>
      </c>
      <c r="M70" s="9">
        <v>0.15578424414478353</v>
      </c>
      <c r="N70" s="20">
        <v>681</v>
      </c>
      <c r="O70" s="9">
        <v>0.24166075230660042</v>
      </c>
      <c r="P70" s="20">
        <v>56</v>
      </c>
      <c r="Q70" s="9">
        <v>1.9872249822569198E-2</v>
      </c>
    </row>
    <row r="71" spans="4:17" x14ac:dyDescent="0.25">
      <c r="D71" s="8" t="s">
        <v>548</v>
      </c>
      <c r="E71" s="20">
        <v>456</v>
      </c>
      <c r="F71" s="20">
        <v>317</v>
      </c>
      <c r="G71" s="9">
        <v>0.69517543859649122</v>
      </c>
      <c r="H71" s="20">
        <v>169</v>
      </c>
      <c r="I71" s="9">
        <v>0.53312302839116721</v>
      </c>
      <c r="J71" s="20">
        <v>0</v>
      </c>
      <c r="K71" s="9">
        <v>0</v>
      </c>
      <c r="L71" s="20">
        <v>16</v>
      </c>
      <c r="M71" s="9">
        <v>5.0473186119873815E-2</v>
      </c>
      <c r="N71" s="20">
        <v>101</v>
      </c>
      <c r="O71" s="9">
        <v>0.31861198738170349</v>
      </c>
      <c r="P71" s="20">
        <v>4</v>
      </c>
      <c r="Q71" s="9">
        <v>1.2618296529968454E-2</v>
      </c>
    </row>
    <row r="72" spans="4:17" x14ac:dyDescent="0.25">
      <c r="D72" s="8" t="s">
        <v>554</v>
      </c>
      <c r="E72" s="20">
        <v>438</v>
      </c>
      <c r="F72" s="20">
        <v>339</v>
      </c>
      <c r="G72" s="9">
        <v>0.77397260273972601</v>
      </c>
      <c r="H72" s="20">
        <v>257</v>
      </c>
      <c r="I72" s="9">
        <v>0.75811209439528027</v>
      </c>
      <c r="J72" s="20">
        <v>0</v>
      </c>
      <c r="K72" s="9">
        <v>0</v>
      </c>
      <c r="L72" s="20">
        <v>72</v>
      </c>
      <c r="M72" s="9">
        <v>0.21238938053097345</v>
      </c>
      <c r="N72" s="20">
        <v>16</v>
      </c>
      <c r="O72" s="9">
        <v>4.71976401179941E-2</v>
      </c>
      <c r="P72" s="20">
        <v>1</v>
      </c>
      <c r="Q72" s="9">
        <v>2.9498525073746312E-3</v>
      </c>
    </row>
    <row r="73" spans="4:17" x14ac:dyDescent="0.25">
      <c r="D73" s="8" t="s">
        <v>557</v>
      </c>
      <c r="E73" s="20">
        <v>656</v>
      </c>
      <c r="F73" s="20">
        <v>413</v>
      </c>
      <c r="G73" s="9">
        <v>0.62957317073170727</v>
      </c>
      <c r="H73" s="20">
        <v>222</v>
      </c>
      <c r="I73" s="9">
        <v>0.53753026634382561</v>
      </c>
      <c r="J73" s="20">
        <v>0</v>
      </c>
      <c r="K73" s="9">
        <v>0</v>
      </c>
      <c r="L73" s="20">
        <v>71</v>
      </c>
      <c r="M73" s="9">
        <v>0.17191283292978207</v>
      </c>
      <c r="N73" s="20">
        <v>133</v>
      </c>
      <c r="O73" s="9">
        <v>0.32203389830508472</v>
      </c>
      <c r="P73" s="20">
        <v>15</v>
      </c>
      <c r="Q73" s="9">
        <v>3.6319612590799029E-2</v>
      </c>
    </row>
    <row r="74" spans="4:17" x14ac:dyDescent="0.25">
      <c r="D74" s="8" t="s">
        <v>564</v>
      </c>
      <c r="E74" s="20">
        <v>218</v>
      </c>
      <c r="F74" s="20">
        <v>150</v>
      </c>
      <c r="G74" s="9">
        <v>0.68807339449541283</v>
      </c>
      <c r="H74" s="20">
        <v>89</v>
      </c>
      <c r="I74" s="9">
        <v>0.59333333333333338</v>
      </c>
      <c r="J74" s="20">
        <v>0</v>
      </c>
      <c r="K74" s="9">
        <v>0</v>
      </c>
      <c r="L74" s="20">
        <v>24</v>
      </c>
      <c r="M74" s="9">
        <v>0.16</v>
      </c>
      <c r="N74" s="20">
        <v>35</v>
      </c>
      <c r="O74" s="9">
        <v>0.23333333333333334</v>
      </c>
      <c r="P74" s="20">
        <v>1</v>
      </c>
      <c r="Q74" s="9">
        <v>6.6666666666666671E-3</v>
      </c>
    </row>
    <row r="75" spans="4:17" x14ac:dyDescent="0.25">
      <c r="D75" s="8" t="s">
        <v>571</v>
      </c>
      <c r="E75" s="20">
        <v>707</v>
      </c>
      <c r="F75" s="20">
        <v>434</v>
      </c>
      <c r="G75" s="9">
        <v>0.61386138613861385</v>
      </c>
      <c r="H75" s="20">
        <v>270</v>
      </c>
      <c r="I75" s="9">
        <v>0.62211981566820274</v>
      </c>
      <c r="J75" s="20">
        <v>0</v>
      </c>
      <c r="K75" s="9">
        <v>0</v>
      </c>
      <c r="L75" s="20">
        <v>56</v>
      </c>
      <c r="M75" s="9">
        <v>0.12903225806451613</v>
      </c>
      <c r="N75" s="20">
        <v>161</v>
      </c>
      <c r="O75" s="9">
        <v>0.37096774193548387</v>
      </c>
      <c r="P75" s="20">
        <v>31</v>
      </c>
      <c r="Q75" s="9">
        <v>7.1428571428571425E-2</v>
      </c>
    </row>
    <row r="76" spans="4:17" x14ac:dyDescent="0.25">
      <c r="D76" s="8" t="s">
        <v>578</v>
      </c>
      <c r="E76" s="20">
        <v>1161</v>
      </c>
      <c r="F76" s="20">
        <v>876</v>
      </c>
      <c r="G76" s="9">
        <v>0.75452196382428938</v>
      </c>
      <c r="H76" s="20">
        <v>588</v>
      </c>
      <c r="I76" s="9">
        <v>0.67123287671232879</v>
      </c>
      <c r="J76" s="20">
        <v>0</v>
      </c>
      <c r="K76" s="9">
        <v>0</v>
      </c>
      <c r="L76" s="20">
        <v>40</v>
      </c>
      <c r="M76" s="9">
        <v>4.5662100456621002E-2</v>
      </c>
      <c r="N76" s="20">
        <v>216</v>
      </c>
      <c r="O76" s="9">
        <v>0.24657534246575341</v>
      </c>
      <c r="P76" s="20">
        <v>2</v>
      </c>
      <c r="Q76" s="9">
        <v>2.2831050228310501E-3</v>
      </c>
    </row>
    <row r="77" spans="4:17" x14ac:dyDescent="0.25">
      <c r="D77" s="8" t="s">
        <v>579</v>
      </c>
      <c r="E77" s="20">
        <v>483</v>
      </c>
      <c r="F77" s="20">
        <v>289</v>
      </c>
      <c r="G77" s="9">
        <v>0.59834368530020698</v>
      </c>
      <c r="H77" s="20">
        <v>188</v>
      </c>
      <c r="I77" s="9">
        <v>0.65051903114186849</v>
      </c>
      <c r="J77" s="20">
        <v>0</v>
      </c>
      <c r="K77" s="9">
        <v>0</v>
      </c>
      <c r="L77" s="20">
        <v>160</v>
      </c>
      <c r="M77" s="9">
        <v>0.55363321799307963</v>
      </c>
      <c r="N77" s="20">
        <v>19</v>
      </c>
      <c r="O77" s="9">
        <v>6.5743944636678195E-2</v>
      </c>
      <c r="P77" s="20">
        <v>2</v>
      </c>
      <c r="Q77" s="9">
        <v>6.920415224913495E-3</v>
      </c>
    </row>
    <row r="78" spans="4:17" x14ac:dyDescent="0.25">
      <c r="D78" s="7" t="s">
        <v>539</v>
      </c>
      <c r="E78" s="20">
        <v>4936</v>
      </c>
      <c r="F78" s="20">
        <v>3191</v>
      </c>
      <c r="G78" s="9">
        <v>0.64647487844408424</v>
      </c>
      <c r="H78" s="20">
        <v>2150</v>
      </c>
      <c r="I78" s="9">
        <v>0.67376997806330308</v>
      </c>
      <c r="J78" s="20">
        <v>0</v>
      </c>
      <c r="K78" s="9">
        <v>0</v>
      </c>
      <c r="L78" s="20">
        <v>714</v>
      </c>
      <c r="M78" s="9">
        <v>0.22375430899404575</v>
      </c>
      <c r="N78" s="20">
        <v>808</v>
      </c>
      <c r="O78" s="9">
        <v>0.25321215919774365</v>
      </c>
      <c r="P78" s="20">
        <v>83</v>
      </c>
      <c r="Q78" s="9">
        <v>2.6010654967094954E-2</v>
      </c>
    </row>
    <row r="79" spans="4:17" x14ac:dyDescent="0.25">
      <c r="D79" s="8" t="s">
        <v>540</v>
      </c>
      <c r="E79" s="20">
        <v>653</v>
      </c>
      <c r="F79" s="20">
        <v>380</v>
      </c>
      <c r="G79" s="9">
        <v>0.58192955589586526</v>
      </c>
      <c r="H79" s="20">
        <v>237</v>
      </c>
      <c r="I79" s="9">
        <v>0.62368421052631584</v>
      </c>
      <c r="J79" s="20">
        <v>0</v>
      </c>
      <c r="K79" s="9">
        <v>0</v>
      </c>
      <c r="L79" s="20">
        <v>72</v>
      </c>
      <c r="M79" s="9">
        <v>0.18947368421052632</v>
      </c>
      <c r="N79" s="20">
        <v>177</v>
      </c>
      <c r="O79" s="9">
        <v>0.46578947368421053</v>
      </c>
      <c r="P79" s="20">
        <v>7</v>
      </c>
      <c r="Q79" s="9">
        <v>1.8421052631578946E-2</v>
      </c>
    </row>
    <row r="80" spans="4:17" x14ac:dyDescent="0.25">
      <c r="D80" s="8" t="s">
        <v>558</v>
      </c>
      <c r="E80" s="20">
        <v>667</v>
      </c>
      <c r="F80" s="20">
        <v>454</v>
      </c>
      <c r="G80" s="9">
        <v>0.68065967016491757</v>
      </c>
      <c r="H80" s="20">
        <v>270</v>
      </c>
      <c r="I80" s="9">
        <v>0.59471365638766516</v>
      </c>
      <c r="J80" s="20">
        <v>0</v>
      </c>
      <c r="K80" s="9">
        <v>0</v>
      </c>
      <c r="L80" s="20">
        <v>88</v>
      </c>
      <c r="M80" s="9">
        <v>0.19383259911894274</v>
      </c>
      <c r="N80" s="20">
        <v>108</v>
      </c>
      <c r="O80" s="9">
        <v>0.23788546255506607</v>
      </c>
      <c r="P80" s="20">
        <v>0</v>
      </c>
      <c r="Q80" s="9">
        <v>0</v>
      </c>
    </row>
    <row r="81" spans="4:17" x14ac:dyDescent="0.25">
      <c r="D81" s="8" t="s">
        <v>559</v>
      </c>
      <c r="E81" s="20">
        <v>722</v>
      </c>
      <c r="F81" s="20">
        <v>328</v>
      </c>
      <c r="G81" s="9">
        <v>0.45429362880886426</v>
      </c>
      <c r="H81" s="20">
        <v>214</v>
      </c>
      <c r="I81" s="9">
        <v>0.65243902439024393</v>
      </c>
      <c r="J81" s="20">
        <v>0</v>
      </c>
      <c r="K81" s="9">
        <v>0</v>
      </c>
      <c r="L81" s="20">
        <v>310</v>
      </c>
      <c r="M81" s="9">
        <v>0.94512195121951215</v>
      </c>
      <c r="N81" s="20">
        <v>41</v>
      </c>
      <c r="O81" s="9">
        <v>0.125</v>
      </c>
      <c r="P81" s="20">
        <v>25</v>
      </c>
      <c r="Q81" s="9">
        <v>7.621951219512195E-2</v>
      </c>
    </row>
    <row r="82" spans="4:17" x14ac:dyDescent="0.25">
      <c r="D82" s="8" t="s">
        <v>561</v>
      </c>
      <c r="E82" s="20">
        <v>1681</v>
      </c>
      <c r="F82" s="20">
        <v>1239</v>
      </c>
      <c r="G82" s="9">
        <v>0.73706127305175495</v>
      </c>
      <c r="H82" s="20">
        <v>911</v>
      </c>
      <c r="I82" s="9">
        <v>0.73527037933817596</v>
      </c>
      <c r="J82" s="20">
        <v>0</v>
      </c>
      <c r="K82" s="9">
        <v>0</v>
      </c>
      <c r="L82" s="20">
        <v>186</v>
      </c>
      <c r="M82" s="9">
        <v>0.15012106537530268</v>
      </c>
      <c r="N82" s="20">
        <v>196</v>
      </c>
      <c r="O82" s="9">
        <v>0.15819209039548024</v>
      </c>
      <c r="P82" s="20">
        <v>11</v>
      </c>
      <c r="Q82" s="9">
        <v>8.8781275221953195E-3</v>
      </c>
    </row>
    <row r="83" spans="4:17" x14ac:dyDescent="0.25">
      <c r="D83" s="8" t="s">
        <v>576</v>
      </c>
      <c r="E83" s="20">
        <v>1213</v>
      </c>
      <c r="F83" s="20">
        <v>790</v>
      </c>
      <c r="G83" s="9">
        <v>0.65127782357790598</v>
      </c>
      <c r="H83" s="20">
        <v>518</v>
      </c>
      <c r="I83" s="9">
        <v>0.65569620253164562</v>
      </c>
      <c r="J83" s="20">
        <v>0</v>
      </c>
      <c r="K83" s="9">
        <v>0</v>
      </c>
      <c r="L83" s="20">
        <v>58</v>
      </c>
      <c r="M83" s="9">
        <v>7.3417721518987344E-2</v>
      </c>
      <c r="N83" s="20">
        <v>286</v>
      </c>
      <c r="O83" s="9">
        <v>0.36202531645569619</v>
      </c>
      <c r="P83" s="20">
        <v>40</v>
      </c>
      <c r="Q83" s="9">
        <v>5.0632911392405063E-2</v>
      </c>
    </row>
    <row r="84" spans="4:17" x14ac:dyDescent="0.25">
      <c r="D84" s="7" t="s">
        <v>544</v>
      </c>
      <c r="E84" s="20">
        <v>4591</v>
      </c>
      <c r="F84" s="20">
        <v>3322</v>
      </c>
      <c r="G84" s="9">
        <v>0.72358963188847747</v>
      </c>
      <c r="H84" s="20">
        <v>2414</v>
      </c>
      <c r="I84" s="9">
        <v>0.72667068031306437</v>
      </c>
      <c r="J84" s="20">
        <v>0</v>
      </c>
      <c r="K84" s="9">
        <v>0</v>
      </c>
      <c r="L84" s="20">
        <v>317</v>
      </c>
      <c r="M84" s="9">
        <v>9.5424443106562312E-2</v>
      </c>
      <c r="N84" s="20">
        <v>705</v>
      </c>
      <c r="O84" s="9">
        <v>0.21222155328115594</v>
      </c>
      <c r="P84" s="20">
        <v>61</v>
      </c>
      <c r="Q84" s="9">
        <v>1.8362432269717038E-2</v>
      </c>
    </row>
    <row r="85" spans="4:17" x14ac:dyDescent="0.25">
      <c r="D85" s="8" t="s">
        <v>545</v>
      </c>
      <c r="E85" s="20">
        <v>408</v>
      </c>
      <c r="F85" s="20">
        <v>295</v>
      </c>
      <c r="G85" s="9">
        <v>0.72303921568627449</v>
      </c>
      <c r="H85" s="20">
        <v>171</v>
      </c>
      <c r="I85" s="9">
        <v>0.57966101694915251</v>
      </c>
      <c r="J85" s="20">
        <v>0</v>
      </c>
      <c r="K85" s="9">
        <v>0</v>
      </c>
      <c r="L85" s="20">
        <v>38</v>
      </c>
      <c r="M85" s="9">
        <v>0.12881355932203389</v>
      </c>
      <c r="N85" s="20">
        <v>44</v>
      </c>
      <c r="O85" s="9">
        <v>0.14915254237288136</v>
      </c>
      <c r="P85" s="20">
        <v>3</v>
      </c>
      <c r="Q85" s="9">
        <v>1.0169491525423728E-2</v>
      </c>
    </row>
    <row r="86" spans="4:17" x14ac:dyDescent="0.25">
      <c r="D86" s="8" t="s">
        <v>551</v>
      </c>
      <c r="E86" s="20">
        <v>664</v>
      </c>
      <c r="F86" s="20">
        <v>415</v>
      </c>
      <c r="G86" s="9">
        <v>0.625</v>
      </c>
      <c r="H86" s="20">
        <v>268</v>
      </c>
      <c r="I86" s="9">
        <v>0.64578313253012043</v>
      </c>
      <c r="J86" s="20">
        <v>0</v>
      </c>
      <c r="K86" s="9">
        <v>0</v>
      </c>
      <c r="L86" s="20">
        <v>8</v>
      </c>
      <c r="M86" s="9">
        <v>1.9277108433734941E-2</v>
      </c>
      <c r="N86" s="20">
        <v>224</v>
      </c>
      <c r="O86" s="9">
        <v>0.53975903614457832</v>
      </c>
      <c r="P86" s="20">
        <v>0</v>
      </c>
      <c r="Q86" s="9">
        <v>0</v>
      </c>
    </row>
    <row r="87" spans="4:17" x14ac:dyDescent="0.25">
      <c r="D87" s="8" t="s">
        <v>560</v>
      </c>
      <c r="E87" s="20">
        <v>1061</v>
      </c>
      <c r="F87" s="20">
        <v>821</v>
      </c>
      <c r="G87" s="9">
        <v>0.77379830348727618</v>
      </c>
      <c r="H87" s="20">
        <v>636</v>
      </c>
      <c r="I87" s="9">
        <v>0.77466504263093783</v>
      </c>
      <c r="J87" s="20">
        <v>0</v>
      </c>
      <c r="K87" s="9">
        <v>0</v>
      </c>
      <c r="L87" s="20">
        <v>5</v>
      </c>
      <c r="M87" s="9">
        <v>6.0901339829476245E-3</v>
      </c>
      <c r="N87" s="20">
        <v>193</v>
      </c>
      <c r="O87" s="9">
        <v>0.23507917174177831</v>
      </c>
      <c r="P87" s="20">
        <v>11</v>
      </c>
      <c r="Q87" s="9">
        <v>1.3398294762484775E-2</v>
      </c>
    </row>
    <row r="88" spans="4:17" x14ac:dyDescent="0.25">
      <c r="D88" s="8" t="s">
        <v>562</v>
      </c>
      <c r="E88" s="20">
        <v>1219</v>
      </c>
      <c r="F88" s="20">
        <v>943</v>
      </c>
      <c r="G88" s="9">
        <v>0.77358490566037741</v>
      </c>
      <c r="H88" s="20">
        <v>744</v>
      </c>
      <c r="I88" s="9">
        <v>0.78897136797454936</v>
      </c>
      <c r="J88" s="20">
        <v>0</v>
      </c>
      <c r="K88" s="9">
        <v>0</v>
      </c>
      <c r="L88" s="20">
        <v>194</v>
      </c>
      <c r="M88" s="9">
        <v>0.20572640509013787</v>
      </c>
      <c r="N88" s="20">
        <v>48</v>
      </c>
      <c r="O88" s="9">
        <v>5.0901378579003183E-2</v>
      </c>
      <c r="P88" s="20">
        <v>14</v>
      </c>
      <c r="Q88" s="9">
        <v>1.4846235418875928E-2</v>
      </c>
    </row>
    <row r="89" spans="4:17" x14ac:dyDescent="0.25">
      <c r="D89" s="8" t="s">
        <v>563</v>
      </c>
      <c r="E89" s="20">
        <v>767</v>
      </c>
      <c r="F89" s="20">
        <v>530</v>
      </c>
      <c r="G89" s="9">
        <v>0.69100391134289441</v>
      </c>
      <c r="H89" s="20">
        <v>399</v>
      </c>
      <c r="I89" s="9">
        <v>0.75283018867924534</v>
      </c>
      <c r="J89" s="20">
        <v>0</v>
      </c>
      <c r="K89" s="9">
        <v>0</v>
      </c>
      <c r="L89" s="20">
        <v>27</v>
      </c>
      <c r="M89" s="9">
        <v>5.0943396226415097E-2</v>
      </c>
      <c r="N89" s="20">
        <v>101</v>
      </c>
      <c r="O89" s="9">
        <v>0.19056603773584907</v>
      </c>
      <c r="P89" s="20">
        <v>30</v>
      </c>
      <c r="Q89" s="9">
        <v>5.6603773584905662E-2</v>
      </c>
    </row>
    <row r="90" spans="4:17" x14ac:dyDescent="0.25">
      <c r="D90" s="8" t="s">
        <v>580</v>
      </c>
      <c r="E90" s="20">
        <v>472</v>
      </c>
      <c r="F90" s="20">
        <v>318</v>
      </c>
      <c r="G90" s="9">
        <v>0.67372881355932202</v>
      </c>
      <c r="H90" s="20">
        <v>196</v>
      </c>
      <c r="I90" s="9">
        <v>0.61635220125786161</v>
      </c>
      <c r="J90" s="20">
        <v>0</v>
      </c>
      <c r="K90" s="9">
        <v>0</v>
      </c>
      <c r="L90" s="20">
        <v>45</v>
      </c>
      <c r="M90" s="9">
        <v>0.14150943396226415</v>
      </c>
      <c r="N90" s="20">
        <v>95</v>
      </c>
      <c r="O90" s="9">
        <v>0.29874213836477986</v>
      </c>
      <c r="P90" s="20">
        <v>3</v>
      </c>
      <c r="Q90" s="9">
        <v>9.433962264150943E-3</v>
      </c>
    </row>
    <row r="91" spans="4:17" x14ac:dyDescent="0.25">
      <c r="D91" s="7" t="s">
        <v>552</v>
      </c>
      <c r="E91" s="20">
        <v>5835</v>
      </c>
      <c r="F91" s="20">
        <v>4403</v>
      </c>
      <c r="G91" s="9">
        <v>0.75458440445586972</v>
      </c>
      <c r="H91" s="20">
        <v>3262</v>
      </c>
      <c r="I91" s="9">
        <v>0.74085850556438793</v>
      </c>
      <c r="J91" s="20">
        <v>0</v>
      </c>
      <c r="K91" s="9">
        <v>0</v>
      </c>
      <c r="L91" s="20">
        <v>200</v>
      </c>
      <c r="M91" s="9">
        <v>4.5423574835339542E-2</v>
      </c>
      <c r="N91" s="20">
        <v>973</v>
      </c>
      <c r="O91" s="9">
        <v>0.22098569157392686</v>
      </c>
      <c r="P91" s="20">
        <v>92</v>
      </c>
      <c r="Q91" s="9">
        <v>2.0894844424256188E-2</v>
      </c>
    </row>
    <row r="92" spans="4:17" x14ac:dyDescent="0.25">
      <c r="D92" s="8" t="s">
        <v>553</v>
      </c>
      <c r="E92" s="20">
        <v>742</v>
      </c>
      <c r="F92" s="20">
        <v>534</v>
      </c>
      <c r="G92" s="9">
        <v>0.71967654986522911</v>
      </c>
      <c r="H92" s="20">
        <v>398</v>
      </c>
      <c r="I92" s="9">
        <v>0.74531835205992514</v>
      </c>
      <c r="J92" s="20">
        <v>0</v>
      </c>
      <c r="K92" s="9">
        <v>0</v>
      </c>
      <c r="L92" s="20">
        <v>21</v>
      </c>
      <c r="M92" s="9">
        <v>3.9325842696629212E-2</v>
      </c>
      <c r="N92" s="20">
        <v>147</v>
      </c>
      <c r="O92" s="9">
        <v>0.2752808988764045</v>
      </c>
      <c r="P92" s="20">
        <v>19</v>
      </c>
      <c r="Q92" s="9">
        <v>3.5580524344569285E-2</v>
      </c>
    </row>
    <row r="93" spans="4:17" x14ac:dyDescent="0.25">
      <c r="D93" s="8" t="s">
        <v>565</v>
      </c>
      <c r="E93" s="20">
        <v>878</v>
      </c>
      <c r="F93" s="20">
        <v>669</v>
      </c>
      <c r="G93" s="9">
        <v>0.76195899772209563</v>
      </c>
      <c r="H93" s="20">
        <v>443</v>
      </c>
      <c r="I93" s="9">
        <v>0.66218236173393119</v>
      </c>
      <c r="J93" s="20">
        <v>0</v>
      </c>
      <c r="K93" s="9">
        <v>0</v>
      </c>
      <c r="L93" s="20">
        <v>10</v>
      </c>
      <c r="M93" s="9">
        <v>1.4947683109118086E-2</v>
      </c>
      <c r="N93" s="20">
        <v>166</v>
      </c>
      <c r="O93" s="9">
        <v>0.24813153961136025</v>
      </c>
      <c r="P93" s="20">
        <v>7</v>
      </c>
      <c r="Q93" s="9">
        <v>1.0463378176382661E-2</v>
      </c>
    </row>
    <row r="94" spans="4:17" x14ac:dyDescent="0.25">
      <c r="D94" s="8" t="s">
        <v>567</v>
      </c>
      <c r="E94" s="20">
        <v>626</v>
      </c>
      <c r="F94" s="20">
        <v>411</v>
      </c>
      <c r="G94" s="9">
        <v>0.6565495207667732</v>
      </c>
      <c r="H94" s="20">
        <v>282</v>
      </c>
      <c r="I94" s="9">
        <v>0.68613138686131392</v>
      </c>
      <c r="J94" s="20">
        <v>0</v>
      </c>
      <c r="K94" s="9">
        <v>0</v>
      </c>
      <c r="L94" s="20">
        <v>21</v>
      </c>
      <c r="M94" s="9">
        <v>5.1094890510948905E-2</v>
      </c>
      <c r="N94" s="20">
        <v>164</v>
      </c>
      <c r="O94" s="9">
        <v>0.39902676399026765</v>
      </c>
      <c r="P94" s="20">
        <v>7</v>
      </c>
      <c r="Q94" s="9">
        <v>1.7031630170316302E-2</v>
      </c>
    </row>
    <row r="95" spans="4:17" x14ac:dyDescent="0.25">
      <c r="D95" s="8" t="s">
        <v>574</v>
      </c>
      <c r="E95" s="20">
        <v>624</v>
      </c>
      <c r="F95" s="20">
        <v>445</v>
      </c>
      <c r="G95" s="9">
        <v>0.71314102564102566</v>
      </c>
      <c r="H95" s="20">
        <v>300</v>
      </c>
      <c r="I95" s="9">
        <v>0.6741573033707865</v>
      </c>
      <c r="J95" s="20">
        <v>0</v>
      </c>
      <c r="K95" s="9">
        <v>0</v>
      </c>
      <c r="L95" s="20">
        <v>9</v>
      </c>
      <c r="M95" s="9">
        <v>2.0224719101123594E-2</v>
      </c>
      <c r="N95" s="20">
        <v>139</v>
      </c>
      <c r="O95" s="9">
        <v>0.31235955056179776</v>
      </c>
      <c r="P95" s="20">
        <v>5</v>
      </c>
      <c r="Q95" s="9">
        <v>1.1235955056179775E-2</v>
      </c>
    </row>
    <row r="96" spans="4:17" x14ac:dyDescent="0.25">
      <c r="D96" s="8" t="s">
        <v>575</v>
      </c>
      <c r="E96" s="20">
        <v>1366</v>
      </c>
      <c r="F96" s="20">
        <v>1037</v>
      </c>
      <c r="G96" s="9">
        <v>0.75915080527086387</v>
      </c>
      <c r="H96" s="20">
        <v>718</v>
      </c>
      <c r="I96" s="9">
        <v>0.69238187078109936</v>
      </c>
      <c r="J96" s="20">
        <v>0</v>
      </c>
      <c r="K96" s="9">
        <v>0</v>
      </c>
      <c r="L96" s="20">
        <v>67</v>
      </c>
      <c r="M96" s="9">
        <v>6.4609450337512059E-2</v>
      </c>
      <c r="N96" s="20">
        <v>184</v>
      </c>
      <c r="O96" s="9">
        <v>0.17743490838958534</v>
      </c>
      <c r="P96" s="20">
        <v>43</v>
      </c>
      <c r="Q96" s="9">
        <v>4.1465766634522665E-2</v>
      </c>
    </row>
    <row r="97" spans="4:17" x14ac:dyDescent="0.25">
      <c r="D97" s="8" t="s">
        <v>577</v>
      </c>
      <c r="E97" s="20">
        <v>1599</v>
      </c>
      <c r="F97" s="20">
        <v>1307</v>
      </c>
      <c r="G97" s="9">
        <v>0.817385866166354</v>
      </c>
      <c r="H97" s="20">
        <v>1121</v>
      </c>
      <c r="I97" s="9">
        <v>0.85768936495791892</v>
      </c>
      <c r="J97" s="20">
        <v>0</v>
      </c>
      <c r="K97" s="9">
        <v>0</v>
      </c>
      <c r="L97" s="20">
        <v>72</v>
      </c>
      <c r="M97" s="9">
        <v>5.5087987758224939E-2</v>
      </c>
      <c r="N97" s="20">
        <v>173</v>
      </c>
      <c r="O97" s="9">
        <v>0.13236419280795717</v>
      </c>
      <c r="P97" s="20">
        <v>11</v>
      </c>
      <c r="Q97" s="9">
        <v>8.4162203519510329E-3</v>
      </c>
    </row>
    <row r="98" spans="4:17" x14ac:dyDescent="0.25">
      <c r="D98" s="7" t="s">
        <v>549</v>
      </c>
      <c r="E98" s="20">
        <v>2871</v>
      </c>
      <c r="F98" s="20">
        <v>1896</v>
      </c>
      <c r="G98" s="9">
        <v>0.66039707419017768</v>
      </c>
      <c r="H98" s="20">
        <v>1095</v>
      </c>
      <c r="I98" s="9">
        <v>0.57753164556962022</v>
      </c>
      <c r="J98" s="20">
        <v>0</v>
      </c>
      <c r="K98" s="9">
        <v>0</v>
      </c>
      <c r="L98" s="20">
        <v>423</v>
      </c>
      <c r="M98" s="9">
        <v>0.22310126582278481</v>
      </c>
      <c r="N98" s="20">
        <v>422</v>
      </c>
      <c r="O98" s="9">
        <v>0.22257383966244726</v>
      </c>
      <c r="P98" s="20">
        <v>18</v>
      </c>
      <c r="Q98" s="9">
        <v>9.4936708860759497E-3</v>
      </c>
    </row>
    <row r="99" spans="4:17" x14ac:dyDescent="0.25">
      <c r="D99" s="8" t="s">
        <v>550</v>
      </c>
      <c r="E99" s="20">
        <v>439</v>
      </c>
      <c r="F99" s="20">
        <v>265</v>
      </c>
      <c r="G99" s="9">
        <v>0.60364464692482911</v>
      </c>
      <c r="H99" s="20">
        <v>131</v>
      </c>
      <c r="I99" s="9">
        <v>0.49433962264150944</v>
      </c>
      <c r="J99" s="20">
        <v>0</v>
      </c>
      <c r="K99" s="9">
        <v>0</v>
      </c>
      <c r="L99" s="20">
        <v>140</v>
      </c>
      <c r="M99" s="9">
        <v>0.52830188679245282</v>
      </c>
      <c r="N99" s="20">
        <v>22</v>
      </c>
      <c r="O99" s="9">
        <v>8.3018867924528297E-2</v>
      </c>
      <c r="P99" s="20">
        <v>0</v>
      </c>
      <c r="Q99" s="9">
        <v>0</v>
      </c>
    </row>
    <row r="100" spans="4:17" x14ac:dyDescent="0.25">
      <c r="D100" s="8" t="s">
        <v>568</v>
      </c>
      <c r="E100" s="20">
        <v>1331</v>
      </c>
      <c r="F100" s="20">
        <v>887</v>
      </c>
      <c r="G100" s="9">
        <v>0.6664162283996995</v>
      </c>
      <c r="H100" s="20">
        <v>513</v>
      </c>
      <c r="I100" s="9">
        <v>0.57835400225479139</v>
      </c>
      <c r="J100" s="20">
        <v>0</v>
      </c>
      <c r="K100" s="9">
        <v>0</v>
      </c>
      <c r="L100" s="20">
        <v>127</v>
      </c>
      <c r="M100" s="9">
        <v>0.14317925591882752</v>
      </c>
      <c r="N100" s="20">
        <v>248</v>
      </c>
      <c r="O100" s="9">
        <v>0.27959413754227735</v>
      </c>
      <c r="P100" s="20">
        <v>14</v>
      </c>
      <c r="Q100" s="9">
        <v>1.5783540022547914E-2</v>
      </c>
    </row>
    <row r="101" spans="4:17" x14ac:dyDescent="0.25">
      <c r="D101" s="8" t="s">
        <v>569</v>
      </c>
      <c r="E101" s="20">
        <v>1101</v>
      </c>
      <c r="F101" s="20">
        <v>744</v>
      </c>
      <c r="G101" s="9">
        <v>0.6757493188010899</v>
      </c>
      <c r="H101" s="20">
        <v>451</v>
      </c>
      <c r="I101" s="9">
        <v>0.60618279569892475</v>
      </c>
      <c r="J101" s="20">
        <v>0</v>
      </c>
      <c r="K101" s="9">
        <v>0</v>
      </c>
      <c r="L101" s="20">
        <v>156</v>
      </c>
      <c r="M101" s="9">
        <v>0.20967741935483872</v>
      </c>
      <c r="N101" s="20">
        <v>152</v>
      </c>
      <c r="O101" s="9">
        <v>0.20430107526881722</v>
      </c>
      <c r="P101" s="20">
        <v>4</v>
      </c>
      <c r="Q101" s="9">
        <v>5.3763440860215058E-3</v>
      </c>
    </row>
    <row r="102" spans="4:17" x14ac:dyDescent="0.25">
      <c r="D102" s="7" t="s">
        <v>555</v>
      </c>
      <c r="E102" s="20">
        <v>3855</v>
      </c>
      <c r="F102" s="20">
        <v>2730</v>
      </c>
      <c r="G102" s="9">
        <v>0.70817120622568097</v>
      </c>
      <c r="H102" s="20">
        <v>1876</v>
      </c>
      <c r="I102" s="9">
        <v>0.68717948717948718</v>
      </c>
      <c r="J102" s="20">
        <v>0</v>
      </c>
      <c r="K102" s="9">
        <v>0</v>
      </c>
      <c r="L102" s="20">
        <v>190</v>
      </c>
      <c r="M102" s="9">
        <v>6.95970695970696E-2</v>
      </c>
      <c r="N102" s="20">
        <v>611</v>
      </c>
      <c r="O102" s="9">
        <v>0.22380952380952382</v>
      </c>
      <c r="P102" s="20">
        <v>127</v>
      </c>
      <c r="Q102" s="9">
        <v>4.6520146520146521E-2</v>
      </c>
    </row>
    <row r="103" spans="4:17" x14ac:dyDescent="0.25">
      <c r="D103" s="8" t="s">
        <v>556</v>
      </c>
      <c r="E103" s="20">
        <v>799</v>
      </c>
      <c r="F103" s="20">
        <v>546</v>
      </c>
      <c r="G103" s="9">
        <v>0.68335419274092613</v>
      </c>
      <c r="H103" s="20">
        <v>391</v>
      </c>
      <c r="I103" s="9">
        <v>0.71611721611721613</v>
      </c>
      <c r="J103" s="20">
        <v>0</v>
      </c>
      <c r="K103" s="9">
        <v>0</v>
      </c>
      <c r="L103" s="20">
        <v>19</v>
      </c>
      <c r="M103" s="9">
        <v>3.47985347985348E-2</v>
      </c>
      <c r="N103" s="20">
        <v>130</v>
      </c>
      <c r="O103" s="9">
        <v>0.23809523809523808</v>
      </c>
      <c r="P103" s="20">
        <v>79</v>
      </c>
      <c r="Q103" s="9">
        <v>0.1446886446886447</v>
      </c>
    </row>
    <row r="104" spans="4:17" x14ac:dyDescent="0.25">
      <c r="D104" s="8" t="s">
        <v>572</v>
      </c>
      <c r="E104" s="20">
        <v>185</v>
      </c>
      <c r="F104" s="20">
        <v>60</v>
      </c>
      <c r="G104" s="9">
        <v>0.32432432432432434</v>
      </c>
      <c r="H104" s="20">
        <v>35</v>
      </c>
      <c r="I104" s="9">
        <v>0.58333333333333337</v>
      </c>
      <c r="J104" s="20">
        <v>0</v>
      </c>
      <c r="K104" s="9">
        <v>0</v>
      </c>
      <c r="L104" s="20">
        <v>21</v>
      </c>
      <c r="M104" s="9">
        <v>0.35</v>
      </c>
      <c r="N104" s="20">
        <v>67</v>
      </c>
      <c r="O104" s="9">
        <v>1.1166666666666667</v>
      </c>
      <c r="P104" s="20">
        <v>12</v>
      </c>
      <c r="Q104" s="9">
        <v>0.2</v>
      </c>
    </row>
    <row r="105" spans="4:17" x14ac:dyDescent="0.25">
      <c r="D105" s="8" t="s">
        <v>581</v>
      </c>
      <c r="E105" s="20">
        <v>1596</v>
      </c>
      <c r="F105" s="20">
        <v>1243</v>
      </c>
      <c r="G105" s="9">
        <v>0.77882205513784464</v>
      </c>
      <c r="H105" s="20">
        <v>901</v>
      </c>
      <c r="I105" s="9">
        <v>0.72485921158487532</v>
      </c>
      <c r="J105" s="20">
        <v>0</v>
      </c>
      <c r="K105" s="9">
        <v>0</v>
      </c>
      <c r="L105" s="20">
        <v>70</v>
      </c>
      <c r="M105" s="9">
        <v>5.6315366049879322E-2</v>
      </c>
      <c r="N105" s="20">
        <v>178</v>
      </c>
      <c r="O105" s="9">
        <v>0.14320193081255028</v>
      </c>
      <c r="P105" s="20">
        <v>9</v>
      </c>
      <c r="Q105" s="9">
        <v>7.2405470635559131E-3</v>
      </c>
    </row>
    <row r="106" spans="4:17" x14ac:dyDescent="0.25">
      <c r="D106" s="8" t="s">
        <v>582</v>
      </c>
      <c r="E106" s="20">
        <v>813</v>
      </c>
      <c r="F106" s="20">
        <v>556</v>
      </c>
      <c r="G106" s="9">
        <v>0.68388683886838864</v>
      </c>
      <c r="H106" s="20">
        <v>342</v>
      </c>
      <c r="I106" s="9">
        <v>0.6151079136690647</v>
      </c>
      <c r="J106" s="20">
        <v>0</v>
      </c>
      <c r="K106" s="9">
        <v>0</v>
      </c>
      <c r="L106" s="20">
        <v>76</v>
      </c>
      <c r="M106" s="9">
        <v>0.1366906474820144</v>
      </c>
      <c r="N106" s="20">
        <v>141</v>
      </c>
      <c r="O106" s="9">
        <v>0.25359712230215825</v>
      </c>
      <c r="P106" s="20">
        <v>11</v>
      </c>
      <c r="Q106" s="9">
        <v>1.9784172661870502E-2</v>
      </c>
    </row>
    <row r="107" spans="4:17" x14ac:dyDescent="0.25">
      <c r="D107" s="8" t="s">
        <v>583</v>
      </c>
      <c r="E107" s="20">
        <v>462</v>
      </c>
      <c r="F107" s="20">
        <v>325</v>
      </c>
      <c r="G107" s="9">
        <v>0.70346320346320346</v>
      </c>
      <c r="H107" s="20">
        <v>207</v>
      </c>
      <c r="I107" s="9">
        <v>0.63692307692307693</v>
      </c>
      <c r="J107" s="20">
        <v>0</v>
      </c>
      <c r="K107" s="9">
        <v>0</v>
      </c>
      <c r="L107" s="20">
        <v>4</v>
      </c>
      <c r="M107" s="9">
        <v>1.2307692307692308E-2</v>
      </c>
      <c r="N107" s="20">
        <v>95</v>
      </c>
      <c r="O107" s="9">
        <v>0.29230769230769232</v>
      </c>
      <c r="P107" s="20">
        <v>16</v>
      </c>
      <c r="Q107" s="9">
        <v>4.9230769230769231E-2</v>
      </c>
    </row>
    <row r="108" spans="4:17" x14ac:dyDescent="0.25">
      <c r="D108" s="7" t="s">
        <v>450</v>
      </c>
      <c r="E108" s="20">
        <v>3584</v>
      </c>
      <c r="F108" s="20">
        <v>2784</v>
      </c>
      <c r="G108" s="9">
        <v>0.7767857142857143</v>
      </c>
      <c r="H108" s="20">
        <v>2128</v>
      </c>
      <c r="I108" s="9">
        <v>0.76436781609195403</v>
      </c>
      <c r="J108" s="20">
        <v>0</v>
      </c>
      <c r="K108" s="9">
        <v>0</v>
      </c>
      <c r="L108" s="20">
        <v>147</v>
      </c>
      <c r="M108" s="9">
        <v>5.2801724137931036E-2</v>
      </c>
      <c r="N108" s="20">
        <v>488</v>
      </c>
      <c r="O108" s="9">
        <v>0.17528735632183909</v>
      </c>
      <c r="P108" s="20">
        <v>79</v>
      </c>
      <c r="Q108" s="9">
        <v>2.8376436781609195E-2</v>
      </c>
    </row>
    <row r="109" spans="4:17" x14ac:dyDescent="0.25">
      <c r="D109" s="8" t="s">
        <v>538</v>
      </c>
      <c r="E109" s="20">
        <v>399</v>
      </c>
      <c r="F109" s="20">
        <v>292</v>
      </c>
      <c r="G109" s="9">
        <v>0.73182957393483705</v>
      </c>
      <c r="H109" s="20">
        <v>193</v>
      </c>
      <c r="I109" s="9">
        <v>0.66095890410958902</v>
      </c>
      <c r="J109" s="20">
        <v>0</v>
      </c>
      <c r="K109" s="9">
        <v>0</v>
      </c>
      <c r="L109" s="20">
        <v>20</v>
      </c>
      <c r="M109" s="9">
        <v>6.8493150684931503E-2</v>
      </c>
      <c r="N109" s="20">
        <v>71</v>
      </c>
      <c r="O109" s="9">
        <v>0.24315068493150685</v>
      </c>
      <c r="P109" s="20">
        <v>4</v>
      </c>
      <c r="Q109" s="9">
        <v>1.3698630136986301E-2</v>
      </c>
    </row>
    <row r="110" spans="4:17" x14ac:dyDescent="0.25">
      <c r="D110" s="8" t="s">
        <v>451</v>
      </c>
      <c r="E110" s="20">
        <v>912</v>
      </c>
      <c r="F110" s="20">
        <v>634</v>
      </c>
      <c r="G110" s="9">
        <v>0.69517543859649122</v>
      </c>
      <c r="H110" s="20">
        <v>474</v>
      </c>
      <c r="I110" s="9">
        <v>0.74763406940063093</v>
      </c>
      <c r="J110" s="20">
        <v>0</v>
      </c>
      <c r="K110" s="9">
        <v>0</v>
      </c>
      <c r="L110" s="20">
        <v>10</v>
      </c>
      <c r="M110" s="9">
        <v>1.5772870662460567E-2</v>
      </c>
      <c r="N110" s="20">
        <v>182</v>
      </c>
      <c r="O110" s="9">
        <v>0.28706624605678233</v>
      </c>
      <c r="P110" s="20">
        <v>63</v>
      </c>
      <c r="Q110" s="9">
        <v>9.9369085173501584E-2</v>
      </c>
    </row>
    <row r="111" spans="4:17" x14ac:dyDescent="0.25">
      <c r="D111" s="8" t="s">
        <v>570</v>
      </c>
      <c r="E111" s="20">
        <v>1055</v>
      </c>
      <c r="F111" s="20">
        <v>912</v>
      </c>
      <c r="G111" s="9">
        <v>0.86445497630331758</v>
      </c>
      <c r="H111" s="20">
        <v>757</v>
      </c>
      <c r="I111" s="9">
        <v>0.83004385964912286</v>
      </c>
      <c r="J111" s="20">
        <v>0</v>
      </c>
      <c r="K111" s="9">
        <v>0</v>
      </c>
      <c r="L111" s="20">
        <v>83</v>
      </c>
      <c r="M111" s="9">
        <v>9.1008771929824567E-2</v>
      </c>
      <c r="N111" s="20">
        <v>39</v>
      </c>
      <c r="O111" s="9">
        <v>4.2763157894736843E-2</v>
      </c>
      <c r="P111" s="20">
        <v>1</v>
      </c>
      <c r="Q111" s="9">
        <v>1.0964912280701754E-3</v>
      </c>
    </row>
    <row r="112" spans="4:17" x14ac:dyDescent="0.25">
      <c r="D112" s="8" t="s">
        <v>573</v>
      </c>
      <c r="E112" s="20">
        <v>1218</v>
      </c>
      <c r="F112" s="20">
        <v>946</v>
      </c>
      <c r="G112" s="9">
        <v>0.77668308702791466</v>
      </c>
      <c r="H112" s="20">
        <v>704</v>
      </c>
      <c r="I112" s="9">
        <v>0.7441860465116279</v>
      </c>
      <c r="J112" s="20">
        <v>0</v>
      </c>
      <c r="K112" s="9">
        <v>0</v>
      </c>
      <c r="L112" s="20">
        <v>34</v>
      </c>
      <c r="M112" s="9">
        <v>3.5940803382663845E-2</v>
      </c>
      <c r="N112" s="20">
        <v>196</v>
      </c>
      <c r="O112" s="9">
        <v>0.20718816067653276</v>
      </c>
      <c r="P112" s="20">
        <v>11</v>
      </c>
      <c r="Q112" s="9">
        <v>1.1627906976744186E-2</v>
      </c>
    </row>
    <row r="113" spans="4:17" x14ac:dyDescent="0.25">
      <c r="D113" s="6" t="s">
        <v>452</v>
      </c>
      <c r="E113" s="20">
        <v>42964</v>
      </c>
      <c r="F113" s="20">
        <v>37011</v>
      </c>
      <c r="G113" s="9">
        <v>0.86144213760357513</v>
      </c>
      <c r="H113" s="20">
        <v>30852</v>
      </c>
      <c r="I113" s="9">
        <v>0.83359001377968711</v>
      </c>
      <c r="J113" s="20">
        <v>1</v>
      </c>
      <c r="K113" s="9">
        <v>2.701899435303018E-5</v>
      </c>
      <c r="L113" s="20">
        <v>673</v>
      </c>
      <c r="M113" s="9">
        <v>1.8183783199589312E-2</v>
      </c>
      <c r="N113" s="20">
        <v>2456</v>
      </c>
      <c r="O113" s="9">
        <v>6.6358650131042127E-2</v>
      </c>
      <c r="P113" s="20">
        <v>2103</v>
      </c>
      <c r="Q113" s="9">
        <v>5.682094512442247E-2</v>
      </c>
    </row>
    <row r="114" spans="4:17" x14ac:dyDescent="0.25">
      <c r="D114" s="7" t="s">
        <v>587</v>
      </c>
      <c r="E114" s="20">
        <v>6193</v>
      </c>
      <c r="F114" s="20">
        <v>5170</v>
      </c>
      <c r="G114" s="9">
        <v>0.8348134991119005</v>
      </c>
      <c r="H114" s="20">
        <v>4188</v>
      </c>
      <c r="I114" s="9">
        <v>0.81005802707930363</v>
      </c>
      <c r="J114" s="20">
        <v>0</v>
      </c>
      <c r="K114" s="9">
        <v>0</v>
      </c>
      <c r="L114" s="20">
        <v>88</v>
      </c>
      <c r="M114" s="9">
        <v>1.7021276595744681E-2</v>
      </c>
      <c r="N114" s="20">
        <v>408</v>
      </c>
      <c r="O114" s="9">
        <v>7.891682785299807E-2</v>
      </c>
      <c r="P114" s="20">
        <v>374</v>
      </c>
      <c r="Q114" s="9">
        <v>7.2340425531914887E-2</v>
      </c>
    </row>
    <row r="115" spans="4:17" x14ac:dyDescent="0.25">
      <c r="D115" s="8" t="s">
        <v>588</v>
      </c>
      <c r="E115" s="20">
        <v>726</v>
      </c>
      <c r="F115" s="20">
        <v>659</v>
      </c>
      <c r="G115" s="9">
        <v>0.90771349862258954</v>
      </c>
      <c r="H115" s="20">
        <v>570</v>
      </c>
      <c r="I115" s="9">
        <v>0.86494688922610019</v>
      </c>
      <c r="J115" s="20">
        <v>0</v>
      </c>
      <c r="K115" s="9">
        <v>0</v>
      </c>
      <c r="L115" s="20">
        <v>4</v>
      </c>
      <c r="M115" s="9">
        <v>6.0698027314112293E-3</v>
      </c>
      <c r="N115" s="20">
        <v>28</v>
      </c>
      <c r="O115" s="9">
        <v>4.2488619119878605E-2</v>
      </c>
      <c r="P115" s="20">
        <v>22</v>
      </c>
      <c r="Q115" s="9">
        <v>3.3383915022761758E-2</v>
      </c>
    </row>
    <row r="116" spans="4:17" x14ac:dyDescent="0.25">
      <c r="D116" s="8" t="s">
        <v>589</v>
      </c>
      <c r="E116" s="20">
        <v>621</v>
      </c>
      <c r="F116" s="20">
        <v>439</v>
      </c>
      <c r="G116" s="9">
        <v>0.70692431561996782</v>
      </c>
      <c r="H116" s="20">
        <v>338</v>
      </c>
      <c r="I116" s="9">
        <v>0.76993166287015946</v>
      </c>
      <c r="J116" s="20">
        <v>0</v>
      </c>
      <c r="K116" s="9">
        <v>0</v>
      </c>
      <c r="L116" s="20">
        <v>1</v>
      </c>
      <c r="M116" s="9">
        <v>2.2779043280182231E-3</v>
      </c>
      <c r="N116" s="20">
        <v>3</v>
      </c>
      <c r="O116" s="9">
        <v>6.8337129840546698E-3</v>
      </c>
      <c r="P116" s="20">
        <v>121</v>
      </c>
      <c r="Q116" s="9">
        <v>0.27562642369020501</v>
      </c>
    </row>
    <row r="117" spans="4:17" x14ac:dyDescent="0.25">
      <c r="D117" s="8" t="s">
        <v>591</v>
      </c>
      <c r="E117" s="20">
        <v>893</v>
      </c>
      <c r="F117" s="20">
        <v>731</v>
      </c>
      <c r="G117" s="9">
        <v>0.81858902575587911</v>
      </c>
      <c r="H117" s="20">
        <v>565</v>
      </c>
      <c r="I117" s="9">
        <v>0.77291381668946646</v>
      </c>
      <c r="J117" s="20">
        <v>0</v>
      </c>
      <c r="K117" s="9">
        <v>0</v>
      </c>
      <c r="L117" s="20">
        <v>16</v>
      </c>
      <c r="M117" s="9">
        <v>2.188782489740082E-2</v>
      </c>
      <c r="N117" s="20">
        <v>88</v>
      </c>
      <c r="O117" s="9">
        <v>0.12038303693570451</v>
      </c>
      <c r="P117" s="20">
        <v>37</v>
      </c>
      <c r="Q117" s="9">
        <v>5.0615595075239397E-2</v>
      </c>
    </row>
    <row r="118" spans="4:17" x14ac:dyDescent="0.25">
      <c r="D118" s="8" t="s">
        <v>598</v>
      </c>
      <c r="E118" s="20">
        <v>572</v>
      </c>
      <c r="F118" s="20">
        <v>454</v>
      </c>
      <c r="G118" s="9">
        <v>0.79370629370629375</v>
      </c>
      <c r="H118" s="20">
        <v>374</v>
      </c>
      <c r="I118" s="9">
        <v>0.82378854625550657</v>
      </c>
      <c r="J118" s="20">
        <v>0</v>
      </c>
      <c r="K118" s="9">
        <v>0</v>
      </c>
      <c r="L118" s="20">
        <v>7</v>
      </c>
      <c r="M118" s="9">
        <v>1.5418502202643172E-2</v>
      </c>
      <c r="N118" s="20">
        <v>74</v>
      </c>
      <c r="O118" s="9">
        <v>0.16299559471365638</v>
      </c>
      <c r="P118" s="20">
        <v>27</v>
      </c>
      <c r="Q118" s="9">
        <v>5.9471365638766517E-2</v>
      </c>
    </row>
    <row r="119" spans="4:17" x14ac:dyDescent="0.25">
      <c r="D119" s="8" t="s">
        <v>607</v>
      </c>
      <c r="E119" s="20">
        <v>539</v>
      </c>
      <c r="F119" s="20">
        <v>458</v>
      </c>
      <c r="G119" s="9">
        <v>0.84972170686456405</v>
      </c>
      <c r="H119" s="20">
        <v>352</v>
      </c>
      <c r="I119" s="9">
        <v>0.76855895196506552</v>
      </c>
      <c r="J119" s="20">
        <v>0</v>
      </c>
      <c r="K119" s="9">
        <v>0</v>
      </c>
      <c r="L119" s="20">
        <v>1</v>
      </c>
      <c r="M119" s="9">
        <v>2.1834061135371178E-3</v>
      </c>
      <c r="N119" s="20">
        <v>5</v>
      </c>
      <c r="O119" s="9">
        <v>1.0917030567685589E-2</v>
      </c>
      <c r="P119" s="20">
        <v>65</v>
      </c>
      <c r="Q119" s="9">
        <v>0.14192139737991266</v>
      </c>
    </row>
    <row r="120" spans="4:17" x14ac:dyDescent="0.25">
      <c r="D120" s="8" t="s">
        <v>608</v>
      </c>
      <c r="E120" s="20">
        <v>668</v>
      </c>
      <c r="F120" s="20">
        <v>568</v>
      </c>
      <c r="G120" s="9">
        <v>0.85029940119760483</v>
      </c>
      <c r="H120" s="20">
        <v>455</v>
      </c>
      <c r="I120" s="9">
        <v>0.801056338028169</v>
      </c>
      <c r="J120" s="20">
        <v>0</v>
      </c>
      <c r="K120" s="9">
        <v>0</v>
      </c>
      <c r="L120" s="20">
        <v>28</v>
      </c>
      <c r="M120" s="9">
        <v>4.9295774647887321E-2</v>
      </c>
      <c r="N120" s="20">
        <v>4</v>
      </c>
      <c r="O120" s="9">
        <v>7.0422535211267607E-3</v>
      </c>
      <c r="P120" s="20">
        <v>55</v>
      </c>
      <c r="Q120" s="9">
        <v>9.6830985915492954E-2</v>
      </c>
    </row>
    <row r="121" spans="4:17" x14ac:dyDescent="0.25">
      <c r="D121" s="8" t="s">
        <v>610</v>
      </c>
      <c r="E121" s="20">
        <v>1416</v>
      </c>
      <c r="F121" s="20">
        <v>1222</v>
      </c>
      <c r="G121" s="9">
        <v>0.86299435028248583</v>
      </c>
      <c r="H121" s="20">
        <v>1015</v>
      </c>
      <c r="I121" s="9">
        <v>0.83060556464811786</v>
      </c>
      <c r="J121" s="20">
        <v>0</v>
      </c>
      <c r="K121" s="9">
        <v>0</v>
      </c>
      <c r="L121" s="20">
        <v>23</v>
      </c>
      <c r="M121" s="9">
        <v>1.8821603927986905E-2</v>
      </c>
      <c r="N121" s="20">
        <v>138</v>
      </c>
      <c r="O121" s="9">
        <v>0.11292962356792144</v>
      </c>
      <c r="P121" s="20">
        <v>16</v>
      </c>
      <c r="Q121" s="9">
        <v>1.3093289689034371E-2</v>
      </c>
    </row>
    <row r="122" spans="4:17" x14ac:dyDescent="0.25">
      <c r="D122" s="8" t="s">
        <v>613</v>
      </c>
      <c r="E122" s="20">
        <v>758</v>
      </c>
      <c r="F122" s="20">
        <v>639</v>
      </c>
      <c r="G122" s="9">
        <v>0.84300791556728227</v>
      </c>
      <c r="H122" s="20">
        <v>519</v>
      </c>
      <c r="I122" s="9">
        <v>0.81220657276995301</v>
      </c>
      <c r="J122" s="20">
        <v>0</v>
      </c>
      <c r="K122" s="9">
        <v>0</v>
      </c>
      <c r="L122" s="20">
        <v>8</v>
      </c>
      <c r="M122" s="9">
        <v>1.2519561815336464E-2</v>
      </c>
      <c r="N122" s="20">
        <v>68</v>
      </c>
      <c r="O122" s="9">
        <v>0.10641627543035993</v>
      </c>
      <c r="P122" s="20">
        <v>31</v>
      </c>
      <c r="Q122" s="9">
        <v>4.8513302034428794E-2</v>
      </c>
    </row>
    <row r="123" spans="4:17" x14ac:dyDescent="0.25">
      <c r="D123" s="7" t="s">
        <v>602</v>
      </c>
      <c r="E123" s="20">
        <v>7379</v>
      </c>
      <c r="F123" s="20">
        <v>6340</v>
      </c>
      <c r="G123" s="9">
        <v>0.85919501287437328</v>
      </c>
      <c r="H123" s="20">
        <v>5431</v>
      </c>
      <c r="I123" s="9">
        <v>0.8566246056782334</v>
      </c>
      <c r="J123" s="20">
        <v>0</v>
      </c>
      <c r="K123" s="9">
        <v>0</v>
      </c>
      <c r="L123" s="20">
        <v>61</v>
      </c>
      <c r="M123" s="9">
        <v>9.6214511041009462E-3</v>
      </c>
      <c r="N123" s="20">
        <v>559</v>
      </c>
      <c r="O123" s="9">
        <v>8.817034700315457E-2</v>
      </c>
      <c r="P123" s="20">
        <v>305</v>
      </c>
      <c r="Q123" s="9">
        <v>4.8107255520504731E-2</v>
      </c>
    </row>
    <row r="124" spans="4:17" x14ac:dyDescent="0.25">
      <c r="D124" s="8" t="s">
        <v>603</v>
      </c>
      <c r="E124" s="20">
        <v>2920</v>
      </c>
      <c r="F124" s="20">
        <v>2407</v>
      </c>
      <c r="G124" s="9">
        <v>0.82431506849315073</v>
      </c>
      <c r="H124" s="20">
        <v>2031</v>
      </c>
      <c r="I124" s="9">
        <v>0.84378894889904443</v>
      </c>
      <c r="J124" s="20">
        <v>0</v>
      </c>
      <c r="K124" s="9">
        <v>0</v>
      </c>
      <c r="L124" s="20">
        <v>22</v>
      </c>
      <c r="M124" s="9">
        <v>9.1400083090984637E-3</v>
      </c>
      <c r="N124" s="20">
        <v>316</v>
      </c>
      <c r="O124" s="9">
        <v>0.1312837557125052</v>
      </c>
      <c r="P124" s="20">
        <v>119</v>
      </c>
      <c r="Q124" s="9">
        <v>4.943913585375987E-2</v>
      </c>
    </row>
    <row r="125" spans="4:17" x14ac:dyDescent="0.25">
      <c r="D125" s="8" t="s">
        <v>614</v>
      </c>
      <c r="E125" s="20">
        <v>1647</v>
      </c>
      <c r="F125" s="20">
        <v>1491</v>
      </c>
      <c r="G125" s="9">
        <v>0.90528233151183968</v>
      </c>
      <c r="H125" s="20">
        <v>1279</v>
      </c>
      <c r="I125" s="9">
        <v>0.85781354795439302</v>
      </c>
      <c r="J125" s="20">
        <v>0</v>
      </c>
      <c r="K125" s="9">
        <v>0</v>
      </c>
      <c r="L125" s="20">
        <v>8</v>
      </c>
      <c r="M125" s="9">
        <v>5.3655264922870555E-3</v>
      </c>
      <c r="N125" s="20">
        <v>72</v>
      </c>
      <c r="O125" s="9">
        <v>4.8289738430583498E-2</v>
      </c>
      <c r="P125" s="20">
        <v>51</v>
      </c>
      <c r="Q125" s="9">
        <v>3.4205231388329982E-2</v>
      </c>
    </row>
    <row r="126" spans="4:17" x14ac:dyDescent="0.25">
      <c r="D126" s="8" t="s">
        <v>620</v>
      </c>
      <c r="E126" s="20">
        <v>2812</v>
      </c>
      <c r="F126" s="20">
        <v>2442</v>
      </c>
      <c r="G126" s="9">
        <v>0.86842105263157898</v>
      </c>
      <c r="H126" s="20">
        <v>2121</v>
      </c>
      <c r="I126" s="9">
        <v>0.8685503685503686</v>
      </c>
      <c r="J126" s="20">
        <v>0</v>
      </c>
      <c r="K126" s="9">
        <v>0</v>
      </c>
      <c r="L126" s="20">
        <v>31</v>
      </c>
      <c r="M126" s="9">
        <v>1.2694512694512694E-2</v>
      </c>
      <c r="N126" s="20">
        <v>171</v>
      </c>
      <c r="O126" s="9">
        <v>7.0024570024570021E-2</v>
      </c>
      <c r="P126" s="20">
        <v>135</v>
      </c>
      <c r="Q126" s="9">
        <v>5.5282555282555282E-2</v>
      </c>
    </row>
    <row r="127" spans="4:17" x14ac:dyDescent="0.25">
      <c r="D127" s="7" t="s">
        <v>453</v>
      </c>
      <c r="E127" s="20">
        <v>12048</v>
      </c>
      <c r="F127" s="20">
        <v>9975</v>
      </c>
      <c r="G127" s="9">
        <v>0.82793824701195218</v>
      </c>
      <c r="H127" s="20">
        <v>7993</v>
      </c>
      <c r="I127" s="9">
        <v>0.80130325814536341</v>
      </c>
      <c r="J127" s="20">
        <v>0</v>
      </c>
      <c r="K127" s="9">
        <v>0</v>
      </c>
      <c r="L127" s="20">
        <v>141</v>
      </c>
      <c r="M127" s="9">
        <v>1.4135338345864662E-2</v>
      </c>
      <c r="N127" s="20">
        <v>976</v>
      </c>
      <c r="O127" s="9">
        <v>9.7844611528822054E-2</v>
      </c>
      <c r="P127" s="20">
        <v>728</v>
      </c>
      <c r="Q127" s="9">
        <v>7.2982456140350871E-2</v>
      </c>
    </row>
    <row r="128" spans="4:17" x14ac:dyDescent="0.25">
      <c r="D128" s="8" t="s">
        <v>584</v>
      </c>
      <c r="E128" s="20">
        <v>328</v>
      </c>
      <c r="F128" s="20">
        <v>249</v>
      </c>
      <c r="G128" s="9">
        <v>0.75914634146341464</v>
      </c>
      <c r="H128" s="20">
        <v>174</v>
      </c>
      <c r="I128" s="9">
        <v>0.6987951807228916</v>
      </c>
      <c r="J128" s="20">
        <v>0</v>
      </c>
      <c r="K128" s="9">
        <v>0</v>
      </c>
      <c r="L128" s="20">
        <v>6</v>
      </c>
      <c r="M128" s="9">
        <v>2.4096385542168676E-2</v>
      </c>
      <c r="N128" s="20">
        <v>41</v>
      </c>
      <c r="O128" s="9">
        <v>0.1646586345381526</v>
      </c>
      <c r="P128" s="20">
        <v>23</v>
      </c>
      <c r="Q128" s="9">
        <v>9.2369477911646583E-2</v>
      </c>
    </row>
    <row r="129" spans="4:17" x14ac:dyDescent="0.25">
      <c r="D129" s="8" t="s">
        <v>590</v>
      </c>
      <c r="E129" s="20">
        <v>843</v>
      </c>
      <c r="F129" s="20">
        <v>690</v>
      </c>
      <c r="G129" s="9">
        <v>0.81850533807829184</v>
      </c>
      <c r="H129" s="20">
        <v>539</v>
      </c>
      <c r="I129" s="9">
        <v>0.78115942028985508</v>
      </c>
      <c r="J129" s="20">
        <v>0</v>
      </c>
      <c r="K129" s="9">
        <v>0</v>
      </c>
      <c r="L129" s="20">
        <v>25</v>
      </c>
      <c r="M129" s="9">
        <v>3.6231884057971016E-2</v>
      </c>
      <c r="N129" s="20">
        <v>68</v>
      </c>
      <c r="O129" s="9">
        <v>9.8550724637681164E-2</v>
      </c>
      <c r="P129" s="20">
        <v>44</v>
      </c>
      <c r="Q129" s="9">
        <v>6.3768115942028983E-2</v>
      </c>
    </row>
    <row r="130" spans="4:17" x14ac:dyDescent="0.25">
      <c r="D130" s="8" t="s">
        <v>592</v>
      </c>
      <c r="E130" s="20">
        <v>480</v>
      </c>
      <c r="F130" s="20">
        <v>337</v>
      </c>
      <c r="G130" s="9">
        <v>0.70208333333333328</v>
      </c>
      <c r="H130" s="20">
        <v>246</v>
      </c>
      <c r="I130" s="9">
        <v>0.72997032640949555</v>
      </c>
      <c r="J130" s="20">
        <v>0</v>
      </c>
      <c r="K130" s="9">
        <v>0</v>
      </c>
      <c r="L130" s="20">
        <v>1</v>
      </c>
      <c r="M130" s="9">
        <v>2.967359050445104E-3</v>
      </c>
      <c r="N130" s="20">
        <v>61</v>
      </c>
      <c r="O130" s="9">
        <v>0.18100890207715134</v>
      </c>
      <c r="P130" s="20">
        <v>62</v>
      </c>
      <c r="Q130" s="9">
        <v>0.18397626112759644</v>
      </c>
    </row>
    <row r="131" spans="4:17" x14ac:dyDescent="0.25">
      <c r="D131" s="8" t="s">
        <v>454</v>
      </c>
      <c r="E131" s="20">
        <v>998</v>
      </c>
      <c r="F131" s="20">
        <v>843</v>
      </c>
      <c r="G131" s="9">
        <v>0.84468937875751504</v>
      </c>
      <c r="H131" s="20">
        <v>672</v>
      </c>
      <c r="I131" s="9">
        <v>0.79715302491103202</v>
      </c>
      <c r="J131" s="20">
        <v>0</v>
      </c>
      <c r="K131" s="9">
        <v>0</v>
      </c>
      <c r="L131" s="20">
        <v>3</v>
      </c>
      <c r="M131" s="9">
        <v>3.5587188612099642E-3</v>
      </c>
      <c r="N131" s="20">
        <v>95</v>
      </c>
      <c r="O131" s="9">
        <v>0.11269276393831554</v>
      </c>
      <c r="P131" s="20">
        <v>43</v>
      </c>
      <c r="Q131" s="9">
        <v>5.1008303677342826E-2</v>
      </c>
    </row>
    <row r="132" spans="4:17" x14ac:dyDescent="0.25">
      <c r="D132" s="8" t="s">
        <v>594</v>
      </c>
      <c r="E132" s="20">
        <v>475</v>
      </c>
      <c r="F132" s="20">
        <v>400</v>
      </c>
      <c r="G132" s="9">
        <v>0.84210526315789469</v>
      </c>
      <c r="H132" s="20">
        <v>321</v>
      </c>
      <c r="I132" s="9">
        <v>0.80249999999999999</v>
      </c>
      <c r="J132" s="20">
        <v>0</v>
      </c>
      <c r="K132" s="9">
        <v>0</v>
      </c>
      <c r="L132" s="20">
        <v>9</v>
      </c>
      <c r="M132" s="9">
        <v>2.2499999999999999E-2</v>
      </c>
      <c r="N132" s="20">
        <v>25</v>
      </c>
      <c r="O132" s="9">
        <v>6.25E-2</v>
      </c>
      <c r="P132" s="20">
        <v>35</v>
      </c>
      <c r="Q132" s="9">
        <v>8.7499999999999994E-2</v>
      </c>
    </row>
    <row r="133" spans="4:17" x14ac:dyDescent="0.25">
      <c r="D133" s="8" t="s">
        <v>597</v>
      </c>
      <c r="E133" s="20">
        <v>967</v>
      </c>
      <c r="F133" s="20">
        <v>818</v>
      </c>
      <c r="G133" s="9">
        <v>0.84591520165460188</v>
      </c>
      <c r="H133" s="20">
        <v>626</v>
      </c>
      <c r="I133" s="9">
        <v>0.76528117359413206</v>
      </c>
      <c r="J133" s="20">
        <v>0</v>
      </c>
      <c r="K133" s="9">
        <v>0</v>
      </c>
      <c r="L133" s="20">
        <v>12</v>
      </c>
      <c r="M133" s="9">
        <v>1.4669926650366748E-2</v>
      </c>
      <c r="N133" s="20">
        <v>64</v>
      </c>
      <c r="O133" s="9">
        <v>7.823960880195599E-2</v>
      </c>
      <c r="P133" s="20">
        <v>55</v>
      </c>
      <c r="Q133" s="9">
        <v>6.7237163814180934E-2</v>
      </c>
    </row>
    <row r="134" spans="4:17" x14ac:dyDescent="0.25">
      <c r="D134" s="8" t="s">
        <v>599</v>
      </c>
      <c r="E134" s="20">
        <v>456</v>
      </c>
      <c r="F134" s="20">
        <v>360</v>
      </c>
      <c r="G134" s="9">
        <v>0.78947368421052633</v>
      </c>
      <c r="H134" s="20">
        <v>259</v>
      </c>
      <c r="I134" s="9">
        <v>0.71944444444444444</v>
      </c>
      <c r="J134" s="20">
        <v>0</v>
      </c>
      <c r="K134" s="9">
        <v>0</v>
      </c>
      <c r="L134" s="20">
        <v>3</v>
      </c>
      <c r="M134" s="9">
        <v>8.3333333333333332E-3</v>
      </c>
      <c r="N134" s="20">
        <v>57</v>
      </c>
      <c r="O134" s="9">
        <v>0.15833333333333333</v>
      </c>
      <c r="P134" s="20">
        <v>28</v>
      </c>
      <c r="Q134" s="9">
        <v>7.7777777777777779E-2</v>
      </c>
    </row>
    <row r="135" spans="4:17" x14ac:dyDescent="0.25">
      <c r="D135" s="8" t="s">
        <v>457</v>
      </c>
      <c r="E135" s="20">
        <v>819</v>
      </c>
      <c r="F135" s="20">
        <v>663</v>
      </c>
      <c r="G135" s="9">
        <v>0.80952380952380953</v>
      </c>
      <c r="H135" s="20">
        <v>517</v>
      </c>
      <c r="I135" s="9">
        <v>0.77978883861236803</v>
      </c>
      <c r="J135" s="20">
        <v>0</v>
      </c>
      <c r="K135" s="9">
        <v>0</v>
      </c>
      <c r="L135" s="20">
        <v>10</v>
      </c>
      <c r="M135" s="9">
        <v>1.5082956259426848E-2</v>
      </c>
      <c r="N135" s="20">
        <v>103</v>
      </c>
      <c r="O135" s="9">
        <v>0.15535444947209653</v>
      </c>
      <c r="P135" s="20">
        <v>21</v>
      </c>
      <c r="Q135" s="9">
        <v>3.1674208144796379E-2</v>
      </c>
    </row>
    <row r="136" spans="4:17" x14ac:dyDescent="0.25">
      <c r="D136" s="8" t="s">
        <v>600</v>
      </c>
      <c r="E136" s="20">
        <v>1890</v>
      </c>
      <c r="F136" s="20">
        <v>1582</v>
      </c>
      <c r="G136" s="9">
        <v>0.83703703703703702</v>
      </c>
      <c r="H136" s="20">
        <v>1293</v>
      </c>
      <c r="I136" s="9">
        <v>0.81731984829329962</v>
      </c>
      <c r="J136" s="20">
        <v>0</v>
      </c>
      <c r="K136" s="9">
        <v>0</v>
      </c>
      <c r="L136" s="20">
        <v>15</v>
      </c>
      <c r="M136" s="9">
        <v>9.4816687737041723E-3</v>
      </c>
      <c r="N136" s="20">
        <v>191</v>
      </c>
      <c r="O136" s="9">
        <v>0.12073324905183312</v>
      </c>
      <c r="P136" s="20">
        <v>65</v>
      </c>
      <c r="Q136" s="9">
        <v>4.1087231352718079E-2</v>
      </c>
    </row>
    <row r="137" spans="4:17" x14ac:dyDescent="0.25">
      <c r="D137" s="8" t="s">
        <v>604</v>
      </c>
      <c r="E137" s="20">
        <v>598</v>
      </c>
      <c r="F137" s="20">
        <v>494</v>
      </c>
      <c r="G137" s="9">
        <v>0.82608695652173914</v>
      </c>
      <c r="H137" s="20">
        <v>414</v>
      </c>
      <c r="I137" s="9">
        <v>0.83805668016194335</v>
      </c>
      <c r="J137" s="20">
        <v>0</v>
      </c>
      <c r="K137" s="9">
        <v>0</v>
      </c>
      <c r="L137" s="20">
        <v>2</v>
      </c>
      <c r="M137" s="9">
        <v>4.048582995951417E-3</v>
      </c>
      <c r="N137" s="20">
        <v>35</v>
      </c>
      <c r="O137" s="9">
        <v>7.08502024291498E-2</v>
      </c>
      <c r="P137" s="20">
        <v>62</v>
      </c>
      <c r="Q137" s="9">
        <v>0.12550607287449392</v>
      </c>
    </row>
    <row r="138" spans="4:17" x14ac:dyDescent="0.25">
      <c r="D138" s="8" t="s">
        <v>605</v>
      </c>
      <c r="E138" s="20">
        <v>1009</v>
      </c>
      <c r="F138" s="20">
        <v>788</v>
      </c>
      <c r="G138" s="9">
        <v>0.78097125867195238</v>
      </c>
      <c r="H138" s="20">
        <v>611</v>
      </c>
      <c r="I138" s="9">
        <v>0.77538071065989844</v>
      </c>
      <c r="J138" s="20">
        <v>0</v>
      </c>
      <c r="K138" s="9">
        <v>0</v>
      </c>
      <c r="L138" s="20">
        <v>2</v>
      </c>
      <c r="M138" s="9">
        <v>2.5380710659898475E-3</v>
      </c>
      <c r="N138" s="20">
        <v>50</v>
      </c>
      <c r="O138" s="9">
        <v>6.3451776649746189E-2</v>
      </c>
      <c r="P138" s="20">
        <v>143</v>
      </c>
      <c r="Q138" s="9">
        <v>0.1814720812182741</v>
      </c>
    </row>
    <row r="139" spans="4:17" x14ac:dyDescent="0.25">
      <c r="D139" s="8" t="s">
        <v>458</v>
      </c>
      <c r="E139" s="20">
        <v>400</v>
      </c>
      <c r="F139" s="20">
        <v>315</v>
      </c>
      <c r="G139" s="9">
        <v>0.78749999999999998</v>
      </c>
      <c r="H139" s="20">
        <v>246</v>
      </c>
      <c r="I139" s="9">
        <v>0.78095238095238095</v>
      </c>
      <c r="J139" s="20">
        <v>0</v>
      </c>
      <c r="K139" s="9">
        <v>0</v>
      </c>
      <c r="L139" s="20">
        <v>2</v>
      </c>
      <c r="M139" s="9">
        <v>6.3492063492063492E-3</v>
      </c>
      <c r="N139" s="20">
        <v>45</v>
      </c>
      <c r="O139" s="9">
        <v>0.14285714285714285</v>
      </c>
      <c r="P139" s="20">
        <v>30</v>
      </c>
      <c r="Q139" s="9">
        <v>9.5238095238095233E-2</v>
      </c>
    </row>
    <row r="140" spans="4:17" x14ac:dyDescent="0.25">
      <c r="D140" s="8" t="s">
        <v>612</v>
      </c>
      <c r="E140" s="20">
        <v>2198</v>
      </c>
      <c r="F140" s="20">
        <v>1960</v>
      </c>
      <c r="G140" s="9">
        <v>0.89171974522292996</v>
      </c>
      <c r="H140" s="20">
        <v>1713</v>
      </c>
      <c r="I140" s="9">
        <v>0.87397959183673468</v>
      </c>
      <c r="J140" s="20">
        <v>0</v>
      </c>
      <c r="K140" s="9">
        <v>0</v>
      </c>
      <c r="L140" s="20">
        <v>50</v>
      </c>
      <c r="M140" s="9">
        <v>2.5510204081632654E-2</v>
      </c>
      <c r="N140" s="20">
        <v>66</v>
      </c>
      <c r="O140" s="9">
        <v>3.3673469387755103E-2</v>
      </c>
      <c r="P140" s="20">
        <v>101</v>
      </c>
      <c r="Q140" s="9">
        <v>5.1530612244897959E-2</v>
      </c>
    </row>
    <row r="141" spans="4:17" x14ac:dyDescent="0.25">
      <c r="D141" s="8" t="s">
        <v>615</v>
      </c>
      <c r="E141" s="20">
        <v>587</v>
      </c>
      <c r="F141" s="20">
        <v>476</v>
      </c>
      <c r="G141" s="9">
        <v>0.81090289608177168</v>
      </c>
      <c r="H141" s="20">
        <v>362</v>
      </c>
      <c r="I141" s="9">
        <v>0.76050420168067223</v>
      </c>
      <c r="J141" s="20">
        <v>0</v>
      </c>
      <c r="K141" s="9">
        <v>0</v>
      </c>
      <c r="L141" s="20">
        <v>1</v>
      </c>
      <c r="M141" s="9">
        <v>2.1008403361344537E-3</v>
      </c>
      <c r="N141" s="20">
        <v>75</v>
      </c>
      <c r="O141" s="9">
        <v>0.15756302521008403</v>
      </c>
      <c r="P141" s="20">
        <v>16</v>
      </c>
      <c r="Q141" s="9">
        <v>3.3613445378151259E-2</v>
      </c>
    </row>
    <row r="142" spans="4:17" x14ac:dyDescent="0.25">
      <c r="D142" s="7" t="s">
        <v>455</v>
      </c>
      <c r="E142" s="20">
        <v>17344</v>
      </c>
      <c r="F142" s="20">
        <v>15526</v>
      </c>
      <c r="G142" s="9">
        <v>0.89517988929889303</v>
      </c>
      <c r="H142" s="20">
        <v>13240</v>
      </c>
      <c r="I142" s="9">
        <v>0.85276310704624503</v>
      </c>
      <c r="J142" s="20">
        <v>1</v>
      </c>
      <c r="K142" s="9">
        <v>6.4408089656060798E-5</v>
      </c>
      <c r="L142" s="20">
        <v>383</v>
      </c>
      <c r="M142" s="9">
        <v>2.4668298338271288E-2</v>
      </c>
      <c r="N142" s="20">
        <v>513</v>
      </c>
      <c r="O142" s="9">
        <v>3.3041349993559191E-2</v>
      </c>
      <c r="P142" s="20">
        <v>696</v>
      </c>
      <c r="Q142" s="9">
        <v>4.4828030400618321E-2</v>
      </c>
    </row>
    <row r="143" spans="4:17" x14ac:dyDescent="0.25">
      <c r="D143" s="8" t="s">
        <v>585</v>
      </c>
      <c r="E143" s="20">
        <v>798</v>
      </c>
      <c r="F143" s="20">
        <v>733</v>
      </c>
      <c r="G143" s="9">
        <v>0.918546365914787</v>
      </c>
      <c r="H143" s="20">
        <v>651</v>
      </c>
      <c r="I143" s="9">
        <v>0.88813096862210095</v>
      </c>
      <c r="J143" s="20">
        <v>0</v>
      </c>
      <c r="K143" s="9">
        <v>0</v>
      </c>
      <c r="L143" s="20">
        <v>24</v>
      </c>
      <c r="M143" s="9">
        <v>3.2742155525238743E-2</v>
      </c>
      <c r="N143" s="20">
        <v>18</v>
      </c>
      <c r="O143" s="9">
        <v>2.4556616643929059E-2</v>
      </c>
      <c r="P143" s="20">
        <v>15</v>
      </c>
      <c r="Q143" s="9">
        <v>2.0463847203274217E-2</v>
      </c>
    </row>
    <row r="144" spans="4:17" x14ac:dyDescent="0.25">
      <c r="D144" s="8" t="s">
        <v>586</v>
      </c>
      <c r="E144" s="20">
        <v>792</v>
      </c>
      <c r="F144" s="20">
        <v>705</v>
      </c>
      <c r="G144" s="9">
        <v>0.89015151515151514</v>
      </c>
      <c r="H144" s="20">
        <v>575</v>
      </c>
      <c r="I144" s="9">
        <v>0.81560283687943258</v>
      </c>
      <c r="J144" s="20">
        <v>0</v>
      </c>
      <c r="K144" s="9">
        <v>0</v>
      </c>
      <c r="L144" s="20">
        <v>2</v>
      </c>
      <c r="M144" s="9">
        <v>2.8368794326241137E-3</v>
      </c>
      <c r="N144" s="20">
        <v>16</v>
      </c>
      <c r="O144" s="9">
        <v>2.2695035460992909E-2</v>
      </c>
      <c r="P144" s="20">
        <v>55</v>
      </c>
      <c r="Q144" s="9">
        <v>7.8014184397163122E-2</v>
      </c>
    </row>
    <row r="145" spans="4:17" x14ac:dyDescent="0.25">
      <c r="D145" s="8" t="s">
        <v>593</v>
      </c>
      <c r="E145" s="20">
        <v>2204</v>
      </c>
      <c r="F145" s="20">
        <v>2097</v>
      </c>
      <c r="G145" s="9">
        <v>0.95145190562613435</v>
      </c>
      <c r="H145" s="20">
        <v>1909</v>
      </c>
      <c r="I145" s="9">
        <v>0.9103481163567001</v>
      </c>
      <c r="J145" s="20">
        <v>0</v>
      </c>
      <c r="K145" s="9">
        <v>0</v>
      </c>
      <c r="L145" s="20">
        <v>19</v>
      </c>
      <c r="M145" s="9">
        <v>9.0605627086313787E-3</v>
      </c>
      <c r="N145" s="20">
        <v>17</v>
      </c>
      <c r="O145" s="9">
        <v>8.1068192656175483E-3</v>
      </c>
      <c r="P145" s="20">
        <v>51</v>
      </c>
      <c r="Q145" s="9">
        <v>2.4320457796852647E-2</v>
      </c>
    </row>
    <row r="146" spans="4:17" x14ac:dyDescent="0.25">
      <c r="D146" s="8" t="s">
        <v>595</v>
      </c>
      <c r="E146" s="20">
        <v>1254</v>
      </c>
      <c r="F146" s="20">
        <v>1138</v>
      </c>
      <c r="G146" s="9">
        <v>0.90749601275917069</v>
      </c>
      <c r="H146" s="20">
        <v>1009</v>
      </c>
      <c r="I146" s="9">
        <v>0.88664323374340948</v>
      </c>
      <c r="J146" s="20">
        <v>1</v>
      </c>
      <c r="K146" s="9">
        <v>8.7873462214411243E-4</v>
      </c>
      <c r="L146" s="20">
        <v>17</v>
      </c>
      <c r="M146" s="9">
        <v>1.4938488576449912E-2</v>
      </c>
      <c r="N146" s="20">
        <v>23</v>
      </c>
      <c r="O146" s="9">
        <v>2.0210896309314587E-2</v>
      </c>
      <c r="P146" s="20">
        <v>70</v>
      </c>
      <c r="Q146" s="9">
        <v>6.1511423550087874E-2</v>
      </c>
    </row>
    <row r="147" spans="4:17" x14ac:dyDescent="0.25">
      <c r="D147" s="8" t="s">
        <v>596</v>
      </c>
      <c r="E147" s="20">
        <v>448</v>
      </c>
      <c r="F147" s="20">
        <v>372</v>
      </c>
      <c r="G147" s="9">
        <v>0.8303571428571429</v>
      </c>
      <c r="H147" s="20">
        <v>273</v>
      </c>
      <c r="I147" s="9">
        <v>0.7338709677419355</v>
      </c>
      <c r="J147" s="20">
        <v>0</v>
      </c>
      <c r="K147" s="9">
        <v>0</v>
      </c>
      <c r="L147" s="20">
        <v>21</v>
      </c>
      <c r="M147" s="9">
        <v>5.6451612903225805E-2</v>
      </c>
      <c r="N147" s="20">
        <v>9</v>
      </c>
      <c r="O147" s="9">
        <v>2.4193548387096774E-2</v>
      </c>
      <c r="P147" s="20">
        <v>37</v>
      </c>
      <c r="Q147" s="9">
        <v>9.9462365591397844E-2</v>
      </c>
    </row>
    <row r="148" spans="4:17" x14ac:dyDescent="0.25">
      <c r="D148" s="8" t="s">
        <v>456</v>
      </c>
      <c r="E148" s="20">
        <v>1373</v>
      </c>
      <c r="F148" s="20">
        <v>1205</v>
      </c>
      <c r="G148" s="9">
        <v>0.87764020393299347</v>
      </c>
      <c r="H148" s="20">
        <v>1023</v>
      </c>
      <c r="I148" s="9">
        <v>0.84896265560165973</v>
      </c>
      <c r="J148" s="20">
        <v>0</v>
      </c>
      <c r="K148" s="9">
        <v>0</v>
      </c>
      <c r="L148" s="20">
        <v>24</v>
      </c>
      <c r="M148" s="9">
        <v>1.9917012448132779E-2</v>
      </c>
      <c r="N148" s="20">
        <v>70</v>
      </c>
      <c r="O148" s="9">
        <v>5.8091286307053944E-2</v>
      </c>
      <c r="P148" s="20">
        <v>48</v>
      </c>
      <c r="Q148" s="9">
        <v>3.9834024896265557E-2</v>
      </c>
    </row>
    <row r="149" spans="4:17" x14ac:dyDescent="0.25">
      <c r="D149" s="8" t="s">
        <v>601</v>
      </c>
      <c r="E149" s="20">
        <v>2577</v>
      </c>
      <c r="F149" s="20">
        <v>2343</v>
      </c>
      <c r="G149" s="9">
        <v>0.90919674039580911</v>
      </c>
      <c r="H149" s="20">
        <v>2003</v>
      </c>
      <c r="I149" s="9">
        <v>0.85488689714041832</v>
      </c>
      <c r="J149" s="20">
        <v>0</v>
      </c>
      <c r="K149" s="9">
        <v>0</v>
      </c>
      <c r="L149" s="20">
        <v>38</v>
      </c>
      <c r="M149" s="9">
        <v>1.6218523260776781E-2</v>
      </c>
      <c r="N149" s="20">
        <v>163</v>
      </c>
      <c r="O149" s="9">
        <v>6.9568928723858295E-2</v>
      </c>
      <c r="P149" s="20">
        <v>9</v>
      </c>
      <c r="Q149" s="9">
        <v>3.8412291933418692E-3</v>
      </c>
    </row>
    <row r="150" spans="4:17" x14ac:dyDescent="0.25">
      <c r="D150" s="8" t="s">
        <v>606</v>
      </c>
      <c r="E150" s="20">
        <v>712</v>
      </c>
      <c r="F150" s="20">
        <v>565</v>
      </c>
      <c r="G150" s="9">
        <v>0.7935393258426966</v>
      </c>
      <c r="H150" s="20">
        <v>434</v>
      </c>
      <c r="I150" s="9">
        <v>0.768141592920354</v>
      </c>
      <c r="J150" s="20">
        <v>0</v>
      </c>
      <c r="K150" s="9">
        <v>0</v>
      </c>
      <c r="L150" s="20">
        <v>4</v>
      </c>
      <c r="M150" s="9">
        <v>7.0796460176991149E-3</v>
      </c>
      <c r="N150" s="20">
        <v>4</v>
      </c>
      <c r="O150" s="9">
        <v>7.0796460176991149E-3</v>
      </c>
      <c r="P150" s="20">
        <v>120</v>
      </c>
      <c r="Q150" s="9">
        <v>0.21238938053097345</v>
      </c>
    </row>
    <row r="151" spans="4:17" x14ac:dyDescent="0.25">
      <c r="D151" s="8" t="s">
        <v>609</v>
      </c>
      <c r="E151" s="20">
        <v>712</v>
      </c>
      <c r="F151" s="20">
        <v>618</v>
      </c>
      <c r="G151" s="9">
        <v>0.8679775280898876</v>
      </c>
      <c r="H151" s="20">
        <v>509</v>
      </c>
      <c r="I151" s="9">
        <v>0.8236245954692557</v>
      </c>
      <c r="J151" s="20">
        <v>0</v>
      </c>
      <c r="K151" s="9">
        <v>0</v>
      </c>
      <c r="L151" s="20">
        <v>31</v>
      </c>
      <c r="M151" s="9">
        <v>5.0161812297734629E-2</v>
      </c>
      <c r="N151" s="20">
        <v>33</v>
      </c>
      <c r="O151" s="9">
        <v>5.3398058252427182E-2</v>
      </c>
      <c r="P151" s="20">
        <v>17</v>
      </c>
      <c r="Q151" s="9">
        <v>2.7508090614886731E-2</v>
      </c>
    </row>
    <row r="152" spans="4:17" x14ac:dyDescent="0.25">
      <c r="D152" s="8" t="s">
        <v>611</v>
      </c>
      <c r="E152" s="20">
        <v>776</v>
      </c>
      <c r="F152" s="20">
        <v>713</v>
      </c>
      <c r="G152" s="9">
        <v>0.91881443298969068</v>
      </c>
      <c r="H152" s="20">
        <v>634</v>
      </c>
      <c r="I152" s="9">
        <v>0.8892005610098177</v>
      </c>
      <c r="J152" s="20">
        <v>0</v>
      </c>
      <c r="K152" s="9">
        <v>0</v>
      </c>
      <c r="L152" s="20">
        <v>35</v>
      </c>
      <c r="M152" s="9">
        <v>4.9088359046283309E-2</v>
      </c>
      <c r="N152" s="20">
        <v>7</v>
      </c>
      <c r="O152" s="9">
        <v>9.8176718092566617E-3</v>
      </c>
      <c r="P152" s="20">
        <v>11</v>
      </c>
      <c r="Q152" s="9">
        <v>1.5427769985974754E-2</v>
      </c>
    </row>
    <row r="153" spans="4:17" x14ac:dyDescent="0.25">
      <c r="D153" s="8" t="s">
        <v>616</v>
      </c>
      <c r="E153" s="20">
        <v>2158</v>
      </c>
      <c r="F153" s="20">
        <v>1903</v>
      </c>
      <c r="G153" s="9">
        <v>0.8818350324374421</v>
      </c>
      <c r="H153" s="20">
        <v>1568</v>
      </c>
      <c r="I153" s="9">
        <v>0.82396216500262742</v>
      </c>
      <c r="J153" s="20">
        <v>0</v>
      </c>
      <c r="K153" s="9">
        <v>0</v>
      </c>
      <c r="L153" s="20">
        <v>32</v>
      </c>
      <c r="M153" s="9">
        <v>1.6815554387808723E-2</v>
      </c>
      <c r="N153" s="20">
        <v>74</v>
      </c>
      <c r="O153" s="9">
        <v>3.8885969521807673E-2</v>
      </c>
      <c r="P153" s="20">
        <v>126</v>
      </c>
      <c r="Q153" s="9">
        <v>6.621124540199684E-2</v>
      </c>
    </row>
    <row r="154" spans="4:17" x14ac:dyDescent="0.25">
      <c r="D154" s="8" t="s">
        <v>617</v>
      </c>
      <c r="E154" s="20">
        <v>818</v>
      </c>
      <c r="F154" s="20">
        <v>726</v>
      </c>
      <c r="G154" s="9">
        <v>0.8875305623471883</v>
      </c>
      <c r="H154" s="20">
        <v>629</v>
      </c>
      <c r="I154" s="9">
        <v>0.86639118457300279</v>
      </c>
      <c r="J154" s="20">
        <v>0</v>
      </c>
      <c r="K154" s="9">
        <v>0</v>
      </c>
      <c r="L154" s="20">
        <v>38</v>
      </c>
      <c r="M154" s="9">
        <v>5.2341597796143252E-2</v>
      </c>
      <c r="N154" s="20">
        <v>2</v>
      </c>
      <c r="O154" s="9">
        <v>2.7548209366391185E-3</v>
      </c>
      <c r="P154" s="20">
        <v>36</v>
      </c>
      <c r="Q154" s="9">
        <v>4.9586776859504134E-2</v>
      </c>
    </row>
    <row r="155" spans="4:17" x14ac:dyDescent="0.25">
      <c r="D155" s="8" t="s">
        <v>618</v>
      </c>
      <c r="E155" s="20">
        <v>674</v>
      </c>
      <c r="F155" s="20">
        <v>625</v>
      </c>
      <c r="G155" s="9">
        <v>0.92729970326409494</v>
      </c>
      <c r="H155" s="20">
        <v>556</v>
      </c>
      <c r="I155" s="9">
        <v>0.88959999999999995</v>
      </c>
      <c r="J155" s="20">
        <v>0</v>
      </c>
      <c r="K155" s="9">
        <v>0</v>
      </c>
      <c r="L155" s="20">
        <v>16</v>
      </c>
      <c r="M155" s="9">
        <v>2.5600000000000001E-2</v>
      </c>
      <c r="N155" s="20">
        <v>12</v>
      </c>
      <c r="O155" s="9">
        <v>1.9199999999999998E-2</v>
      </c>
      <c r="P155" s="20">
        <v>12</v>
      </c>
      <c r="Q155" s="9">
        <v>1.9199999999999998E-2</v>
      </c>
    </row>
    <row r="156" spans="4:17" x14ac:dyDescent="0.25">
      <c r="D156" s="8" t="s">
        <v>619</v>
      </c>
      <c r="E156" s="20">
        <v>642</v>
      </c>
      <c r="F156" s="20">
        <v>558</v>
      </c>
      <c r="G156" s="9">
        <v>0.86915887850467288</v>
      </c>
      <c r="H156" s="20">
        <v>462</v>
      </c>
      <c r="I156" s="9">
        <v>0.82795698924731187</v>
      </c>
      <c r="J156" s="20">
        <v>0</v>
      </c>
      <c r="K156" s="9">
        <v>0</v>
      </c>
      <c r="L156" s="20">
        <v>14</v>
      </c>
      <c r="M156" s="9">
        <v>2.5089605734767026E-2</v>
      </c>
      <c r="N156" s="20">
        <v>43</v>
      </c>
      <c r="O156" s="9">
        <v>7.7060931899641583E-2</v>
      </c>
      <c r="P156" s="20">
        <v>17</v>
      </c>
      <c r="Q156" s="9">
        <v>3.046594982078853E-2</v>
      </c>
    </row>
    <row r="157" spans="4:17" x14ac:dyDescent="0.25">
      <c r="D157" s="8" t="s">
        <v>621</v>
      </c>
      <c r="E157" s="20">
        <v>1406</v>
      </c>
      <c r="F157" s="20">
        <v>1225</v>
      </c>
      <c r="G157" s="9">
        <v>0.87126600284495026</v>
      </c>
      <c r="H157" s="20">
        <v>1005</v>
      </c>
      <c r="I157" s="9">
        <v>0.82040816326530608</v>
      </c>
      <c r="J157" s="20">
        <v>0</v>
      </c>
      <c r="K157" s="9">
        <v>0</v>
      </c>
      <c r="L157" s="20">
        <v>68</v>
      </c>
      <c r="M157" s="9">
        <v>5.5510204081632653E-2</v>
      </c>
      <c r="N157" s="20">
        <v>22</v>
      </c>
      <c r="O157" s="9">
        <v>1.7959183673469388E-2</v>
      </c>
      <c r="P157" s="20">
        <v>72</v>
      </c>
      <c r="Q157" s="9">
        <v>5.877551020408163E-2</v>
      </c>
    </row>
    <row r="158" spans="4:17" x14ac:dyDescent="0.25">
      <c r="D158" s="6" t="s">
        <v>405</v>
      </c>
      <c r="E158" s="20">
        <v>39666</v>
      </c>
      <c r="F158" s="20">
        <v>27219</v>
      </c>
      <c r="G158" s="9">
        <v>0.68620481016487667</v>
      </c>
      <c r="H158" s="20">
        <v>17647</v>
      </c>
      <c r="I158" s="9">
        <v>0.648333884418972</v>
      </c>
      <c r="J158" s="20">
        <v>3</v>
      </c>
      <c r="K158" s="9">
        <v>1.1021712774165106E-4</v>
      </c>
      <c r="L158" s="20">
        <v>2006</v>
      </c>
      <c r="M158" s="9">
        <v>7.3698519416584007E-2</v>
      </c>
      <c r="N158" s="20">
        <v>4779</v>
      </c>
      <c r="O158" s="9">
        <v>0.17557588449245012</v>
      </c>
      <c r="P158" s="20">
        <v>4335</v>
      </c>
      <c r="Q158" s="9">
        <v>0.15926374958668577</v>
      </c>
    </row>
    <row r="159" spans="4:17" x14ac:dyDescent="0.25">
      <c r="D159" s="7" t="s">
        <v>406</v>
      </c>
      <c r="E159" s="20">
        <v>6573</v>
      </c>
      <c r="F159" s="20">
        <v>4537</v>
      </c>
      <c r="G159" s="9">
        <v>0.69024798417769662</v>
      </c>
      <c r="H159" s="20">
        <v>2872</v>
      </c>
      <c r="I159" s="9">
        <v>0.6330174123870399</v>
      </c>
      <c r="J159" s="20">
        <v>0</v>
      </c>
      <c r="K159" s="9">
        <v>0</v>
      </c>
      <c r="L159" s="20">
        <v>78</v>
      </c>
      <c r="M159" s="9">
        <v>1.7191977077363897E-2</v>
      </c>
      <c r="N159" s="20">
        <v>702</v>
      </c>
      <c r="O159" s="9">
        <v>0.15472779369627507</v>
      </c>
      <c r="P159" s="20">
        <v>1076</v>
      </c>
      <c r="Q159" s="9">
        <v>0.23716111968260967</v>
      </c>
    </row>
    <row r="160" spans="4:17" x14ac:dyDescent="0.25">
      <c r="D160" s="8" t="s">
        <v>407</v>
      </c>
      <c r="E160" s="20">
        <v>981</v>
      </c>
      <c r="F160" s="20">
        <v>677</v>
      </c>
      <c r="G160" s="9">
        <v>0.69011213047910291</v>
      </c>
      <c r="H160" s="20">
        <v>403</v>
      </c>
      <c r="I160" s="9">
        <v>0.59527326440177253</v>
      </c>
      <c r="J160" s="20">
        <v>0</v>
      </c>
      <c r="K160" s="9">
        <v>0</v>
      </c>
      <c r="L160" s="20">
        <v>8</v>
      </c>
      <c r="M160" s="9">
        <v>1.1816838995568686E-2</v>
      </c>
      <c r="N160" s="20">
        <v>32</v>
      </c>
      <c r="O160" s="9">
        <v>4.7267355982274745E-2</v>
      </c>
      <c r="P160" s="20">
        <v>243</v>
      </c>
      <c r="Q160" s="9">
        <v>0.35893648449039883</v>
      </c>
    </row>
    <row r="161" spans="4:17" x14ac:dyDescent="0.25">
      <c r="D161" s="8" t="s">
        <v>408</v>
      </c>
      <c r="E161" s="20">
        <v>941</v>
      </c>
      <c r="F161" s="20">
        <v>541</v>
      </c>
      <c r="G161" s="9">
        <v>0.57492029755579166</v>
      </c>
      <c r="H161" s="20">
        <v>306</v>
      </c>
      <c r="I161" s="9">
        <v>0.56561922365988915</v>
      </c>
      <c r="J161" s="20">
        <v>0</v>
      </c>
      <c r="K161" s="9">
        <v>0</v>
      </c>
      <c r="L161" s="20">
        <v>2</v>
      </c>
      <c r="M161" s="9">
        <v>3.6968576709796672E-3</v>
      </c>
      <c r="N161" s="20">
        <v>28</v>
      </c>
      <c r="O161" s="9">
        <v>5.1756007393715345E-2</v>
      </c>
      <c r="P161" s="20">
        <v>354</v>
      </c>
      <c r="Q161" s="9">
        <v>0.65434380776340106</v>
      </c>
    </row>
    <row r="162" spans="4:17" x14ac:dyDescent="0.25">
      <c r="D162" s="8" t="s">
        <v>409</v>
      </c>
      <c r="E162" s="20">
        <v>1432</v>
      </c>
      <c r="F162" s="20">
        <v>1039</v>
      </c>
      <c r="G162" s="9">
        <v>0.7255586592178771</v>
      </c>
      <c r="H162" s="20">
        <v>701</v>
      </c>
      <c r="I162" s="9">
        <v>0.67468719923002884</v>
      </c>
      <c r="J162" s="20">
        <v>0</v>
      </c>
      <c r="K162" s="9">
        <v>0</v>
      </c>
      <c r="L162" s="20">
        <v>1</v>
      </c>
      <c r="M162" s="9">
        <v>9.6246390760346492E-4</v>
      </c>
      <c r="N162" s="20">
        <v>317</v>
      </c>
      <c r="O162" s="9">
        <v>0.30510105871029836</v>
      </c>
      <c r="P162" s="20">
        <v>26</v>
      </c>
      <c r="Q162" s="9">
        <v>2.5024061597690085E-2</v>
      </c>
    </row>
    <row r="163" spans="4:17" x14ac:dyDescent="0.25">
      <c r="D163" s="8" t="s">
        <v>410</v>
      </c>
      <c r="E163" s="20">
        <v>809</v>
      </c>
      <c r="F163" s="20">
        <v>555</v>
      </c>
      <c r="G163" s="9">
        <v>0.68603213844252164</v>
      </c>
      <c r="H163" s="20">
        <v>329</v>
      </c>
      <c r="I163" s="9">
        <v>0.59279279279279284</v>
      </c>
      <c r="J163" s="20">
        <v>0</v>
      </c>
      <c r="K163" s="9">
        <v>0</v>
      </c>
      <c r="L163" s="20">
        <v>54</v>
      </c>
      <c r="M163" s="9">
        <v>9.7297297297297303E-2</v>
      </c>
      <c r="N163" s="20">
        <v>150</v>
      </c>
      <c r="O163" s="9">
        <v>0.27027027027027029</v>
      </c>
      <c r="P163" s="20">
        <v>26</v>
      </c>
      <c r="Q163" s="9">
        <v>4.6846846846846847E-2</v>
      </c>
    </row>
    <row r="164" spans="4:17" x14ac:dyDescent="0.25">
      <c r="D164" s="8" t="s">
        <v>411</v>
      </c>
      <c r="E164" s="20">
        <v>1126</v>
      </c>
      <c r="F164" s="20">
        <v>782</v>
      </c>
      <c r="G164" s="9">
        <v>0.69449378330373002</v>
      </c>
      <c r="H164" s="20">
        <v>556</v>
      </c>
      <c r="I164" s="9">
        <v>0.71099744245524299</v>
      </c>
      <c r="J164" s="20">
        <v>0</v>
      </c>
      <c r="K164" s="9">
        <v>0</v>
      </c>
      <c r="L164" s="20">
        <v>7</v>
      </c>
      <c r="M164" s="9">
        <v>8.9514066496163679E-3</v>
      </c>
      <c r="N164" s="20">
        <v>61</v>
      </c>
      <c r="O164" s="9">
        <v>7.8005115089514063E-2</v>
      </c>
      <c r="P164" s="20">
        <v>241</v>
      </c>
      <c r="Q164" s="9">
        <v>0.30818414322250637</v>
      </c>
    </row>
    <row r="165" spans="4:17" x14ac:dyDescent="0.25">
      <c r="D165" s="8" t="s">
        <v>412</v>
      </c>
      <c r="E165" s="20">
        <v>850</v>
      </c>
      <c r="F165" s="20">
        <v>627</v>
      </c>
      <c r="G165" s="9">
        <v>0.73764705882352943</v>
      </c>
      <c r="H165" s="20">
        <v>396</v>
      </c>
      <c r="I165" s="9">
        <v>0.63157894736842102</v>
      </c>
      <c r="J165" s="20">
        <v>0</v>
      </c>
      <c r="K165" s="9">
        <v>0</v>
      </c>
      <c r="L165" s="20">
        <v>2</v>
      </c>
      <c r="M165" s="9">
        <v>3.189792663476874E-3</v>
      </c>
      <c r="N165" s="20">
        <v>21</v>
      </c>
      <c r="O165" s="9">
        <v>3.3492822966507178E-2</v>
      </c>
      <c r="P165" s="20">
        <v>178</v>
      </c>
      <c r="Q165" s="9">
        <v>0.28389154704944181</v>
      </c>
    </row>
    <row r="166" spans="4:17" x14ac:dyDescent="0.25">
      <c r="D166" s="8" t="s">
        <v>648</v>
      </c>
      <c r="E166" s="20">
        <v>434</v>
      </c>
      <c r="F166" s="20">
        <v>316</v>
      </c>
      <c r="G166" s="9">
        <v>0.72811059907834097</v>
      </c>
      <c r="H166" s="20">
        <v>181</v>
      </c>
      <c r="I166" s="9">
        <v>0.57278481012658233</v>
      </c>
      <c r="J166" s="20">
        <v>0</v>
      </c>
      <c r="K166" s="9">
        <v>0</v>
      </c>
      <c r="L166" s="20">
        <v>4</v>
      </c>
      <c r="M166" s="9">
        <v>1.2658227848101266E-2</v>
      </c>
      <c r="N166" s="20">
        <v>93</v>
      </c>
      <c r="O166" s="9">
        <v>0.29430379746835444</v>
      </c>
      <c r="P166" s="20">
        <v>8</v>
      </c>
      <c r="Q166" s="9">
        <v>2.5316455696202531E-2</v>
      </c>
    </row>
    <row r="167" spans="4:17" x14ac:dyDescent="0.25">
      <c r="D167" s="7" t="s">
        <v>463</v>
      </c>
      <c r="E167" s="20">
        <v>4411</v>
      </c>
      <c r="F167" s="20">
        <v>2857</v>
      </c>
      <c r="G167" s="9">
        <v>0.64769893448197691</v>
      </c>
      <c r="H167" s="20">
        <v>1840</v>
      </c>
      <c r="I167" s="9">
        <v>0.64403220161008046</v>
      </c>
      <c r="J167" s="20">
        <v>0</v>
      </c>
      <c r="K167" s="9">
        <v>0</v>
      </c>
      <c r="L167" s="20">
        <v>119</v>
      </c>
      <c r="M167" s="9">
        <v>4.1652082604130204E-2</v>
      </c>
      <c r="N167" s="20">
        <v>800</v>
      </c>
      <c r="O167" s="9">
        <v>0.28001400070003502</v>
      </c>
      <c r="P167" s="20">
        <v>462</v>
      </c>
      <c r="Q167" s="9">
        <v>0.1617080854042702</v>
      </c>
    </row>
    <row r="168" spans="4:17" x14ac:dyDescent="0.25">
      <c r="D168" s="8" t="s">
        <v>642</v>
      </c>
      <c r="E168" s="20">
        <v>929</v>
      </c>
      <c r="F168" s="20">
        <v>543</v>
      </c>
      <c r="G168" s="9">
        <v>0.58449946178686762</v>
      </c>
      <c r="H168" s="20">
        <v>361</v>
      </c>
      <c r="I168" s="9">
        <v>0.66482504604051562</v>
      </c>
      <c r="J168" s="20">
        <v>0</v>
      </c>
      <c r="K168" s="9">
        <v>0</v>
      </c>
      <c r="L168" s="20">
        <v>79</v>
      </c>
      <c r="M168" s="9">
        <v>0.14548802946593001</v>
      </c>
      <c r="N168" s="20">
        <v>233</v>
      </c>
      <c r="O168" s="9">
        <v>0.42909760589318602</v>
      </c>
      <c r="P168" s="20">
        <v>39</v>
      </c>
      <c r="Q168" s="9">
        <v>7.18232044198895E-2</v>
      </c>
    </row>
    <row r="169" spans="4:17" x14ac:dyDescent="0.25">
      <c r="D169" s="8" t="s">
        <v>473</v>
      </c>
      <c r="E169" s="20">
        <v>2091</v>
      </c>
      <c r="F169" s="20">
        <v>1376</v>
      </c>
      <c r="G169" s="9">
        <v>0.65805834528933527</v>
      </c>
      <c r="H169" s="20">
        <v>872</v>
      </c>
      <c r="I169" s="9">
        <v>0.63372093023255816</v>
      </c>
      <c r="J169" s="20">
        <v>0</v>
      </c>
      <c r="K169" s="9">
        <v>0</v>
      </c>
      <c r="L169" s="20">
        <v>15</v>
      </c>
      <c r="M169" s="9">
        <v>1.0901162790697675E-2</v>
      </c>
      <c r="N169" s="20">
        <v>514</v>
      </c>
      <c r="O169" s="9">
        <v>0.37354651162790697</v>
      </c>
      <c r="P169" s="20">
        <v>123</v>
      </c>
      <c r="Q169" s="9">
        <v>8.9389534883720936E-2</v>
      </c>
    </row>
    <row r="170" spans="4:17" x14ac:dyDescent="0.25">
      <c r="D170" s="8" t="s">
        <v>464</v>
      </c>
      <c r="E170" s="20">
        <v>1391</v>
      </c>
      <c r="F170" s="20">
        <v>938</v>
      </c>
      <c r="G170" s="9">
        <v>0.67433501078360891</v>
      </c>
      <c r="H170" s="20">
        <v>607</v>
      </c>
      <c r="I170" s="9">
        <v>0.64712153518123672</v>
      </c>
      <c r="J170" s="20">
        <v>0</v>
      </c>
      <c r="K170" s="9">
        <v>0</v>
      </c>
      <c r="L170" s="20">
        <v>25</v>
      </c>
      <c r="M170" s="9">
        <v>2.6652452025586353E-2</v>
      </c>
      <c r="N170" s="20">
        <v>53</v>
      </c>
      <c r="O170" s="9">
        <v>5.6503198294243072E-2</v>
      </c>
      <c r="P170" s="20">
        <v>300</v>
      </c>
      <c r="Q170" s="9">
        <v>0.31982942430703626</v>
      </c>
    </row>
    <row r="171" spans="4:17" x14ac:dyDescent="0.25">
      <c r="D171" s="7" t="s">
        <v>467</v>
      </c>
      <c r="E171" s="20">
        <v>4430</v>
      </c>
      <c r="F171" s="20">
        <v>2965</v>
      </c>
      <c r="G171" s="9">
        <v>0.66930022573363435</v>
      </c>
      <c r="H171" s="20">
        <v>1912</v>
      </c>
      <c r="I171" s="9">
        <v>0.64485666104553119</v>
      </c>
      <c r="J171" s="20">
        <v>0</v>
      </c>
      <c r="K171" s="9">
        <v>0</v>
      </c>
      <c r="L171" s="20">
        <v>172</v>
      </c>
      <c r="M171" s="9">
        <v>5.8010118043844858E-2</v>
      </c>
      <c r="N171" s="20">
        <v>555</v>
      </c>
      <c r="O171" s="9">
        <v>0.18718381112984822</v>
      </c>
      <c r="P171" s="20">
        <v>579</v>
      </c>
      <c r="Q171" s="9">
        <v>0.19527824620573356</v>
      </c>
    </row>
    <row r="172" spans="4:17" x14ac:dyDescent="0.25">
      <c r="D172" s="8" t="s">
        <v>623</v>
      </c>
      <c r="E172" s="20">
        <v>675</v>
      </c>
      <c r="F172" s="20">
        <v>498</v>
      </c>
      <c r="G172" s="9">
        <v>0.73777777777777775</v>
      </c>
      <c r="H172" s="20">
        <v>327</v>
      </c>
      <c r="I172" s="9">
        <v>0.65662650602409633</v>
      </c>
      <c r="J172" s="20">
        <v>0</v>
      </c>
      <c r="K172" s="9">
        <v>0</v>
      </c>
      <c r="L172" s="20">
        <v>6</v>
      </c>
      <c r="M172" s="9">
        <v>1.2048192771084338E-2</v>
      </c>
      <c r="N172" s="20">
        <v>131</v>
      </c>
      <c r="O172" s="9">
        <v>0.26305220883534136</v>
      </c>
      <c r="P172" s="20">
        <v>19</v>
      </c>
      <c r="Q172" s="9">
        <v>3.8152610441767071E-2</v>
      </c>
    </row>
    <row r="173" spans="4:17" x14ac:dyDescent="0.25">
      <c r="D173" s="8" t="s">
        <v>625</v>
      </c>
      <c r="E173" s="20">
        <v>1214</v>
      </c>
      <c r="F173" s="20">
        <v>811</v>
      </c>
      <c r="G173" s="9">
        <v>0.66803953871499178</v>
      </c>
      <c r="H173" s="20">
        <v>485</v>
      </c>
      <c r="I173" s="9">
        <v>0.59802712700369909</v>
      </c>
      <c r="J173" s="20">
        <v>0</v>
      </c>
      <c r="K173" s="9">
        <v>0</v>
      </c>
      <c r="L173" s="20">
        <v>62</v>
      </c>
      <c r="M173" s="9">
        <v>7.6448828606658442E-2</v>
      </c>
      <c r="N173" s="20">
        <v>66</v>
      </c>
      <c r="O173" s="9">
        <v>8.138101109741061E-2</v>
      </c>
      <c r="P173" s="20">
        <v>216</v>
      </c>
      <c r="Q173" s="9">
        <v>0.26633785450061653</v>
      </c>
    </row>
    <row r="174" spans="4:17" x14ac:dyDescent="0.25">
      <c r="D174" s="8" t="s">
        <v>636</v>
      </c>
      <c r="E174" s="20">
        <v>1543</v>
      </c>
      <c r="F174" s="20">
        <v>1107</v>
      </c>
      <c r="G174" s="9">
        <v>0.7174335709656513</v>
      </c>
      <c r="H174" s="20">
        <v>790</v>
      </c>
      <c r="I174" s="9">
        <v>0.71364046973803075</v>
      </c>
      <c r="J174" s="20">
        <v>0</v>
      </c>
      <c r="K174" s="9">
        <v>0</v>
      </c>
      <c r="L174" s="20">
        <v>95</v>
      </c>
      <c r="M174" s="9">
        <v>8.5817524841915085E-2</v>
      </c>
      <c r="N174" s="20">
        <v>263</v>
      </c>
      <c r="O174" s="9">
        <v>0.23757904245709124</v>
      </c>
      <c r="P174" s="20">
        <v>39</v>
      </c>
      <c r="Q174" s="9">
        <v>3.5230352303523033E-2</v>
      </c>
    </row>
    <row r="175" spans="4:17" x14ac:dyDescent="0.25">
      <c r="D175" s="8" t="s">
        <v>468</v>
      </c>
      <c r="E175" s="20">
        <v>998</v>
      </c>
      <c r="F175" s="20">
        <v>549</v>
      </c>
      <c r="G175" s="9">
        <v>0.55010020040080165</v>
      </c>
      <c r="H175" s="20">
        <v>310</v>
      </c>
      <c r="I175" s="9">
        <v>0.56466302367941712</v>
      </c>
      <c r="J175" s="20">
        <v>0</v>
      </c>
      <c r="K175" s="9">
        <v>0</v>
      </c>
      <c r="L175" s="20">
        <v>9</v>
      </c>
      <c r="M175" s="9">
        <v>1.6393442622950821E-2</v>
      </c>
      <c r="N175" s="20">
        <v>95</v>
      </c>
      <c r="O175" s="9">
        <v>0.17304189435336975</v>
      </c>
      <c r="P175" s="20">
        <v>305</v>
      </c>
      <c r="Q175" s="9">
        <v>0.55555555555555558</v>
      </c>
    </row>
    <row r="176" spans="4:17" x14ac:dyDescent="0.25">
      <c r="D176" s="7" t="s">
        <v>470</v>
      </c>
      <c r="E176" s="20">
        <v>2525</v>
      </c>
      <c r="F176" s="20">
        <v>1868</v>
      </c>
      <c r="G176" s="9">
        <v>0.73980198019801979</v>
      </c>
      <c r="H176" s="20">
        <v>1221</v>
      </c>
      <c r="I176" s="9">
        <v>0.65364025695931482</v>
      </c>
      <c r="J176" s="20">
        <v>0</v>
      </c>
      <c r="K176" s="9">
        <v>0</v>
      </c>
      <c r="L176" s="20">
        <v>119</v>
      </c>
      <c r="M176" s="9">
        <v>6.3704496788008561E-2</v>
      </c>
      <c r="N176" s="20">
        <v>164</v>
      </c>
      <c r="O176" s="9">
        <v>8.7794432548179868E-2</v>
      </c>
      <c r="P176" s="20">
        <v>298</v>
      </c>
      <c r="Q176" s="9">
        <v>0.15952890792291222</v>
      </c>
    </row>
    <row r="177" spans="4:17" x14ac:dyDescent="0.25">
      <c r="D177" s="8" t="s">
        <v>624</v>
      </c>
      <c r="E177" s="20">
        <v>247</v>
      </c>
      <c r="F177" s="20">
        <v>178</v>
      </c>
      <c r="G177" s="9">
        <v>0.72064777327935226</v>
      </c>
      <c r="H177" s="20">
        <v>123</v>
      </c>
      <c r="I177" s="9">
        <v>0.6910112359550562</v>
      </c>
      <c r="J177" s="20">
        <v>0</v>
      </c>
      <c r="K177" s="9">
        <v>0</v>
      </c>
      <c r="L177" s="20">
        <v>6</v>
      </c>
      <c r="M177" s="9">
        <v>3.3707865168539325E-2</v>
      </c>
      <c r="N177" s="20">
        <v>33</v>
      </c>
      <c r="O177" s="9">
        <v>0.1853932584269663</v>
      </c>
      <c r="P177" s="20">
        <v>22</v>
      </c>
      <c r="Q177" s="9">
        <v>0.12359550561797752</v>
      </c>
    </row>
    <row r="178" spans="4:17" x14ac:dyDescent="0.25">
      <c r="D178" s="8" t="s">
        <v>629</v>
      </c>
      <c r="E178" s="20">
        <v>203</v>
      </c>
      <c r="F178" s="20">
        <v>154</v>
      </c>
      <c r="G178" s="9">
        <v>0.75862068965517238</v>
      </c>
      <c r="H178" s="20">
        <v>122</v>
      </c>
      <c r="I178" s="9">
        <v>0.79220779220779225</v>
      </c>
      <c r="J178" s="20">
        <v>0</v>
      </c>
      <c r="K178" s="9">
        <v>0</v>
      </c>
      <c r="L178" s="20">
        <v>1</v>
      </c>
      <c r="M178" s="9">
        <v>6.4935064935064939E-3</v>
      </c>
      <c r="N178" s="20">
        <v>7</v>
      </c>
      <c r="O178" s="9">
        <v>4.5454545454545456E-2</v>
      </c>
      <c r="P178" s="20">
        <v>39</v>
      </c>
      <c r="Q178" s="9">
        <v>0.25324675324675322</v>
      </c>
    </row>
    <row r="179" spans="4:17" x14ac:dyDescent="0.25">
      <c r="D179" s="8" t="s">
        <v>641</v>
      </c>
      <c r="E179" s="20">
        <v>416</v>
      </c>
      <c r="F179" s="20">
        <v>291</v>
      </c>
      <c r="G179" s="9">
        <v>0.69951923076923073</v>
      </c>
      <c r="H179" s="20">
        <v>179</v>
      </c>
      <c r="I179" s="9">
        <v>0.61512027491408938</v>
      </c>
      <c r="J179" s="20">
        <v>0</v>
      </c>
      <c r="K179" s="9">
        <v>0</v>
      </c>
      <c r="L179" s="20">
        <v>83</v>
      </c>
      <c r="M179" s="9">
        <v>0.28522336769759449</v>
      </c>
      <c r="N179" s="20">
        <v>11</v>
      </c>
      <c r="O179" s="9">
        <v>3.7800687285223365E-2</v>
      </c>
      <c r="P179" s="20">
        <v>20</v>
      </c>
      <c r="Q179" s="9">
        <v>6.8728522336769765E-2</v>
      </c>
    </row>
    <row r="180" spans="4:17" x14ac:dyDescent="0.25">
      <c r="D180" s="8" t="s">
        <v>643</v>
      </c>
      <c r="E180" s="20">
        <v>1014</v>
      </c>
      <c r="F180" s="20">
        <v>754</v>
      </c>
      <c r="G180" s="9">
        <v>0.74358974358974361</v>
      </c>
      <c r="H180" s="20">
        <v>472</v>
      </c>
      <c r="I180" s="9">
        <v>0.62599469496021221</v>
      </c>
      <c r="J180" s="20">
        <v>0</v>
      </c>
      <c r="K180" s="9">
        <v>0</v>
      </c>
      <c r="L180" s="20">
        <v>13</v>
      </c>
      <c r="M180" s="9">
        <v>1.7241379310344827E-2</v>
      </c>
      <c r="N180" s="20">
        <v>50</v>
      </c>
      <c r="O180" s="9">
        <v>6.6312997347480113E-2</v>
      </c>
      <c r="P180" s="20">
        <v>164</v>
      </c>
      <c r="Q180" s="9">
        <v>0.21750663129973474</v>
      </c>
    </row>
    <row r="181" spans="4:17" x14ac:dyDescent="0.25">
      <c r="D181" s="8" t="s">
        <v>471</v>
      </c>
      <c r="E181" s="20">
        <v>368</v>
      </c>
      <c r="F181" s="20">
        <v>264</v>
      </c>
      <c r="G181" s="9">
        <v>0.71739130434782605</v>
      </c>
      <c r="H181" s="20">
        <v>178</v>
      </c>
      <c r="I181" s="9">
        <v>0.6742424242424242</v>
      </c>
      <c r="J181" s="20">
        <v>0</v>
      </c>
      <c r="K181" s="9">
        <v>0</v>
      </c>
      <c r="L181" s="20">
        <v>8</v>
      </c>
      <c r="M181" s="9">
        <v>3.0303030303030304E-2</v>
      </c>
      <c r="N181" s="20">
        <v>61</v>
      </c>
      <c r="O181" s="9">
        <v>0.23106060606060605</v>
      </c>
      <c r="P181" s="20">
        <v>21</v>
      </c>
      <c r="Q181" s="9">
        <v>7.9545454545454544E-2</v>
      </c>
    </row>
    <row r="182" spans="4:17" x14ac:dyDescent="0.25">
      <c r="D182" s="8" t="s">
        <v>474</v>
      </c>
      <c r="E182" s="20">
        <v>277</v>
      </c>
      <c r="F182" s="20">
        <v>227</v>
      </c>
      <c r="G182" s="9">
        <v>0.81949458483754511</v>
      </c>
      <c r="H182" s="20">
        <v>147</v>
      </c>
      <c r="I182" s="9">
        <v>0.64757709251101325</v>
      </c>
      <c r="J182" s="20">
        <v>0</v>
      </c>
      <c r="K182" s="9">
        <v>0</v>
      </c>
      <c r="L182" s="20">
        <v>8</v>
      </c>
      <c r="M182" s="9">
        <v>3.5242290748898682E-2</v>
      </c>
      <c r="N182" s="20">
        <v>2</v>
      </c>
      <c r="O182" s="9">
        <v>8.8105726872246704E-3</v>
      </c>
      <c r="P182" s="20">
        <v>32</v>
      </c>
      <c r="Q182" s="9">
        <v>0.14096916299559473</v>
      </c>
    </row>
    <row r="183" spans="4:17" x14ac:dyDescent="0.25">
      <c r="D183" s="7" t="s">
        <v>461</v>
      </c>
      <c r="E183" s="20">
        <v>3692</v>
      </c>
      <c r="F183" s="20">
        <v>2845</v>
      </c>
      <c r="G183" s="9">
        <v>0.77058504875406286</v>
      </c>
      <c r="H183" s="20">
        <v>1868</v>
      </c>
      <c r="I183" s="9">
        <v>0.65659050966608079</v>
      </c>
      <c r="J183" s="20">
        <v>0</v>
      </c>
      <c r="K183" s="9">
        <v>0</v>
      </c>
      <c r="L183" s="20">
        <v>35</v>
      </c>
      <c r="M183" s="9">
        <v>1.2302284710017574E-2</v>
      </c>
      <c r="N183" s="20">
        <v>321</v>
      </c>
      <c r="O183" s="9">
        <v>0.11282952548330404</v>
      </c>
      <c r="P183" s="20">
        <v>367</v>
      </c>
      <c r="Q183" s="9">
        <v>0.1289982425307557</v>
      </c>
    </row>
    <row r="184" spans="4:17" x14ac:dyDescent="0.25">
      <c r="D184" s="8" t="s">
        <v>462</v>
      </c>
      <c r="E184" s="20">
        <v>159</v>
      </c>
      <c r="F184" s="20">
        <v>124</v>
      </c>
      <c r="G184" s="9">
        <v>0.77987421383647804</v>
      </c>
      <c r="H184" s="20">
        <v>77</v>
      </c>
      <c r="I184" s="9">
        <v>0.62096774193548387</v>
      </c>
      <c r="J184" s="20">
        <v>0</v>
      </c>
      <c r="K184" s="9">
        <v>0</v>
      </c>
      <c r="L184" s="20">
        <v>5</v>
      </c>
      <c r="M184" s="9">
        <v>4.0322580645161289E-2</v>
      </c>
      <c r="N184" s="20">
        <v>17</v>
      </c>
      <c r="O184" s="9">
        <v>0.13709677419354838</v>
      </c>
      <c r="P184" s="20">
        <v>11</v>
      </c>
      <c r="Q184" s="9">
        <v>8.8709677419354843E-2</v>
      </c>
    </row>
    <row r="185" spans="4:17" x14ac:dyDescent="0.25">
      <c r="D185" s="8" t="s">
        <v>633</v>
      </c>
      <c r="E185" s="20">
        <v>301</v>
      </c>
      <c r="F185" s="20">
        <v>270</v>
      </c>
      <c r="G185" s="9">
        <v>0.89700996677740863</v>
      </c>
      <c r="H185" s="20">
        <v>179</v>
      </c>
      <c r="I185" s="9">
        <v>0.66296296296296298</v>
      </c>
      <c r="J185" s="20">
        <v>0</v>
      </c>
      <c r="K185" s="9">
        <v>0</v>
      </c>
      <c r="L185" s="20">
        <v>0</v>
      </c>
      <c r="M185" s="9">
        <v>0</v>
      </c>
      <c r="N185" s="20">
        <v>21</v>
      </c>
      <c r="O185" s="9">
        <v>7.7777777777777779E-2</v>
      </c>
      <c r="P185" s="20">
        <v>4</v>
      </c>
      <c r="Q185" s="9">
        <v>1.4814814814814815E-2</v>
      </c>
    </row>
    <row r="186" spans="4:17" x14ac:dyDescent="0.25">
      <c r="D186" s="8" t="s">
        <v>638</v>
      </c>
      <c r="E186" s="20">
        <v>595</v>
      </c>
      <c r="F186" s="20">
        <v>476</v>
      </c>
      <c r="G186" s="9">
        <v>0.8</v>
      </c>
      <c r="H186" s="20">
        <v>317</v>
      </c>
      <c r="I186" s="9">
        <v>0.66596638655462181</v>
      </c>
      <c r="J186" s="20">
        <v>0</v>
      </c>
      <c r="K186" s="9">
        <v>0</v>
      </c>
      <c r="L186" s="20">
        <v>12</v>
      </c>
      <c r="M186" s="9">
        <v>2.5210084033613446E-2</v>
      </c>
      <c r="N186" s="20">
        <v>59</v>
      </c>
      <c r="O186" s="9">
        <v>0.12394957983193278</v>
      </c>
      <c r="P186" s="20">
        <v>24</v>
      </c>
      <c r="Q186" s="9">
        <v>5.0420168067226892E-2</v>
      </c>
    </row>
    <row r="187" spans="4:17" x14ac:dyDescent="0.25">
      <c r="D187" s="8" t="s">
        <v>644</v>
      </c>
      <c r="E187" s="20">
        <v>1323</v>
      </c>
      <c r="F187" s="20">
        <v>1068</v>
      </c>
      <c r="G187" s="9">
        <v>0.80725623582766437</v>
      </c>
      <c r="H187" s="20">
        <v>688</v>
      </c>
      <c r="I187" s="9">
        <v>0.64419475655430714</v>
      </c>
      <c r="J187" s="20">
        <v>0</v>
      </c>
      <c r="K187" s="9">
        <v>0</v>
      </c>
      <c r="L187" s="20">
        <v>8</v>
      </c>
      <c r="M187" s="9">
        <v>7.4906367041198503E-3</v>
      </c>
      <c r="N187" s="20">
        <v>90</v>
      </c>
      <c r="O187" s="9">
        <v>8.4269662921348312E-2</v>
      </c>
      <c r="P187" s="20">
        <v>118</v>
      </c>
      <c r="Q187" s="9">
        <v>0.1104868913857678</v>
      </c>
    </row>
    <row r="188" spans="4:17" x14ac:dyDescent="0.25">
      <c r="D188" s="8" t="s">
        <v>649</v>
      </c>
      <c r="E188" s="20">
        <v>285</v>
      </c>
      <c r="F188" s="20">
        <v>168</v>
      </c>
      <c r="G188" s="9">
        <v>0.58947368421052626</v>
      </c>
      <c r="H188" s="20">
        <v>106</v>
      </c>
      <c r="I188" s="9">
        <v>0.63095238095238093</v>
      </c>
      <c r="J188" s="20">
        <v>0</v>
      </c>
      <c r="K188" s="9">
        <v>0</v>
      </c>
      <c r="L188" s="20">
        <v>0</v>
      </c>
      <c r="M188" s="9">
        <v>0</v>
      </c>
      <c r="N188" s="20">
        <v>82</v>
      </c>
      <c r="O188" s="9">
        <v>0.48809523809523808</v>
      </c>
      <c r="P188" s="20">
        <v>27</v>
      </c>
      <c r="Q188" s="9">
        <v>0.16071428571428573</v>
      </c>
    </row>
    <row r="189" spans="4:17" x14ac:dyDescent="0.25">
      <c r="D189" s="8" t="s">
        <v>652</v>
      </c>
      <c r="E189" s="20">
        <v>1029</v>
      </c>
      <c r="F189" s="20">
        <v>739</v>
      </c>
      <c r="G189" s="9">
        <v>0.71817298347910596</v>
      </c>
      <c r="H189" s="20">
        <v>501</v>
      </c>
      <c r="I189" s="9">
        <v>0.67794316644113672</v>
      </c>
      <c r="J189" s="20">
        <v>0</v>
      </c>
      <c r="K189" s="9">
        <v>0</v>
      </c>
      <c r="L189" s="20">
        <v>10</v>
      </c>
      <c r="M189" s="9">
        <v>1.3531799729364006E-2</v>
      </c>
      <c r="N189" s="20">
        <v>52</v>
      </c>
      <c r="O189" s="9">
        <v>7.0365358592692828E-2</v>
      </c>
      <c r="P189" s="20">
        <v>183</v>
      </c>
      <c r="Q189" s="9">
        <v>0.24763193504736131</v>
      </c>
    </row>
    <row r="190" spans="4:17" x14ac:dyDescent="0.25">
      <c r="D190" s="7" t="s">
        <v>459</v>
      </c>
      <c r="E190" s="20">
        <v>3168</v>
      </c>
      <c r="F190" s="20">
        <v>2271</v>
      </c>
      <c r="G190" s="9">
        <v>0.71685606060606055</v>
      </c>
      <c r="H190" s="20">
        <v>1496</v>
      </c>
      <c r="I190" s="9">
        <v>0.65874064288859535</v>
      </c>
      <c r="J190" s="20">
        <v>0</v>
      </c>
      <c r="K190" s="9">
        <v>0</v>
      </c>
      <c r="L190" s="20">
        <v>34</v>
      </c>
      <c r="M190" s="9">
        <v>1.4971378247468076E-2</v>
      </c>
      <c r="N190" s="20">
        <v>356</v>
      </c>
      <c r="O190" s="9">
        <v>0.1567591369440775</v>
      </c>
      <c r="P190" s="20">
        <v>422</v>
      </c>
      <c r="Q190" s="9">
        <v>0.18582122413033905</v>
      </c>
    </row>
    <row r="191" spans="4:17" x14ac:dyDescent="0.25">
      <c r="D191" s="8" t="s">
        <v>460</v>
      </c>
      <c r="E191" s="20">
        <v>1132</v>
      </c>
      <c r="F191" s="20">
        <v>839</v>
      </c>
      <c r="G191" s="9">
        <v>0.74116607773851595</v>
      </c>
      <c r="H191" s="20">
        <v>572</v>
      </c>
      <c r="I191" s="9">
        <v>0.68176400476758048</v>
      </c>
      <c r="J191" s="20">
        <v>0</v>
      </c>
      <c r="K191" s="9">
        <v>0</v>
      </c>
      <c r="L191" s="20">
        <v>16</v>
      </c>
      <c r="M191" s="9">
        <v>1.9070321811680571E-2</v>
      </c>
      <c r="N191" s="20">
        <v>146</v>
      </c>
      <c r="O191" s="9">
        <v>0.17401668653158522</v>
      </c>
      <c r="P191" s="20">
        <v>104</v>
      </c>
      <c r="Q191" s="9">
        <v>0.12395709177592372</v>
      </c>
    </row>
    <row r="192" spans="4:17" x14ac:dyDescent="0.25">
      <c r="D192" s="8" t="s">
        <v>634</v>
      </c>
      <c r="E192" s="20">
        <v>841</v>
      </c>
      <c r="F192" s="20">
        <v>526</v>
      </c>
      <c r="G192" s="9">
        <v>0.62544589774078474</v>
      </c>
      <c r="H192" s="20">
        <v>330</v>
      </c>
      <c r="I192" s="9">
        <v>0.62737642585551334</v>
      </c>
      <c r="J192" s="20">
        <v>0</v>
      </c>
      <c r="K192" s="9">
        <v>0</v>
      </c>
      <c r="L192" s="20">
        <v>3</v>
      </c>
      <c r="M192" s="9">
        <v>5.7034220532319393E-3</v>
      </c>
      <c r="N192" s="20">
        <v>20</v>
      </c>
      <c r="O192" s="9">
        <v>3.8022813688212927E-2</v>
      </c>
      <c r="P192" s="20">
        <v>270</v>
      </c>
      <c r="Q192" s="9">
        <v>0.51330798479087447</v>
      </c>
    </row>
    <row r="193" spans="4:17" x14ac:dyDescent="0.25">
      <c r="D193" s="8" t="s">
        <v>651</v>
      </c>
      <c r="E193" s="20">
        <v>1195</v>
      </c>
      <c r="F193" s="20">
        <v>906</v>
      </c>
      <c r="G193" s="9">
        <v>0.75815899581589963</v>
      </c>
      <c r="H193" s="20">
        <v>594</v>
      </c>
      <c r="I193" s="9">
        <v>0.6556291390728477</v>
      </c>
      <c r="J193" s="20">
        <v>0</v>
      </c>
      <c r="K193" s="9">
        <v>0</v>
      </c>
      <c r="L193" s="20">
        <v>15</v>
      </c>
      <c r="M193" s="9">
        <v>1.6556291390728478E-2</v>
      </c>
      <c r="N193" s="20">
        <v>190</v>
      </c>
      <c r="O193" s="9">
        <v>0.20971302428256069</v>
      </c>
      <c r="P193" s="20">
        <v>48</v>
      </c>
      <c r="Q193" s="9">
        <v>5.2980132450331126E-2</v>
      </c>
    </row>
    <row r="194" spans="4:17" x14ac:dyDescent="0.25">
      <c r="D194" s="7" t="s">
        <v>631</v>
      </c>
      <c r="E194" s="20">
        <v>4014</v>
      </c>
      <c r="F194" s="20">
        <v>2706</v>
      </c>
      <c r="G194" s="9">
        <v>0.67414050822122573</v>
      </c>
      <c r="H194" s="20">
        <v>1852</v>
      </c>
      <c r="I194" s="9">
        <v>0.68440502586844054</v>
      </c>
      <c r="J194" s="20">
        <v>3</v>
      </c>
      <c r="K194" s="9">
        <v>1.1086474501108647E-3</v>
      </c>
      <c r="L194" s="20">
        <v>636</v>
      </c>
      <c r="M194" s="9">
        <v>0.23503325942350334</v>
      </c>
      <c r="N194" s="20">
        <v>244</v>
      </c>
      <c r="O194" s="9">
        <v>9.0169992609016994E-2</v>
      </c>
      <c r="P194" s="20">
        <v>303</v>
      </c>
      <c r="Q194" s="9">
        <v>0.11197339246119734</v>
      </c>
    </row>
    <row r="195" spans="4:17" x14ac:dyDescent="0.25">
      <c r="D195" s="8" t="s">
        <v>632</v>
      </c>
      <c r="E195" s="20">
        <v>985</v>
      </c>
      <c r="F195" s="20">
        <v>616</v>
      </c>
      <c r="G195" s="9">
        <v>0.62538071065989853</v>
      </c>
      <c r="H195" s="20">
        <v>422</v>
      </c>
      <c r="I195" s="9">
        <v>0.68506493506493504</v>
      </c>
      <c r="J195" s="20">
        <v>0</v>
      </c>
      <c r="K195" s="9">
        <v>0</v>
      </c>
      <c r="L195" s="20">
        <v>41</v>
      </c>
      <c r="M195" s="9">
        <v>6.6558441558441553E-2</v>
      </c>
      <c r="N195" s="20">
        <v>82</v>
      </c>
      <c r="O195" s="9">
        <v>0.13311688311688311</v>
      </c>
      <c r="P195" s="20">
        <v>221</v>
      </c>
      <c r="Q195" s="9">
        <v>0.35876623376623379</v>
      </c>
    </row>
    <row r="196" spans="4:17" x14ac:dyDescent="0.25">
      <c r="D196" s="8" t="s">
        <v>635</v>
      </c>
      <c r="E196" s="20">
        <v>595</v>
      </c>
      <c r="F196" s="20">
        <v>453</v>
      </c>
      <c r="G196" s="9">
        <v>0.76134453781512601</v>
      </c>
      <c r="H196" s="20">
        <v>300</v>
      </c>
      <c r="I196" s="9">
        <v>0.66225165562913912</v>
      </c>
      <c r="J196" s="20">
        <v>3</v>
      </c>
      <c r="K196" s="9">
        <v>6.6225165562913907E-3</v>
      </c>
      <c r="L196" s="20">
        <v>13</v>
      </c>
      <c r="M196" s="9">
        <v>2.8697571743929361E-2</v>
      </c>
      <c r="N196" s="20">
        <v>86</v>
      </c>
      <c r="O196" s="9">
        <v>0.18984547461368653</v>
      </c>
      <c r="P196" s="20">
        <v>11</v>
      </c>
      <c r="Q196" s="9">
        <v>2.4282560706401765E-2</v>
      </c>
    </row>
    <row r="197" spans="4:17" x14ac:dyDescent="0.25">
      <c r="D197" s="8" t="s">
        <v>646</v>
      </c>
      <c r="E197" s="20">
        <v>791</v>
      </c>
      <c r="F197" s="20">
        <v>518</v>
      </c>
      <c r="G197" s="9">
        <v>0.65486725663716816</v>
      </c>
      <c r="H197" s="20">
        <v>356</v>
      </c>
      <c r="I197" s="9">
        <v>0.68725868725868722</v>
      </c>
      <c r="J197" s="20">
        <v>0</v>
      </c>
      <c r="K197" s="9">
        <v>0</v>
      </c>
      <c r="L197" s="20">
        <v>203</v>
      </c>
      <c r="M197" s="9">
        <v>0.39189189189189189</v>
      </c>
      <c r="N197" s="20">
        <v>4</v>
      </c>
      <c r="O197" s="9">
        <v>7.7220077220077222E-3</v>
      </c>
      <c r="P197" s="20">
        <v>38</v>
      </c>
      <c r="Q197" s="9">
        <v>7.3359073359073365E-2</v>
      </c>
    </row>
    <row r="198" spans="4:17" x14ac:dyDescent="0.25">
      <c r="D198" s="8" t="s">
        <v>647</v>
      </c>
      <c r="E198" s="20">
        <v>975</v>
      </c>
      <c r="F198" s="20">
        <v>607</v>
      </c>
      <c r="G198" s="9">
        <v>0.62256410256410255</v>
      </c>
      <c r="H198" s="20">
        <v>452</v>
      </c>
      <c r="I198" s="9">
        <v>0.74464579901153216</v>
      </c>
      <c r="J198" s="20">
        <v>0</v>
      </c>
      <c r="K198" s="9">
        <v>0</v>
      </c>
      <c r="L198" s="20">
        <v>325</v>
      </c>
      <c r="M198" s="9">
        <v>0.53542009884678743</v>
      </c>
      <c r="N198" s="20">
        <v>9</v>
      </c>
      <c r="O198" s="9">
        <v>1.4827018121911038E-2</v>
      </c>
      <c r="P198" s="20">
        <v>17</v>
      </c>
      <c r="Q198" s="9">
        <v>2.800658978583196E-2</v>
      </c>
    </row>
    <row r="199" spans="4:17" x14ac:dyDescent="0.25">
      <c r="D199" s="8" t="s">
        <v>650</v>
      </c>
      <c r="E199" s="20">
        <v>668</v>
      </c>
      <c r="F199" s="20">
        <v>512</v>
      </c>
      <c r="G199" s="9">
        <v>0.76646706586826352</v>
      </c>
      <c r="H199" s="20">
        <v>322</v>
      </c>
      <c r="I199" s="9">
        <v>0.62890625</v>
      </c>
      <c r="J199" s="20">
        <v>0</v>
      </c>
      <c r="K199" s="9">
        <v>0</v>
      </c>
      <c r="L199" s="20">
        <v>54</v>
      </c>
      <c r="M199" s="9">
        <v>0.10546875</v>
      </c>
      <c r="N199" s="20">
        <v>63</v>
      </c>
      <c r="O199" s="9">
        <v>0.123046875</v>
      </c>
      <c r="P199" s="20">
        <v>16</v>
      </c>
      <c r="Q199" s="9">
        <v>3.125E-2</v>
      </c>
    </row>
    <row r="200" spans="4:17" x14ac:dyDescent="0.25">
      <c r="D200" s="7" t="s">
        <v>626</v>
      </c>
      <c r="E200" s="20">
        <v>5073</v>
      </c>
      <c r="F200" s="20">
        <v>3460</v>
      </c>
      <c r="G200" s="9">
        <v>0.68204218411196527</v>
      </c>
      <c r="H200" s="20">
        <v>2220</v>
      </c>
      <c r="I200" s="9">
        <v>0.64161849710982655</v>
      </c>
      <c r="J200" s="20">
        <v>0</v>
      </c>
      <c r="K200" s="9">
        <v>0</v>
      </c>
      <c r="L200" s="20">
        <v>266</v>
      </c>
      <c r="M200" s="9">
        <v>7.6878612716763009E-2</v>
      </c>
      <c r="N200" s="20">
        <v>808</v>
      </c>
      <c r="O200" s="9">
        <v>0.23352601156069364</v>
      </c>
      <c r="P200" s="20">
        <v>362</v>
      </c>
      <c r="Q200" s="9">
        <v>0.1046242774566474</v>
      </c>
    </row>
    <row r="201" spans="4:17" x14ac:dyDescent="0.25">
      <c r="D201" s="8" t="s">
        <v>627</v>
      </c>
      <c r="E201" s="20">
        <v>524</v>
      </c>
      <c r="F201" s="20">
        <v>349</v>
      </c>
      <c r="G201" s="9">
        <v>0.66603053435114501</v>
      </c>
      <c r="H201" s="20">
        <v>249</v>
      </c>
      <c r="I201" s="9">
        <v>0.71346704871060174</v>
      </c>
      <c r="J201" s="20">
        <v>0</v>
      </c>
      <c r="K201" s="9">
        <v>0</v>
      </c>
      <c r="L201" s="20">
        <v>8</v>
      </c>
      <c r="M201" s="9">
        <v>2.2922636103151862E-2</v>
      </c>
      <c r="N201" s="20">
        <v>34</v>
      </c>
      <c r="O201" s="9">
        <v>9.7421203438395415E-2</v>
      </c>
      <c r="P201" s="20">
        <v>110</v>
      </c>
      <c r="Q201" s="9">
        <v>0.31518624641833809</v>
      </c>
    </row>
    <row r="202" spans="4:17" x14ac:dyDescent="0.25">
      <c r="D202" s="8" t="s">
        <v>628</v>
      </c>
      <c r="E202" s="20">
        <v>1054</v>
      </c>
      <c r="F202" s="20">
        <v>770</v>
      </c>
      <c r="G202" s="9">
        <v>0.73055028462998106</v>
      </c>
      <c r="H202" s="20">
        <v>469</v>
      </c>
      <c r="I202" s="9">
        <v>0.60909090909090913</v>
      </c>
      <c r="J202" s="20">
        <v>0</v>
      </c>
      <c r="K202" s="9">
        <v>0</v>
      </c>
      <c r="L202" s="20">
        <v>26</v>
      </c>
      <c r="M202" s="9">
        <v>3.3766233766233764E-2</v>
      </c>
      <c r="N202" s="20">
        <v>203</v>
      </c>
      <c r="O202" s="9">
        <v>0.26363636363636361</v>
      </c>
      <c r="P202" s="20">
        <v>19</v>
      </c>
      <c r="Q202" s="9">
        <v>2.4675324675324677E-2</v>
      </c>
    </row>
    <row r="203" spans="4:17" x14ac:dyDescent="0.25">
      <c r="D203" s="8" t="s">
        <v>630</v>
      </c>
      <c r="E203" s="20">
        <v>546</v>
      </c>
      <c r="F203" s="20">
        <v>380</v>
      </c>
      <c r="G203" s="9">
        <v>0.69597069597069594</v>
      </c>
      <c r="H203" s="20">
        <v>244</v>
      </c>
      <c r="I203" s="9">
        <v>0.64210526315789473</v>
      </c>
      <c r="J203" s="20">
        <v>0</v>
      </c>
      <c r="K203" s="9">
        <v>0</v>
      </c>
      <c r="L203" s="20">
        <v>5</v>
      </c>
      <c r="M203" s="9">
        <v>1.3157894736842105E-2</v>
      </c>
      <c r="N203" s="20">
        <v>89</v>
      </c>
      <c r="O203" s="9">
        <v>0.23421052631578948</v>
      </c>
      <c r="P203" s="20">
        <v>56</v>
      </c>
      <c r="Q203" s="9">
        <v>0.14736842105263157</v>
      </c>
    </row>
    <row r="204" spans="4:17" x14ac:dyDescent="0.25">
      <c r="D204" s="8" t="s">
        <v>637</v>
      </c>
      <c r="E204" s="20">
        <v>902</v>
      </c>
      <c r="F204" s="20">
        <v>572</v>
      </c>
      <c r="G204" s="9">
        <v>0.63414634146341464</v>
      </c>
      <c r="H204" s="20">
        <v>364</v>
      </c>
      <c r="I204" s="9">
        <v>0.63636363636363635</v>
      </c>
      <c r="J204" s="20">
        <v>0</v>
      </c>
      <c r="K204" s="9">
        <v>0</v>
      </c>
      <c r="L204" s="20">
        <v>209</v>
      </c>
      <c r="M204" s="9">
        <v>0.36538461538461536</v>
      </c>
      <c r="N204" s="20">
        <v>62</v>
      </c>
      <c r="O204" s="9">
        <v>0.10839160839160839</v>
      </c>
      <c r="P204" s="20">
        <v>29</v>
      </c>
      <c r="Q204" s="9">
        <v>5.0699300699300696E-2</v>
      </c>
    </row>
    <row r="205" spans="4:17" x14ac:dyDescent="0.25">
      <c r="D205" s="8" t="s">
        <v>645</v>
      </c>
      <c r="E205" s="20">
        <v>2047</v>
      </c>
      <c r="F205" s="20">
        <v>1389</v>
      </c>
      <c r="G205" s="9">
        <v>0.67855398143624812</v>
      </c>
      <c r="H205" s="20">
        <v>894</v>
      </c>
      <c r="I205" s="9">
        <v>0.64362850971922247</v>
      </c>
      <c r="J205" s="20">
        <v>0</v>
      </c>
      <c r="K205" s="9">
        <v>0</v>
      </c>
      <c r="L205" s="20">
        <v>18</v>
      </c>
      <c r="M205" s="9">
        <v>1.2958963282937365E-2</v>
      </c>
      <c r="N205" s="20">
        <v>420</v>
      </c>
      <c r="O205" s="9">
        <v>0.30237580993520519</v>
      </c>
      <c r="P205" s="20">
        <v>148</v>
      </c>
      <c r="Q205" s="9">
        <v>0.10655147588192944</v>
      </c>
    </row>
    <row r="206" spans="4:17" x14ac:dyDescent="0.25">
      <c r="D206" s="7" t="s">
        <v>465</v>
      </c>
      <c r="E206" s="20">
        <v>5780</v>
      </c>
      <c r="F206" s="20">
        <v>3710</v>
      </c>
      <c r="G206" s="9">
        <v>0.6418685121107266</v>
      </c>
      <c r="H206" s="20">
        <v>2366</v>
      </c>
      <c r="I206" s="9">
        <v>0.63773584905660374</v>
      </c>
      <c r="J206" s="20">
        <v>0</v>
      </c>
      <c r="K206" s="9">
        <v>0</v>
      </c>
      <c r="L206" s="20">
        <v>547</v>
      </c>
      <c r="M206" s="9">
        <v>0.14743935309973047</v>
      </c>
      <c r="N206" s="20">
        <v>829</v>
      </c>
      <c r="O206" s="9">
        <v>0.22345013477088949</v>
      </c>
      <c r="P206" s="20">
        <v>466</v>
      </c>
      <c r="Q206" s="9">
        <v>0.12560646900269543</v>
      </c>
    </row>
    <row r="207" spans="4:17" x14ac:dyDescent="0.25">
      <c r="D207" s="8" t="s">
        <v>622</v>
      </c>
      <c r="E207" s="20">
        <v>1004</v>
      </c>
      <c r="F207" s="20">
        <v>683</v>
      </c>
      <c r="G207" s="9">
        <v>0.68027888446215135</v>
      </c>
      <c r="H207" s="20">
        <v>426</v>
      </c>
      <c r="I207" s="9">
        <v>0.62371888726207902</v>
      </c>
      <c r="J207" s="20">
        <v>0</v>
      </c>
      <c r="K207" s="9">
        <v>0</v>
      </c>
      <c r="L207" s="20">
        <v>10</v>
      </c>
      <c r="M207" s="9">
        <v>1.4641288433382138E-2</v>
      </c>
      <c r="N207" s="20">
        <v>246</v>
      </c>
      <c r="O207" s="9">
        <v>0.3601756954612006</v>
      </c>
      <c r="P207" s="20">
        <v>29</v>
      </c>
      <c r="Q207" s="9">
        <v>4.24597364568082E-2</v>
      </c>
    </row>
    <row r="208" spans="4:17" x14ac:dyDescent="0.25">
      <c r="D208" s="8" t="s">
        <v>466</v>
      </c>
      <c r="E208" s="20">
        <v>1171</v>
      </c>
      <c r="F208" s="20">
        <v>809</v>
      </c>
      <c r="G208" s="9">
        <v>0.69086251067463711</v>
      </c>
      <c r="H208" s="20">
        <v>494</v>
      </c>
      <c r="I208" s="9">
        <v>0.61063040791100121</v>
      </c>
      <c r="J208" s="20">
        <v>0</v>
      </c>
      <c r="K208" s="9">
        <v>0</v>
      </c>
      <c r="L208" s="20">
        <v>23</v>
      </c>
      <c r="M208" s="9">
        <v>2.843016069221261E-2</v>
      </c>
      <c r="N208" s="20">
        <v>259</v>
      </c>
      <c r="O208" s="9">
        <v>0.32014833127317677</v>
      </c>
      <c r="P208" s="20">
        <v>36</v>
      </c>
      <c r="Q208" s="9">
        <v>4.4499381953028432E-2</v>
      </c>
    </row>
    <row r="209" spans="4:17" x14ac:dyDescent="0.25">
      <c r="D209" s="8" t="s">
        <v>639</v>
      </c>
      <c r="E209" s="20">
        <v>1005</v>
      </c>
      <c r="F209" s="20">
        <v>709</v>
      </c>
      <c r="G209" s="9">
        <v>0.70547263681592043</v>
      </c>
      <c r="H209" s="20">
        <v>498</v>
      </c>
      <c r="I209" s="9">
        <v>0.70239774330042315</v>
      </c>
      <c r="J209" s="20">
        <v>0</v>
      </c>
      <c r="K209" s="9">
        <v>0</v>
      </c>
      <c r="L209" s="20">
        <v>30</v>
      </c>
      <c r="M209" s="9">
        <v>4.2313117066290547E-2</v>
      </c>
      <c r="N209" s="20">
        <v>196</v>
      </c>
      <c r="O209" s="9">
        <v>0.27644569816643161</v>
      </c>
      <c r="P209" s="20">
        <v>27</v>
      </c>
      <c r="Q209" s="9">
        <v>3.8081805359661498E-2</v>
      </c>
    </row>
    <row r="210" spans="4:17" x14ac:dyDescent="0.25">
      <c r="D210" s="8" t="s">
        <v>640</v>
      </c>
      <c r="E210" s="20">
        <v>448</v>
      </c>
      <c r="F210" s="20">
        <v>264</v>
      </c>
      <c r="G210" s="9">
        <v>0.5892857142857143</v>
      </c>
      <c r="H210" s="20">
        <v>160</v>
      </c>
      <c r="I210" s="9">
        <v>0.60606060606060608</v>
      </c>
      <c r="J210" s="20">
        <v>0</v>
      </c>
      <c r="K210" s="9">
        <v>0</v>
      </c>
      <c r="L210" s="20">
        <v>41</v>
      </c>
      <c r="M210" s="9">
        <v>0.1553030303030303</v>
      </c>
      <c r="N210" s="20">
        <v>104</v>
      </c>
      <c r="O210" s="9">
        <v>0.39393939393939392</v>
      </c>
      <c r="P210" s="20">
        <v>10</v>
      </c>
      <c r="Q210" s="9">
        <v>3.787878787878788E-2</v>
      </c>
    </row>
    <row r="211" spans="4:17" x14ac:dyDescent="0.25">
      <c r="D211" s="8" t="s">
        <v>469</v>
      </c>
      <c r="E211" s="20">
        <v>1055</v>
      </c>
      <c r="F211" s="20">
        <v>642</v>
      </c>
      <c r="G211" s="9">
        <v>0.60853080568720375</v>
      </c>
      <c r="H211" s="20">
        <v>428</v>
      </c>
      <c r="I211" s="9">
        <v>0.66666666666666663</v>
      </c>
      <c r="J211" s="20">
        <v>0</v>
      </c>
      <c r="K211" s="9">
        <v>0</v>
      </c>
      <c r="L211" s="20">
        <v>29</v>
      </c>
      <c r="M211" s="9">
        <v>4.5171339563862926E-2</v>
      </c>
      <c r="N211" s="20">
        <v>21</v>
      </c>
      <c r="O211" s="9">
        <v>3.2710280373831772E-2</v>
      </c>
      <c r="P211" s="20">
        <v>326</v>
      </c>
      <c r="Q211" s="9">
        <v>0.50778816199376942</v>
      </c>
    </row>
    <row r="212" spans="4:17" x14ac:dyDescent="0.25">
      <c r="D212" s="8" t="s">
        <v>472</v>
      </c>
      <c r="E212" s="20">
        <v>1097</v>
      </c>
      <c r="F212" s="20">
        <v>603</v>
      </c>
      <c r="G212" s="9">
        <v>0.54968094804010936</v>
      </c>
      <c r="H212" s="20">
        <v>360</v>
      </c>
      <c r="I212" s="9">
        <v>0.59701492537313428</v>
      </c>
      <c r="J212" s="20">
        <v>0</v>
      </c>
      <c r="K212" s="9">
        <v>0</v>
      </c>
      <c r="L212" s="20">
        <v>414</v>
      </c>
      <c r="M212" s="9">
        <v>0.68656716417910446</v>
      </c>
      <c r="N212" s="20">
        <v>3</v>
      </c>
      <c r="O212" s="9">
        <v>4.9751243781094526E-3</v>
      </c>
      <c r="P212" s="20">
        <v>38</v>
      </c>
      <c r="Q212" s="9">
        <v>6.3018242122719739E-2</v>
      </c>
    </row>
    <row r="213" spans="4:17" x14ac:dyDescent="0.25">
      <c r="D213" s="6" t="s">
        <v>475</v>
      </c>
      <c r="E213" s="20">
        <v>41656</v>
      </c>
      <c r="F213" s="20">
        <v>33025</v>
      </c>
      <c r="G213" s="9">
        <v>0.79280295755713459</v>
      </c>
      <c r="H213" s="20">
        <v>25261</v>
      </c>
      <c r="I213" s="9">
        <v>0.76490537471612419</v>
      </c>
      <c r="J213" s="20">
        <v>1</v>
      </c>
      <c r="K213" s="9">
        <v>3.0280090840272521E-5</v>
      </c>
      <c r="L213" s="20">
        <v>925</v>
      </c>
      <c r="M213" s="9">
        <v>2.8009084027252083E-2</v>
      </c>
      <c r="N213" s="20">
        <v>3297</v>
      </c>
      <c r="O213" s="9">
        <v>9.9833459500378502E-2</v>
      </c>
      <c r="P213" s="20">
        <v>3477</v>
      </c>
      <c r="Q213" s="9">
        <v>0.10528387585162756</v>
      </c>
    </row>
    <row r="214" spans="4:17" x14ac:dyDescent="0.25">
      <c r="D214" s="7" t="s">
        <v>481</v>
      </c>
      <c r="E214" s="20">
        <v>5210</v>
      </c>
      <c r="F214" s="20">
        <v>3990</v>
      </c>
      <c r="G214" s="9">
        <v>0.76583493282149717</v>
      </c>
      <c r="H214" s="20">
        <v>2856</v>
      </c>
      <c r="I214" s="9">
        <v>0.71578947368421053</v>
      </c>
      <c r="J214" s="20">
        <v>0</v>
      </c>
      <c r="K214" s="9">
        <v>0</v>
      </c>
      <c r="L214" s="20">
        <v>183</v>
      </c>
      <c r="M214" s="9">
        <v>4.5864661654135337E-2</v>
      </c>
      <c r="N214" s="20">
        <v>378</v>
      </c>
      <c r="O214" s="9">
        <v>9.4736842105263161E-2</v>
      </c>
      <c r="P214" s="20">
        <v>529</v>
      </c>
      <c r="Q214" s="9">
        <v>0.13258145363408522</v>
      </c>
    </row>
    <row r="215" spans="4:17" x14ac:dyDescent="0.25">
      <c r="D215" s="8" t="s">
        <v>654</v>
      </c>
      <c r="E215" s="20">
        <v>508</v>
      </c>
      <c r="F215" s="20">
        <v>370</v>
      </c>
      <c r="G215" s="9">
        <v>0.72834645669291342</v>
      </c>
      <c r="H215" s="20">
        <v>250</v>
      </c>
      <c r="I215" s="9">
        <v>0.67567567567567566</v>
      </c>
      <c r="J215" s="20">
        <v>0</v>
      </c>
      <c r="K215" s="9">
        <v>0</v>
      </c>
      <c r="L215" s="20">
        <v>8</v>
      </c>
      <c r="M215" s="9">
        <v>2.1621621621621623E-2</v>
      </c>
      <c r="N215" s="20">
        <v>85</v>
      </c>
      <c r="O215" s="9">
        <v>0.22972972972972974</v>
      </c>
      <c r="P215" s="20">
        <v>31</v>
      </c>
      <c r="Q215" s="9">
        <v>8.3783783783783788E-2</v>
      </c>
    </row>
    <row r="216" spans="4:17" x14ac:dyDescent="0.25">
      <c r="D216" s="8" t="s">
        <v>657</v>
      </c>
      <c r="E216" s="20">
        <v>528</v>
      </c>
      <c r="F216" s="20">
        <v>427</v>
      </c>
      <c r="G216" s="9">
        <v>0.80871212121212122</v>
      </c>
      <c r="H216" s="20">
        <v>299</v>
      </c>
      <c r="I216" s="9">
        <v>0.70023419203747073</v>
      </c>
      <c r="J216" s="20">
        <v>0</v>
      </c>
      <c r="K216" s="9">
        <v>0</v>
      </c>
      <c r="L216" s="20">
        <v>2</v>
      </c>
      <c r="M216" s="9">
        <v>4.6838407494145199E-3</v>
      </c>
      <c r="N216" s="20">
        <v>62</v>
      </c>
      <c r="O216" s="9">
        <v>0.14519906323185011</v>
      </c>
      <c r="P216" s="20">
        <v>27</v>
      </c>
      <c r="Q216" s="9">
        <v>6.323185011709602E-2</v>
      </c>
    </row>
    <row r="217" spans="4:17" x14ac:dyDescent="0.25">
      <c r="D217" s="8" t="s">
        <v>482</v>
      </c>
      <c r="E217" s="20">
        <v>634</v>
      </c>
      <c r="F217" s="20">
        <v>476</v>
      </c>
      <c r="G217" s="9">
        <v>0.75078864353312302</v>
      </c>
      <c r="H217" s="20">
        <v>340</v>
      </c>
      <c r="I217" s="9">
        <v>0.7142857142857143</v>
      </c>
      <c r="J217" s="20">
        <v>0</v>
      </c>
      <c r="K217" s="9">
        <v>0</v>
      </c>
      <c r="L217" s="20">
        <v>6</v>
      </c>
      <c r="M217" s="9">
        <v>1.2605042016806723E-2</v>
      </c>
      <c r="N217" s="20">
        <v>109</v>
      </c>
      <c r="O217" s="9">
        <v>0.22899159663865545</v>
      </c>
      <c r="P217" s="20">
        <v>29</v>
      </c>
      <c r="Q217" s="9">
        <v>6.0924369747899158E-2</v>
      </c>
    </row>
    <row r="218" spans="4:17" x14ac:dyDescent="0.25">
      <c r="D218" s="8" t="s">
        <v>663</v>
      </c>
      <c r="E218" s="20">
        <v>990</v>
      </c>
      <c r="F218" s="20">
        <v>740</v>
      </c>
      <c r="G218" s="9">
        <v>0.74747474747474751</v>
      </c>
      <c r="H218" s="20">
        <v>539</v>
      </c>
      <c r="I218" s="9">
        <v>0.72837837837837838</v>
      </c>
      <c r="J218" s="20">
        <v>0</v>
      </c>
      <c r="K218" s="9">
        <v>0</v>
      </c>
      <c r="L218" s="20">
        <v>132</v>
      </c>
      <c r="M218" s="9">
        <v>0.17837837837837839</v>
      </c>
      <c r="N218" s="20">
        <v>4</v>
      </c>
      <c r="O218" s="9">
        <v>5.4054054054054057E-3</v>
      </c>
      <c r="P218" s="20">
        <v>90</v>
      </c>
      <c r="Q218" s="9">
        <v>0.12162162162162163</v>
      </c>
    </row>
    <row r="219" spans="4:17" x14ac:dyDescent="0.25">
      <c r="D219" s="8" t="s">
        <v>486</v>
      </c>
      <c r="E219" s="20">
        <v>752</v>
      </c>
      <c r="F219" s="20">
        <v>611</v>
      </c>
      <c r="G219" s="9">
        <v>0.8125</v>
      </c>
      <c r="H219" s="20">
        <v>433</v>
      </c>
      <c r="I219" s="9">
        <v>0.70867430441898527</v>
      </c>
      <c r="J219" s="20">
        <v>0</v>
      </c>
      <c r="K219" s="9">
        <v>0</v>
      </c>
      <c r="L219" s="20">
        <v>28</v>
      </c>
      <c r="M219" s="9">
        <v>4.5826513911620292E-2</v>
      </c>
      <c r="N219" s="20">
        <v>57</v>
      </c>
      <c r="O219" s="9">
        <v>9.3289689034369891E-2</v>
      </c>
      <c r="P219" s="20">
        <v>29</v>
      </c>
      <c r="Q219" s="9">
        <v>4.7463175122749592E-2</v>
      </c>
    </row>
    <row r="220" spans="4:17" x14ac:dyDescent="0.25">
      <c r="D220" s="8" t="s">
        <v>669</v>
      </c>
      <c r="E220" s="20">
        <v>460</v>
      </c>
      <c r="F220" s="20">
        <v>381</v>
      </c>
      <c r="G220" s="9">
        <v>0.82826086956521738</v>
      </c>
      <c r="H220" s="20">
        <v>297</v>
      </c>
      <c r="I220" s="9">
        <v>0.77952755905511806</v>
      </c>
      <c r="J220" s="20">
        <v>0</v>
      </c>
      <c r="K220" s="9">
        <v>0</v>
      </c>
      <c r="L220" s="20">
        <v>6</v>
      </c>
      <c r="M220" s="9">
        <v>1.5748031496062992E-2</v>
      </c>
      <c r="N220" s="20">
        <v>32</v>
      </c>
      <c r="O220" s="9">
        <v>8.3989501312335957E-2</v>
      </c>
      <c r="P220" s="20">
        <v>30</v>
      </c>
      <c r="Q220" s="9">
        <v>7.874015748031496E-2</v>
      </c>
    </row>
    <row r="221" spans="4:17" x14ac:dyDescent="0.25">
      <c r="D221" s="8" t="s">
        <v>498</v>
      </c>
      <c r="E221" s="20">
        <v>542</v>
      </c>
      <c r="F221" s="20">
        <v>437</v>
      </c>
      <c r="G221" s="9">
        <v>0.80627306273062727</v>
      </c>
      <c r="H221" s="20">
        <v>321</v>
      </c>
      <c r="I221" s="9">
        <v>0.73455377574370706</v>
      </c>
      <c r="J221" s="20">
        <v>0</v>
      </c>
      <c r="K221" s="9">
        <v>0</v>
      </c>
      <c r="L221" s="20">
        <v>1</v>
      </c>
      <c r="M221" s="9">
        <v>2.2883295194508009E-3</v>
      </c>
      <c r="N221" s="20">
        <v>24</v>
      </c>
      <c r="O221" s="9">
        <v>5.4919908466819219E-2</v>
      </c>
      <c r="P221" s="20">
        <v>66</v>
      </c>
      <c r="Q221" s="9">
        <v>0.15102974828375287</v>
      </c>
    </row>
    <row r="222" spans="4:17" x14ac:dyDescent="0.25">
      <c r="D222" s="8" t="s">
        <v>500</v>
      </c>
      <c r="E222" s="20">
        <v>796</v>
      </c>
      <c r="F222" s="20">
        <v>548</v>
      </c>
      <c r="G222" s="9">
        <v>0.68844221105527637</v>
      </c>
      <c r="H222" s="20">
        <v>377</v>
      </c>
      <c r="I222" s="9">
        <v>0.68795620437956206</v>
      </c>
      <c r="J222" s="20"/>
      <c r="K222" s="9">
        <v>0</v>
      </c>
      <c r="L222" s="20"/>
      <c r="M222" s="9">
        <v>0</v>
      </c>
      <c r="N222" s="20">
        <v>5</v>
      </c>
      <c r="O222" s="9">
        <v>9.1240875912408752E-3</v>
      </c>
      <c r="P222" s="20">
        <v>227</v>
      </c>
      <c r="Q222" s="9">
        <v>0.41423357664233579</v>
      </c>
    </row>
    <row r="223" spans="4:17" x14ac:dyDescent="0.25">
      <c r="D223" s="7" t="s">
        <v>489</v>
      </c>
      <c r="E223" s="20">
        <v>6133</v>
      </c>
      <c r="F223" s="20">
        <v>4908</v>
      </c>
      <c r="G223" s="9">
        <v>0.80026088374368176</v>
      </c>
      <c r="H223" s="20">
        <v>3760</v>
      </c>
      <c r="I223" s="9">
        <v>0.76609616951915238</v>
      </c>
      <c r="J223" s="20">
        <v>0</v>
      </c>
      <c r="K223" s="9">
        <v>0</v>
      </c>
      <c r="L223" s="20">
        <v>105</v>
      </c>
      <c r="M223" s="9">
        <v>2.1393643031784843E-2</v>
      </c>
      <c r="N223" s="20">
        <v>337</v>
      </c>
      <c r="O223" s="9">
        <v>6.8663406682966582E-2</v>
      </c>
      <c r="P223" s="20">
        <v>661</v>
      </c>
      <c r="Q223" s="9">
        <v>0.13467807660961695</v>
      </c>
    </row>
    <row r="224" spans="4:17" x14ac:dyDescent="0.25">
      <c r="D224" s="8" t="s">
        <v>658</v>
      </c>
      <c r="E224" s="20">
        <v>903</v>
      </c>
      <c r="F224" s="20">
        <v>761</v>
      </c>
      <c r="G224" s="9">
        <v>0.84274640088593578</v>
      </c>
      <c r="H224" s="20">
        <v>591</v>
      </c>
      <c r="I224" s="9">
        <v>0.77660972404730622</v>
      </c>
      <c r="J224" s="20">
        <v>0</v>
      </c>
      <c r="K224" s="9">
        <v>0</v>
      </c>
      <c r="L224" s="20">
        <v>42</v>
      </c>
      <c r="M224" s="9">
        <v>5.5190538764783179E-2</v>
      </c>
      <c r="N224" s="20">
        <v>10</v>
      </c>
      <c r="O224" s="9">
        <v>1.3140604467805518E-2</v>
      </c>
      <c r="P224" s="20">
        <v>77</v>
      </c>
      <c r="Q224" s="9">
        <v>0.1011826544021025</v>
      </c>
    </row>
    <row r="225" spans="4:17" x14ac:dyDescent="0.25">
      <c r="D225" s="8" t="s">
        <v>660</v>
      </c>
      <c r="E225" s="20">
        <v>908</v>
      </c>
      <c r="F225" s="20">
        <v>697</v>
      </c>
      <c r="G225" s="9">
        <v>0.76762114537444937</v>
      </c>
      <c r="H225" s="20">
        <v>517</v>
      </c>
      <c r="I225" s="9">
        <v>0.74175035868005734</v>
      </c>
      <c r="J225" s="20">
        <v>0</v>
      </c>
      <c r="K225" s="9">
        <v>0</v>
      </c>
      <c r="L225" s="20">
        <v>0</v>
      </c>
      <c r="M225" s="9">
        <v>0</v>
      </c>
      <c r="N225" s="20">
        <v>17</v>
      </c>
      <c r="O225" s="9">
        <v>2.4390243902439025E-2</v>
      </c>
      <c r="P225" s="20">
        <v>175</v>
      </c>
      <c r="Q225" s="9">
        <v>0.25107604017216645</v>
      </c>
    </row>
    <row r="226" spans="4:17" x14ac:dyDescent="0.25">
      <c r="D226" s="8" t="s">
        <v>661</v>
      </c>
      <c r="E226" s="20">
        <v>1606</v>
      </c>
      <c r="F226" s="20">
        <v>1234</v>
      </c>
      <c r="G226" s="9">
        <v>0.76836861768368614</v>
      </c>
      <c r="H226" s="20">
        <v>948</v>
      </c>
      <c r="I226" s="9">
        <v>0.7682333873581848</v>
      </c>
      <c r="J226" s="20">
        <v>0</v>
      </c>
      <c r="K226" s="9">
        <v>0</v>
      </c>
      <c r="L226" s="20">
        <v>26</v>
      </c>
      <c r="M226" s="9">
        <v>2.1069692058346839E-2</v>
      </c>
      <c r="N226" s="20">
        <v>160</v>
      </c>
      <c r="O226" s="9">
        <v>0.12965964343598055</v>
      </c>
      <c r="P226" s="20">
        <v>157</v>
      </c>
      <c r="Q226" s="9">
        <v>0.12722852512155591</v>
      </c>
    </row>
    <row r="227" spans="4:17" x14ac:dyDescent="0.25">
      <c r="D227" s="8" t="s">
        <v>662</v>
      </c>
      <c r="E227" s="20">
        <v>453</v>
      </c>
      <c r="F227" s="20">
        <v>376</v>
      </c>
      <c r="G227" s="9">
        <v>0.83002207505518766</v>
      </c>
      <c r="H227" s="20">
        <v>296</v>
      </c>
      <c r="I227" s="9">
        <v>0.78723404255319152</v>
      </c>
      <c r="J227" s="20">
        <v>0</v>
      </c>
      <c r="K227" s="9">
        <v>0</v>
      </c>
      <c r="L227" s="20">
        <v>13</v>
      </c>
      <c r="M227" s="9">
        <v>3.4574468085106384E-2</v>
      </c>
      <c r="N227" s="20">
        <v>11</v>
      </c>
      <c r="O227" s="9">
        <v>2.9255319148936171E-2</v>
      </c>
      <c r="P227" s="20">
        <v>45</v>
      </c>
      <c r="Q227" s="9">
        <v>0.11968085106382979</v>
      </c>
    </row>
    <row r="228" spans="4:17" x14ac:dyDescent="0.25">
      <c r="D228" s="8" t="s">
        <v>490</v>
      </c>
      <c r="E228" s="20">
        <v>504</v>
      </c>
      <c r="F228" s="20">
        <v>444</v>
      </c>
      <c r="G228" s="9">
        <v>0.88095238095238093</v>
      </c>
      <c r="H228" s="20">
        <v>366</v>
      </c>
      <c r="I228" s="9">
        <v>0.82432432432432434</v>
      </c>
      <c r="J228" s="20">
        <v>0</v>
      </c>
      <c r="K228" s="9">
        <v>0</v>
      </c>
      <c r="L228" s="20">
        <v>1</v>
      </c>
      <c r="M228" s="9">
        <v>2.2522522522522522E-3</v>
      </c>
      <c r="N228" s="20">
        <v>1</v>
      </c>
      <c r="O228" s="9">
        <v>2.2522522522522522E-3</v>
      </c>
      <c r="P228" s="20">
        <v>48</v>
      </c>
      <c r="Q228" s="9">
        <v>0.10810810810810811</v>
      </c>
    </row>
    <row r="229" spans="4:17" x14ac:dyDescent="0.25">
      <c r="D229" s="8" t="s">
        <v>666</v>
      </c>
      <c r="E229" s="20">
        <v>853</v>
      </c>
      <c r="F229" s="20">
        <v>674</v>
      </c>
      <c r="G229" s="9">
        <v>0.79015240328253222</v>
      </c>
      <c r="H229" s="20">
        <v>499</v>
      </c>
      <c r="I229" s="9">
        <v>0.74035608308605338</v>
      </c>
      <c r="J229" s="20">
        <v>0</v>
      </c>
      <c r="K229" s="9">
        <v>0</v>
      </c>
      <c r="L229" s="20">
        <v>21</v>
      </c>
      <c r="M229" s="9">
        <v>3.1157270029673591E-2</v>
      </c>
      <c r="N229" s="20">
        <v>133</v>
      </c>
      <c r="O229" s="9">
        <v>0.19732937685459942</v>
      </c>
      <c r="P229" s="20">
        <v>3</v>
      </c>
      <c r="Q229" s="9">
        <v>4.4510385756676559E-3</v>
      </c>
    </row>
    <row r="230" spans="4:17" x14ac:dyDescent="0.25">
      <c r="D230" s="8" t="s">
        <v>674</v>
      </c>
      <c r="E230" s="20">
        <v>906</v>
      </c>
      <c r="F230" s="20">
        <v>722</v>
      </c>
      <c r="G230" s="9">
        <v>0.79690949227373065</v>
      </c>
      <c r="H230" s="20">
        <v>543</v>
      </c>
      <c r="I230" s="9">
        <v>0.75207756232686984</v>
      </c>
      <c r="J230" s="20">
        <v>0</v>
      </c>
      <c r="K230" s="9">
        <v>0</v>
      </c>
      <c r="L230" s="20">
        <v>2</v>
      </c>
      <c r="M230" s="9">
        <v>2.7700831024930748E-3</v>
      </c>
      <c r="N230" s="20">
        <v>5</v>
      </c>
      <c r="O230" s="9">
        <v>6.9252077562326868E-3</v>
      </c>
      <c r="P230" s="20">
        <v>156</v>
      </c>
      <c r="Q230" s="9">
        <v>0.21606648199445982</v>
      </c>
    </row>
    <row r="231" spans="4:17" x14ac:dyDescent="0.25">
      <c r="D231" s="7" t="s">
        <v>491</v>
      </c>
      <c r="E231" s="20">
        <v>6216</v>
      </c>
      <c r="F231" s="20">
        <v>4173</v>
      </c>
      <c r="G231" s="9">
        <v>0.67133204633204635</v>
      </c>
      <c r="H231" s="20">
        <v>2586</v>
      </c>
      <c r="I231" s="9">
        <v>0.61969805895039543</v>
      </c>
      <c r="J231" s="20">
        <v>0</v>
      </c>
      <c r="K231" s="9">
        <v>0</v>
      </c>
      <c r="L231" s="20">
        <v>188</v>
      </c>
      <c r="M231" s="9">
        <v>4.5051521687035703E-2</v>
      </c>
      <c r="N231" s="20">
        <v>758</v>
      </c>
      <c r="O231" s="9">
        <v>0.18164390127006949</v>
      </c>
      <c r="P231" s="20">
        <v>845</v>
      </c>
      <c r="Q231" s="9">
        <v>0.20249221183800623</v>
      </c>
    </row>
    <row r="232" spans="4:17" x14ac:dyDescent="0.25">
      <c r="D232" s="8" t="s">
        <v>493</v>
      </c>
      <c r="E232" s="20">
        <v>1444</v>
      </c>
      <c r="F232" s="20">
        <v>969</v>
      </c>
      <c r="G232" s="9">
        <v>0.67105263157894735</v>
      </c>
      <c r="H232" s="20">
        <v>646</v>
      </c>
      <c r="I232" s="9">
        <v>0.66666666666666663</v>
      </c>
      <c r="J232" s="20">
        <v>0</v>
      </c>
      <c r="K232" s="9">
        <v>0</v>
      </c>
      <c r="L232" s="20">
        <v>97</v>
      </c>
      <c r="M232" s="9">
        <v>0.1001031991744066</v>
      </c>
      <c r="N232" s="20">
        <v>295</v>
      </c>
      <c r="O232" s="9">
        <v>0.304437564499484</v>
      </c>
      <c r="P232" s="20">
        <v>34</v>
      </c>
      <c r="Q232" s="9">
        <v>3.5087719298245612E-2</v>
      </c>
    </row>
    <row r="233" spans="4:17" x14ac:dyDescent="0.25">
      <c r="D233" s="8" t="s">
        <v>494</v>
      </c>
      <c r="E233" s="20">
        <v>872</v>
      </c>
      <c r="F233" s="20">
        <v>643</v>
      </c>
      <c r="G233" s="9">
        <v>0.73738532110091748</v>
      </c>
      <c r="H233" s="20">
        <v>377</v>
      </c>
      <c r="I233" s="9">
        <v>0.58631415241057538</v>
      </c>
      <c r="J233" s="20">
        <v>0</v>
      </c>
      <c r="K233" s="9">
        <v>0</v>
      </c>
      <c r="L233" s="20">
        <v>6</v>
      </c>
      <c r="M233" s="9">
        <v>9.3312597200622092E-3</v>
      </c>
      <c r="N233" s="20">
        <v>29</v>
      </c>
      <c r="O233" s="9">
        <v>4.5101088646967338E-2</v>
      </c>
      <c r="P233" s="20">
        <v>165</v>
      </c>
      <c r="Q233" s="9">
        <v>0.25660964230171074</v>
      </c>
    </row>
    <row r="234" spans="4:17" x14ac:dyDescent="0.25">
      <c r="D234" s="8" t="s">
        <v>499</v>
      </c>
      <c r="E234" s="20">
        <v>1710</v>
      </c>
      <c r="F234" s="20">
        <v>1071</v>
      </c>
      <c r="G234" s="9">
        <v>0.62631578947368416</v>
      </c>
      <c r="H234" s="20">
        <v>570</v>
      </c>
      <c r="I234" s="9">
        <v>0.53221288515406162</v>
      </c>
      <c r="J234" s="20">
        <v>0</v>
      </c>
      <c r="K234" s="9">
        <v>0</v>
      </c>
      <c r="L234" s="20">
        <v>16</v>
      </c>
      <c r="M234" s="9">
        <v>1.4939309056956116E-2</v>
      </c>
      <c r="N234" s="20">
        <v>397</v>
      </c>
      <c r="O234" s="9">
        <v>0.37068160597572364</v>
      </c>
      <c r="P234" s="20">
        <v>128</v>
      </c>
      <c r="Q234" s="9">
        <v>0.11951447245564893</v>
      </c>
    </row>
    <row r="235" spans="4:17" x14ac:dyDescent="0.25">
      <c r="D235" s="8" t="s">
        <v>492</v>
      </c>
      <c r="E235" s="20">
        <v>553</v>
      </c>
      <c r="F235" s="20">
        <v>374</v>
      </c>
      <c r="G235" s="9">
        <v>0.67631103074141052</v>
      </c>
      <c r="H235" s="20">
        <v>243</v>
      </c>
      <c r="I235" s="9">
        <v>0.64973262032085566</v>
      </c>
      <c r="J235" s="20"/>
      <c r="K235" s="9">
        <v>0</v>
      </c>
      <c r="L235" s="20">
        <v>67</v>
      </c>
      <c r="M235" s="9">
        <v>0.17914438502673796</v>
      </c>
      <c r="N235" s="20">
        <v>31</v>
      </c>
      <c r="O235" s="9">
        <v>8.2887700534759357E-2</v>
      </c>
      <c r="P235" s="20">
        <v>68</v>
      </c>
      <c r="Q235" s="9">
        <v>0.18181818181818182</v>
      </c>
    </row>
    <row r="236" spans="4:17" x14ac:dyDescent="0.25">
      <c r="D236" s="8" t="s">
        <v>495</v>
      </c>
      <c r="E236" s="20">
        <v>1637</v>
      </c>
      <c r="F236" s="20">
        <v>1116</v>
      </c>
      <c r="G236" s="9">
        <v>0.68173488087965795</v>
      </c>
      <c r="H236" s="20">
        <v>750</v>
      </c>
      <c r="I236" s="9">
        <v>0.67204301075268813</v>
      </c>
      <c r="J236" s="20"/>
      <c r="K236" s="9">
        <v>0</v>
      </c>
      <c r="L236" s="20">
        <v>2</v>
      </c>
      <c r="M236" s="9">
        <v>1.7921146953405018E-3</v>
      </c>
      <c r="N236" s="20">
        <v>6</v>
      </c>
      <c r="O236" s="9">
        <v>5.3763440860215058E-3</v>
      </c>
      <c r="P236" s="20">
        <v>450</v>
      </c>
      <c r="Q236" s="9">
        <v>0.40322580645161288</v>
      </c>
    </row>
    <row r="237" spans="4:17" x14ac:dyDescent="0.25">
      <c r="D237" s="7" t="s">
        <v>483</v>
      </c>
      <c r="E237" s="20">
        <v>4182</v>
      </c>
      <c r="F237" s="20">
        <v>3365</v>
      </c>
      <c r="G237" s="9">
        <v>0.80463892874222864</v>
      </c>
      <c r="H237" s="20">
        <v>2679</v>
      </c>
      <c r="I237" s="9">
        <v>0.79613670133729564</v>
      </c>
      <c r="J237" s="20">
        <v>0</v>
      </c>
      <c r="K237" s="9">
        <v>0</v>
      </c>
      <c r="L237" s="20">
        <v>98</v>
      </c>
      <c r="M237" s="9">
        <v>2.912332838038633E-2</v>
      </c>
      <c r="N237" s="20">
        <v>431</v>
      </c>
      <c r="O237" s="9">
        <v>0.12808320950965824</v>
      </c>
      <c r="P237" s="20">
        <v>198</v>
      </c>
      <c r="Q237" s="9">
        <v>5.8841010401188706E-2</v>
      </c>
    </row>
    <row r="238" spans="4:17" x14ac:dyDescent="0.25">
      <c r="D238" s="8" t="s">
        <v>484</v>
      </c>
      <c r="E238" s="20">
        <v>2035</v>
      </c>
      <c r="F238" s="20">
        <v>1640</v>
      </c>
      <c r="G238" s="9">
        <v>0.8058968058968059</v>
      </c>
      <c r="H238" s="20">
        <v>1343</v>
      </c>
      <c r="I238" s="9">
        <v>0.81890243902439019</v>
      </c>
      <c r="J238" s="20">
        <v>0</v>
      </c>
      <c r="K238" s="9">
        <v>0</v>
      </c>
      <c r="L238" s="20">
        <v>21</v>
      </c>
      <c r="M238" s="9">
        <v>1.2804878048780487E-2</v>
      </c>
      <c r="N238" s="20">
        <v>217</v>
      </c>
      <c r="O238" s="9">
        <v>0.13231707317073171</v>
      </c>
      <c r="P238" s="20">
        <v>110</v>
      </c>
      <c r="Q238" s="9">
        <v>6.7073170731707321E-2</v>
      </c>
    </row>
    <row r="239" spans="4:17" x14ac:dyDescent="0.25">
      <c r="D239" s="8" t="s">
        <v>488</v>
      </c>
      <c r="E239" s="20">
        <v>441</v>
      </c>
      <c r="F239" s="20">
        <v>325</v>
      </c>
      <c r="G239" s="9">
        <v>0.7369614512471655</v>
      </c>
      <c r="H239" s="20">
        <v>242</v>
      </c>
      <c r="I239" s="9">
        <v>0.74461538461538457</v>
      </c>
      <c r="J239" s="20">
        <v>0</v>
      </c>
      <c r="K239" s="9">
        <v>0</v>
      </c>
      <c r="L239" s="20">
        <v>5</v>
      </c>
      <c r="M239" s="9">
        <v>1.5384615384615385E-2</v>
      </c>
      <c r="N239" s="20">
        <v>50</v>
      </c>
      <c r="O239" s="9">
        <v>0.15384615384615385</v>
      </c>
      <c r="P239" s="20">
        <v>47</v>
      </c>
      <c r="Q239" s="9">
        <v>0.14461538461538462</v>
      </c>
    </row>
    <row r="240" spans="4:17" x14ac:dyDescent="0.25">
      <c r="D240" s="8" t="s">
        <v>667</v>
      </c>
      <c r="E240" s="20">
        <v>1706</v>
      </c>
      <c r="F240" s="20">
        <v>1400</v>
      </c>
      <c r="G240" s="9">
        <v>0.82063305978898005</v>
      </c>
      <c r="H240" s="20">
        <v>1094</v>
      </c>
      <c r="I240" s="9">
        <v>0.78142857142857147</v>
      </c>
      <c r="J240" s="20">
        <v>0</v>
      </c>
      <c r="K240" s="9">
        <v>0</v>
      </c>
      <c r="L240" s="20">
        <v>72</v>
      </c>
      <c r="M240" s="9">
        <v>5.1428571428571428E-2</v>
      </c>
      <c r="N240" s="20">
        <v>164</v>
      </c>
      <c r="O240" s="9">
        <v>0.11714285714285715</v>
      </c>
      <c r="P240" s="20">
        <v>41</v>
      </c>
      <c r="Q240" s="9">
        <v>2.9285714285714286E-2</v>
      </c>
    </row>
    <row r="241" spans="4:17" x14ac:dyDescent="0.25">
      <c r="D241" s="7" t="s">
        <v>478</v>
      </c>
      <c r="E241" s="20">
        <v>6653</v>
      </c>
      <c r="F241" s="20">
        <v>5167</v>
      </c>
      <c r="G241" s="9">
        <v>0.77664211633849389</v>
      </c>
      <c r="H241" s="20">
        <v>3703</v>
      </c>
      <c r="I241" s="9">
        <v>0.71666344106831814</v>
      </c>
      <c r="J241" s="20">
        <v>0</v>
      </c>
      <c r="K241" s="9">
        <v>0</v>
      </c>
      <c r="L241" s="20">
        <v>65</v>
      </c>
      <c r="M241" s="9">
        <v>1.2579833559125217E-2</v>
      </c>
      <c r="N241" s="20">
        <v>804</v>
      </c>
      <c r="O241" s="9">
        <v>0.15560286433133347</v>
      </c>
      <c r="P241" s="20">
        <v>466</v>
      </c>
      <c r="Q241" s="9">
        <v>9.0187729823882332E-2</v>
      </c>
    </row>
    <row r="242" spans="4:17" x14ac:dyDescent="0.25">
      <c r="D242" s="8" t="s">
        <v>655</v>
      </c>
      <c r="E242" s="20">
        <v>399</v>
      </c>
      <c r="F242" s="20">
        <v>289</v>
      </c>
      <c r="G242" s="9">
        <v>0.72431077694235591</v>
      </c>
      <c r="H242" s="20">
        <v>174</v>
      </c>
      <c r="I242" s="9">
        <v>0.60207612456747406</v>
      </c>
      <c r="J242" s="20">
        <v>0</v>
      </c>
      <c r="K242" s="9">
        <v>0</v>
      </c>
      <c r="L242" s="20">
        <v>2</v>
      </c>
      <c r="M242" s="9">
        <v>6.920415224913495E-3</v>
      </c>
      <c r="N242" s="20">
        <v>71</v>
      </c>
      <c r="O242" s="9">
        <v>0.24567474048442905</v>
      </c>
      <c r="P242" s="20">
        <v>24</v>
      </c>
      <c r="Q242" s="9">
        <v>8.3044982698961933E-2</v>
      </c>
    </row>
    <row r="243" spans="4:17" x14ac:dyDescent="0.25">
      <c r="D243" s="8" t="s">
        <v>479</v>
      </c>
      <c r="E243" s="20">
        <v>1133</v>
      </c>
      <c r="F243" s="20">
        <v>909</v>
      </c>
      <c r="G243" s="9">
        <v>0.80229479258605474</v>
      </c>
      <c r="H243" s="20">
        <v>664</v>
      </c>
      <c r="I243" s="9">
        <v>0.73047304730473051</v>
      </c>
      <c r="J243" s="20">
        <v>0</v>
      </c>
      <c r="K243" s="9">
        <v>0</v>
      </c>
      <c r="L243" s="20">
        <v>5</v>
      </c>
      <c r="M243" s="9">
        <v>5.5005500550055009E-3</v>
      </c>
      <c r="N243" s="20">
        <v>190</v>
      </c>
      <c r="O243" s="9">
        <v>0.20902090209020902</v>
      </c>
      <c r="P243" s="20">
        <v>9</v>
      </c>
      <c r="Q243" s="9">
        <v>9.9009900990099011E-3</v>
      </c>
    </row>
    <row r="244" spans="4:17" x14ac:dyDescent="0.25">
      <c r="D244" s="8" t="s">
        <v>480</v>
      </c>
      <c r="E244" s="20">
        <v>956</v>
      </c>
      <c r="F244" s="20">
        <v>715</v>
      </c>
      <c r="G244" s="9">
        <v>0.747907949790795</v>
      </c>
      <c r="H244" s="20">
        <v>523</v>
      </c>
      <c r="I244" s="9">
        <v>0.73146853146853141</v>
      </c>
      <c r="J244" s="20">
        <v>0</v>
      </c>
      <c r="K244" s="9">
        <v>0</v>
      </c>
      <c r="L244" s="20">
        <v>6</v>
      </c>
      <c r="M244" s="9">
        <v>8.3916083916083916E-3</v>
      </c>
      <c r="N244" s="20">
        <v>146</v>
      </c>
      <c r="O244" s="9">
        <v>0.20419580419580419</v>
      </c>
      <c r="P244" s="20">
        <v>68</v>
      </c>
      <c r="Q244" s="9">
        <v>9.5104895104895101E-2</v>
      </c>
    </row>
    <row r="245" spans="4:17" x14ac:dyDescent="0.25">
      <c r="D245" s="8" t="s">
        <v>664</v>
      </c>
      <c r="E245" s="20">
        <v>764</v>
      </c>
      <c r="F245" s="20">
        <v>603</v>
      </c>
      <c r="G245" s="9">
        <v>0.78926701570680624</v>
      </c>
      <c r="H245" s="20">
        <v>430</v>
      </c>
      <c r="I245" s="9">
        <v>0.71310116086235487</v>
      </c>
      <c r="J245" s="20">
        <v>0</v>
      </c>
      <c r="K245" s="9">
        <v>0</v>
      </c>
      <c r="L245" s="20">
        <v>3</v>
      </c>
      <c r="M245" s="9">
        <v>4.9751243781094526E-3</v>
      </c>
      <c r="N245" s="20">
        <v>45</v>
      </c>
      <c r="O245" s="9">
        <v>7.4626865671641784E-2</v>
      </c>
      <c r="P245" s="20">
        <v>93</v>
      </c>
      <c r="Q245" s="9">
        <v>0.15422885572139303</v>
      </c>
    </row>
    <row r="246" spans="4:17" x14ac:dyDescent="0.25">
      <c r="D246" s="8" t="s">
        <v>665</v>
      </c>
      <c r="E246" s="20">
        <v>621</v>
      </c>
      <c r="F246" s="20">
        <v>488</v>
      </c>
      <c r="G246" s="9">
        <v>0.78582930756843805</v>
      </c>
      <c r="H246" s="20">
        <v>356</v>
      </c>
      <c r="I246" s="9">
        <v>0.72950819672131151</v>
      </c>
      <c r="J246" s="20">
        <v>0</v>
      </c>
      <c r="K246" s="9">
        <v>0</v>
      </c>
      <c r="L246" s="20">
        <v>9</v>
      </c>
      <c r="M246" s="9">
        <v>1.8442622950819672E-2</v>
      </c>
      <c r="N246" s="20">
        <v>78</v>
      </c>
      <c r="O246" s="9">
        <v>0.1598360655737705</v>
      </c>
      <c r="P246" s="20">
        <v>34</v>
      </c>
      <c r="Q246" s="9">
        <v>6.9672131147540978E-2</v>
      </c>
    </row>
    <row r="247" spans="4:17" x14ac:dyDescent="0.25">
      <c r="D247" s="8" t="s">
        <v>487</v>
      </c>
      <c r="E247" s="20">
        <v>892</v>
      </c>
      <c r="F247" s="20">
        <v>635</v>
      </c>
      <c r="G247" s="9">
        <v>0.71188340807174888</v>
      </c>
      <c r="H247" s="20">
        <v>415</v>
      </c>
      <c r="I247" s="9">
        <v>0.65354330708661412</v>
      </c>
      <c r="J247" s="20"/>
      <c r="K247" s="9">
        <v>0</v>
      </c>
      <c r="L247" s="20">
        <v>20</v>
      </c>
      <c r="M247" s="9">
        <v>3.1496062992125984E-2</v>
      </c>
      <c r="N247" s="20">
        <v>110</v>
      </c>
      <c r="O247" s="9">
        <v>0.17322834645669291</v>
      </c>
      <c r="P247" s="20">
        <v>108</v>
      </c>
      <c r="Q247" s="9">
        <v>0.17007874015748031</v>
      </c>
    </row>
    <row r="248" spans="4:17" x14ac:dyDescent="0.25">
      <c r="D248" s="8" t="s">
        <v>496</v>
      </c>
      <c r="E248" s="20">
        <v>700</v>
      </c>
      <c r="F248" s="20">
        <v>566</v>
      </c>
      <c r="G248" s="9">
        <v>0.80857142857142861</v>
      </c>
      <c r="H248" s="20">
        <v>421</v>
      </c>
      <c r="I248" s="9">
        <v>0.74381625441696109</v>
      </c>
      <c r="J248" s="20">
        <v>0</v>
      </c>
      <c r="K248" s="9">
        <v>0</v>
      </c>
      <c r="L248" s="20">
        <v>13</v>
      </c>
      <c r="M248" s="9">
        <v>2.2968197879858657E-2</v>
      </c>
      <c r="N248" s="20">
        <v>70</v>
      </c>
      <c r="O248" s="9">
        <v>0.12367491166077739</v>
      </c>
      <c r="P248" s="20">
        <v>31</v>
      </c>
      <c r="Q248" s="9">
        <v>5.4770318021201414E-2</v>
      </c>
    </row>
    <row r="249" spans="4:17" x14ac:dyDescent="0.25">
      <c r="D249" s="8" t="s">
        <v>673</v>
      </c>
      <c r="E249" s="20">
        <v>1188</v>
      </c>
      <c r="F249" s="20">
        <v>962</v>
      </c>
      <c r="G249" s="9">
        <v>0.8097643097643098</v>
      </c>
      <c r="H249" s="20">
        <v>720</v>
      </c>
      <c r="I249" s="9">
        <v>0.74844074844074848</v>
      </c>
      <c r="J249" s="20">
        <v>0</v>
      </c>
      <c r="K249" s="9">
        <v>0</v>
      </c>
      <c r="L249" s="20">
        <v>7</v>
      </c>
      <c r="M249" s="9">
        <v>7.2765072765072769E-3</v>
      </c>
      <c r="N249" s="20">
        <v>94</v>
      </c>
      <c r="O249" s="9">
        <v>9.7713097713097719E-2</v>
      </c>
      <c r="P249" s="20">
        <v>99</v>
      </c>
      <c r="Q249" s="9">
        <v>0.10291060291060292</v>
      </c>
    </row>
    <row r="250" spans="4:17" x14ac:dyDescent="0.25">
      <c r="D250" s="7" t="s">
        <v>476</v>
      </c>
      <c r="E250" s="20">
        <v>13262</v>
      </c>
      <c r="F250" s="20">
        <v>11422</v>
      </c>
      <c r="G250" s="9">
        <v>0.86125772884934404</v>
      </c>
      <c r="H250" s="20">
        <v>9677</v>
      </c>
      <c r="I250" s="9">
        <v>0.84722465417615134</v>
      </c>
      <c r="J250" s="20">
        <v>1</v>
      </c>
      <c r="K250" s="9">
        <v>8.7550341446331645E-5</v>
      </c>
      <c r="L250" s="20">
        <v>286</v>
      </c>
      <c r="M250" s="9">
        <v>2.503939765365085E-2</v>
      </c>
      <c r="N250" s="20">
        <v>589</v>
      </c>
      <c r="O250" s="9">
        <v>5.1567151111889337E-2</v>
      </c>
      <c r="P250" s="20">
        <v>778</v>
      </c>
      <c r="Q250" s="9">
        <v>6.8114165645246014E-2</v>
      </c>
    </row>
    <row r="251" spans="4:17" x14ac:dyDescent="0.25">
      <c r="D251" s="8" t="s">
        <v>653</v>
      </c>
      <c r="E251" s="20">
        <v>675</v>
      </c>
      <c r="F251" s="20">
        <v>563</v>
      </c>
      <c r="G251" s="9">
        <v>0.83407407407407408</v>
      </c>
      <c r="H251" s="20">
        <v>474</v>
      </c>
      <c r="I251" s="9">
        <v>0.84191829484902314</v>
      </c>
      <c r="J251" s="20">
        <v>0</v>
      </c>
      <c r="K251" s="9">
        <v>0</v>
      </c>
      <c r="L251" s="20">
        <v>5</v>
      </c>
      <c r="M251" s="9">
        <v>8.8809946714031966E-3</v>
      </c>
      <c r="N251" s="20">
        <v>79</v>
      </c>
      <c r="O251" s="9">
        <v>0.14031971580817051</v>
      </c>
      <c r="P251" s="20">
        <v>19</v>
      </c>
      <c r="Q251" s="9">
        <v>3.3747779751332148E-2</v>
      </c>
    </row>
    <row r="252" spans="4:17" x14ac:dyDescent="0.25">
      <c r="D252" s="8" t="s">
        <v>656</v>
      </c>
      <c r="E252" s="20">
        <v>1507</v>
      </c>
      <c r="F252" s="20">
        <v>1272</v>
      </c>
      <c r="G252" s="9">
        <v>0.84406104844061047</v>
      </c>
      <c r="H252" s="20">
        <v>982</v>
      </c>
      <c r="I252" s="9">
        <v>0.7720125786163522</v>
      </c>
      <c r="J252" s="20">
        <v>0</v>
      </c>
      <c r="K252" s="9">
        <v>0</v>
      </c>
      <c r="L252" s="20">
        <v>87</v>
      </c>
      <c r="M252" s="9">
        <v>6.8396226415094338E-2</v>
      </c>
      <c r="N252" s="20">
        <v>91</v>
      </c>
      <c r="O252" s="9">
        <v>7.1540880503144652E-2</v>
      </c>
      <c r="P252" s="20">
        <v>28</v>
      </c>
      <c r="Q252" s="9">
        <v>2.20125786163522E-2</v>
      </c>
    </row>
    <row r="253" spans="4:17" x14ac:dyDescent="0.25">
      <c r="D253" s="8" t="s">
        <v>659</v>
      </c>
      <c r="E253" s="20">
        <v>858</v>
      </c>
      <c r="F253" s="20">
        <v>734</v>
      </c>
      <c r="G253" s="9">
        <v>0.85547785547785549</v>
      </c>
      <c r="H253" s="20">
        <v>649</v>
      </c>
      <c r="I253" s="9">
        <v>0.88419618528610355</v>
      </c>
      <c r="J253" s="20">
        <v>0</v>
      </c>
      <c r="K253" s="9">
        <v>0</v>
      </c>
      <c r="L253" s="20">
        <v>30</v>
      </c>
      <c r="M253" s="9">
        <v>4.0871934604904632E-2</v>
      </c>
      <c r="N253" s="20">
        <v>13</v>
      </c>
      <c r="O253" s="9">
        <v>1.7711171662125342E-2</v>
      </c>
      <c r="P253" s="20">
        <v>65</v>
      </c>
      <c r="Q253" s="9">
        <v>8.8555858310626706E-2</v>
      </c>
    </row>
    <row r="254" spans="4:17" x14ac:dyDescent="0.25">
      <c r="D254" s="8" t="s">
        <v>485</v>
      </c>
      <c r="E254" s="20">
        <v>962</v>
      </c>
      <c r="F254" s="20">
        <v>864</v>
      </c>
      <c r="G254" s="9">
        <v>0.89812889812889818</v>
      </c>
      <c r="H254" s="20">
        <v>767</v>
      </c>
      <c r="I254" s="9">
        <v>0.88773148148148151</v>
      </c>
      <c r="J254" s="20">
        <v>0</v>
      </c>
      <c r="K254" s="9">
        <v>0</v>
      </c>
      <c r="L254" s="20">
        <v>41</v>
      </c>
      <c r="M254" s="9">
        <v>4.7453703703703706E-2</v>
      </c>
      <c r="N254" s="20">
        <v>43</v>
      </c>
      <c r="O254" s="9">
        <v>4.9768518518518517E-2</v>
      </c>
      <c r="P254" s="20">
        <v>7</v>
      </c>
      <c r="Q254" s="9">
        <v>8.1018518518518514E-3</v>
      </c>
    </row>
    <row r="255" spans="4:17" x14ac:dyDescent="0.25">
      <c r="D255" s="8" t="s">
        <v>668</v>
      </c>
      <c r="E255" s="20">
        <v>679</v>
      </c>
      <c r="F255" s="20">
        <v>570</v>
      </c>
      <c r="G255" s="9">
        <v>0.83946980854197351</v>
      </c>
      <c r="H255" s="20">
        <v>470</v>
      </c>
      <c r="I255" s="9">
        <v>0.82456140350877194</v>
      </c>
      <c r="J255" s="20">
        <v>0</v>
      </c>
      <c r="K255" s="9">
        <v>0</v>
      </c>
      <c r="L255" s="20">
        <v>7</v>
      </c>
      <c r="M255" s="9">
        <v>1.2280701754385965E-2</v>
      </c>
      <c r="N255" s="20">
        <v>16</v>
      </c>
      <c r="O255" s="9">
        <v>2.8070175438596492E-2</v>
      </c>
      <c r="P255" s="20">
        <v>76</v>
      </c>
      <c r="Q255" s="9">
        <v>0.13333333333333333</v>
      </c>
    </row>
    <row r="256" spans="4:17" x14ac:dyDescent="0.25">
      <c r="D256" s="8" t="s">
        <v>670</v>
      </c>
      <c r="E256" s="20">
        <v>2094</v>
      </c>
      <c r="F256" s="20">
        <v>1857</v>
      </c>
      <c r="G256" s="9">
        <v>0.88681948424068768</v>
      </c>
      <c r="H256" s="20">
        <v>1619</v>
      </c>
      <c r="I256" s="9">
        <v>0.87183629509962302</v>
      </c>
      <c r="J256" s="20">
        <v>0</v>
      </c>
      <c r="K256" s="9">
        <v>0</v>
      </c>
      <c r="L256" s="20">
        <v>18</v>
      </c>
      <c r="M256" s="9">
        <v>9.6930533117932146E-3</v>
      </c>
      <c r="N256" s="20">
        <v>33</v>
      </c>
      <c r="O256" s="9">
        <v>1.7770597738287562E-2</v>
      </c>
      <c r="P256" s="20">
        <v>163</v>
      </c>
      <c r="Q256" s="9">
        <v>8.7775982767905228E-2</v>
      </c>
    </row>
    <row r="257" spans="4:17" x14ac:dyDescent="0.25">
      <c r="D257" s="8" t="s">
        <v>671</v>
      </c>
      <c r="E257" s="20">
        <v>1076</v>
      </c>
      <c r="F257" s="20">
        <v>896</v>
      </c>
      <c r="G257" s="9">
        <v>0.83271375464684017</v>
      </c>
      <c r="H257" s="20">
        <v>741</v>
      </c>
      <c r="I257" s="9">
        <v>0.8270089285714286</v>
      </c>
      <c r="J257" s="20">
        <v>0</v>
      </c>
      <c r="K257" s="9">
        <v>0</v>
      </c>
      <c r="L257" s="20">
        <v>11</v>
      </c>
      <c r="M257" s="9">
        <v>1.2276785714285714E-2</v>
      </c>
      <c r="N257" s="20">
        <v>134</v>
      </c>
      <c r="O257" s="9">
        <v>0.14955357142857142</v>
      </c>
      <c r="P257" s="20">
        <v>19</v>
      </c>
      <c r="Q257" s="9">
        <v>2.1205357142857144E-2</v>
      </c>
    </row>
    <row r="258" spans="4:17" x14ac:dyDescent="0.25">
      <c r="D258" s="8" t="s">
        <v>497</v>
      </c>
      <c r="E258" s="20">
        <v>1216</v>
      </c>
      <c r="F258" s="20">
        <v>1001</v>
      </c>
      <c r="G258" s="9">
        <v>0.82319078947368418</v>
      </c>
      <c r="H258" s="20">
        <v>796</v>
      </c>
      <c r="I258" s="9">
        <v>0.79520479520479526</v>
      </c>
      <c r="J258" s="20">
        <v>0</v>
      </c>
      <c r="K258" s="9">
        <v>0</v>
      </c>
      <c r="L258" s="20">
        <v>19</v>
      </c>
      <c r="M258" s="9">
        <v>1.898101898101898E-2</v>
      </c>
      <c r="N258" s="20">
        <v>34</v>
      </c>
      <c r="O258" s="9">
        <v>3.3966033966033968E-2</v>
      </c>
      <c r="P258" s="20">
        <v>136</v>
      </c>
      <c r="Q258" s="9">
        <v>0.13586413586413587</v>
      </c>
    </row>
    <row r="259" spans="4:17" x14ac:dyDescent="0.25">
      <c r="D259" s="8" t="s">
        <v>672</v>
      </c>
      <c r="E259" s="20">
        <v>1493</v>
      </c>
      <c r="F259" s="20">
        <v>1301</v>
      </c>
      <c r="G259" s="9">
        <v>0.87139986604152708</v>
      </c>
      <c r="H259" s="20">
        <v>1128</v>
      </c>
      <c r="I259" s="9">
        <v>0.86702536510376638</v>
      </c>
      <c r="J259" s="20">
        <v>0</v>
      </c>
      <c r="K259" s="9">
        <v>0</v>
      </c>
      <c r="L259" s="20">
        <v>52</v>
      </c>
      <c r="M259" s="9">
        <v>3.9969254419677171E-2</v>
      </c>
      <c r="N259" s="20">
        <v>48</v>
      </c>
      <c r="O259" s="9">
        <v>3.6894696387394309E-2</v>
      </c>
      <c r="P259" s="20">
        <v>80</v>
      </c>
      <c r="Q259" s="9">
        <v>6.1491160645657184E-2</v>
      </c>
    </row>
    <row r="260" spans="4:17" x14ac:dyDescent="0.25">
      <c r="D260" s="8" t="s">
        <v>675</v>
      </c>
      <c r="E260" s="20">
        <v>1518</v>
      </c>
      <c r="F260" s="20">
        <v>1320</v>
      </c>
      <c r="G260" s="9">
        <v>0.86956521739130432</v>
      </c>
      <c r="H260" s="20">
        <v>1157</v>
      </c>
      <c r="I260" s="9">
        <v>0.87651515151515147</v>
      </c>
      <c r="J260" s="20">
        <v>0</v>
      </c>
      <c r="K260" s="9">
        <v>0</v>
      </c>
      <c r="L260" s="20">
        <v>8</v>
      </c>
      <c r="M260" s="9">
        <v>6.0606060606060606E-3</v>
      </c>
      <c r="N260" s="20">
        <v>17</v>
      </c>
      <c r="O260" s="9">
        <v>1.2878787878787878E-2</v>
      </c>
      <c r="P260" s="20">
        <v>153</v>
      </c>
      <c r="Q260" s="9">
        <v>0.11590909090909091</v>
      </c>
    </row>
    <row r="261" spans="4:17" x14ac:dyDescent="0.25">
      <c r="D261" s="8" t="s">
        <v>477</v>
      </c>
      <c r="E261" s="20">
        <v>1184</v>
      </c>
      <c r="F261" s="20">
        <v>1044</v>
      </c>
      <c r="G261" s="9">
        <v>0.8817567567567568</v>
      </c>
      <c r="H261" s="20">
        <v>894</v>
      </c>
      <c r="I261" s="9">
        <v>0.85632183908045978</v>
      </c>
      <c r="J261" s="20">
        <v>1</v>
      </c>
      <c r="K261" s="9">
        <v>9.5785440613026815E-4</v>
      </c>
      <c r="L261" s="20">
        <v>8</v>
      </c>
      <c r="M261" s="9">
        <v>7.6628352490421452E-3</v>
      </c>
      <c r="N261" s="20">
        <v>81</v>
      </c>
      <c r="O261" s="9">
        <v>7.7586206896551727E-2</v>
      </c>
      <c r="P261" s="20">
        <v>32</v>
      </c>
      <c r="Q261" s="9">
        <v>3.0651340996168581E-2</v>
      </c>
    </row>
    <row r="262" spans="4:17" x14ac:dyDescent="0.25">
      <c r="D262" s="6" t="s">
        <v>676</v>
      </c>
      <c r="E262" s="20">
        <v>25182</v>
      </c>
      <c r="F262" s="20">
        <v>19024</v>
      </c>
      <c r="G262" s="9">
        <v>0.75546024938448098</v>
      </c>
      <c r="H262" s="20">
        <v>13445</v>
      </c>
      <c r="I262" s="9">
        <v>0.70673885618166532</v>
      </c>
      <c r="J262" s="20">
        <v>0</v>
      </c>
      <c r="K262" s="9">
        <v>0</v>
      </c>
      <c r="L262" s="20">
        <v>1027</v>
      </c>
      <c r="M262" s="9">
        <v>5.3984440706476032E-2</v>
      </c>
      <c r="N262" s="20">
        <v>3286</v>
      </c>
      <c r="O262" s="9">
        <v>0.17272918418839361</v>
      </c>
      <c r="P262" s="20">
        <v>1044</v>
      </c>
      <c r="Q262" s="9">
        <v>5.4878048780487805E-2</v>
      </c>
    </row>
    <row r="263" spans="4:17" x14ac:dyDescent="0.25">
      <c r="D263" s="7" t="s">
        <v>693</v>
      </c>
      <c r="E263" s="20">
        <v>2983</v>
      </c>
      <c r="F263" s="20">
        <v>2256</v>
      </c>
      <c r="G263" s="9">
        <v>0.75628561850486087</v>
      </c>
      <c r="H263" s="20">
        <v>1663</v>
      </c>
      <c r="I263" s="9">
        <v>0.73714539007092195</v>
      </c>
      <c r="J263" s="20">
        <v>0</v>
      </c>
      <c r="K263" s="9">
        <v>0</v>
      </c>
      <c r="L263" s="20">
        <v>35</v>
      </c>
      <c r="M263" s="9">
        <v>1.551418439716312E-2</v>
      </c>
      <c r="N263" s="20">
        <v>426</v>
      </c>
      <c r="O263" s="9">
        <v>0.18882978723404256</v>
      </c>
      <c r="P263" s="20">
        <v>190</v>
      </c>
      <c r="Q263" s="9">
        <v>8.4219858156028365E-2</v>
      </c>
    </row>
    <row r="264" spans="4:17" x14ac:dyDescent="0.25">
      <c r="D264" s="8" t="s">
        <v>694</v>
      </c>
      <c r="E264" s="20">
        <v>296</v>
      </c>
      <c r="F264" s="20">
        <v>214</v>
      </c>
      <c r="G264" s="9">
        <v>0.72297297297297303</v>
      </c>
      <c r="H264" s="20">
        <v>142</v>
      </c>
      <c r="I264" s="9">
        <v>0.66355140186915884</v>
      </c>
      <c r="J264" s="20">
        <v>0</v>
      </c>
      <c r="K264" s="9">
        <v>0</v>
      </c>
      <c r="L264" s="20">
        <v>4</v>
      </c>
      <c r="M264" s="9">
        <v>1.8691588785046728E-2</v>
      </c>
      <c r="N264" s="20">
        <v>48</v>
      </c>
      <c r="O264" s="9">
        <v>0.22429906542056074</v>
      </c>
      <c r="P264" s="20">
        <v>24</v>
      </c>
      <c r="Q264" s="9">
        <v>0.11214953271028037</v>
      </c>
    </row>
    <row r="265" spans="4:17" x14ac:dyDescent="0.25">
      <c r="D265" s="8" t="s">
        <v>696</v>
      </c>
      <c r="E265" s="20">
        <v>598</v>
      </c>
      <c r="F265" s="20">
        <v>419</v>
      </c>
      <c r="G265" s="9">
        <v>0.70066889632107021</v>
      </c>
      <c r="H265" s="20">
        <v>290</v>
      </c>
      <c r="I265" s="9">
        <v>0.69212410501193322</v>
      </c>
      <c r="J265" s="20">
        <v>0</v>
      </c>
      <c r="K265" s="9">
        <v>0</v>
      </c>
      <c r="L265" s="20">
        <v>11</v>
      </c>
      <c r="M265" s="9">
        <v>2.6252983293556086E-2</v>
      </c>
      <c r="N265" s="20">
        <v>85</v>
      </c>
      <c r="O265" s="9">
        <v>0.20286396181384247</v>
      </c>
      <c r="P265" s="20">
        <v>70</v>
      </c>
      <c r="Q265" s="9">
        <v>0.16706443914081145</v>
      </c>
    </row>
    <row r="266" spans="4:17" x14ac:dyDescent="0.25">
      <c r="D266" s="8" t="s">
        <v>704</v>
      </c>
      <c r="E266" s="20">
        <v>329</v>
      </c>
      <c r="F266" s="20">
        <v>228</v>
      </c>
      <c r="G266" s="9">
        <v>0.69300911854103342</v>
      </c>
      <c r="H266" s="20">
        <v>165</v>
      </c>
      <c r="I266" s="9">
        <v>0.72368421052631582</v>
      </c>
      <c r="J266" s="20">
        <v>0</v>
      </c>
      <c r="K266" s="9">
        <v>0</v>
      </c>
      <c r="L266" s="20">
        <v>4</v>
      </c>
      <c r="M266" s="9">
        <v>1.7543859649122806E-2</v>
      </c>
      <c r="N266" s="20">
        <v>59</v>
      </c>
      <c r="O266" s="9">
        <v>0.25877192982456143</v>
      </c>
      <c r="P266" s="20">
        <v>29</v>
      </c>
      <c r="Q266" s="9">
        <v>0.12719298245614036</v>
      </c>
    </row>
    <row r="267" spans="4:17" x14ac:dyDescent="0.25">
      <c r="D267" s="8" t="s">
        <v>709</v>
      </c>
      <c r="E267" s="20">
        <v>1319</v>
      </c>
      <c r="F267" s="20">
        <v>1046</v>
      </c>
      <c r="G267" s="9">
        <v>0.79302501895375288</v>
      </c>
      <c r="H267" s="20">
        <v>799</v>
      </c>
      <c r="I267" s="9">
        <v>0.76386233269598469</v>
      </c>
      <c r="J267" s="20">
        <v>0</v>
      </c>
      <c r="K267" s="9">
        <v>0</v>
      </c>
      <c r="L267" s="20">
        <v>12</v>
      </c>
      <c r="M267" s="9">
        <v>1.1472275334608031E-2</v>
      </c>
      <c r="N267" s="20">
        <v>164</v>
      </c>
      <c r="O267" s="9">
        <v>0.15678776290630975</v>
      </c>
      <c r="P267" s="20">
        <v>61</v>
      </c>
      <c r="Q267" s="9">
        <v>5.8317399617590825E-2</v>
      </c>
    </row>
    <row r="268" spans="4:17" x14ac:dyDescent="0.25">
      <c r="D268" s="8" t="s">
        <v>713</v>
      </c>
      <c r="E268" s="20">
        <v>441</v>
      </c>
      <c r="F268" s="20">
        <v>349</v>
      </c>
      <c r="G268" s="9">
        <v>0.79138321995464855</v>
      </c>
      <c r="H268" s="20">
        <v>267</v>
      </c>
      <c r="I268" s="9">
        <v>0.76504297994269344</v>
      </c>
      <c r="J268" s="20">
        <v>0</v>
      </c>
      <c r="K268" s="9">
        <v>0</v>
      </c>
      <c r="L268" s="20">
        <v>4</v>
      </c>
      <c r="M268" s="9">
        <v>1.1461318051575931E-2</v>
      </c>
      <c r="N268" s="20">
        <v>70</v>
      </c>
      <c r="O268" s="9">
        <v>0.20057306590257878</v>
      </c>
      <c r="P268" s="20">
        <v>6</v>
      </c>
      <c r="Q268" s="9">
        <v>1.7191977077363897E-2</v>
      </c>
    </row>
    <row r="269" spans="4:17" x14ac:dyDescent="0.25">
      <c r="D269" s="7" t="s">
        <v>679</v>
      </c>
      <c r="E269" s="20">
        <v>2365</v>
      </c>
      <c r="F269" s="20">
        <v>1776</v>
      </c>
      <c r="G269" s="9">
        <v>0.75095137420718816</v>
      </c>
      <c r="H269" s="20">
        <v>1172</v>
      </c>
      <c r="I269" s="9">
        <v>0.65990990990990994</v>
      </c>
      <c r="J269" s="20">
        <v>0</v>
      </c>
      <c r="K269" s="9">
        <v>0</v>
      </c>
      <c r="L269" s="20">
        <v>277</v>
      </c>
      <c r="M269" s="9">
        <v>0.15596846846846846</v>
      </c>
      <c r="N269" s="20">
        <v>157</v>
      </c>
      <c r="O269" s="9">
        <v>8.84009009009009E-2</v>
      </c>
      <c r="P269" s="20">
        <v>77</v>
      </c>
      <c r="Q269" s="9">
        <v>4.3355855855855857E-2</v>
      </c>
    </row>
    <row r="270" spans="4:17" x14ac:dyDescent="0.25">
      <c r="D270" s="8" t="s">
        <v>680</v>
      </c>
      <c r="E270" s="20">
        <v>629</v>
      </c>
      <c r="F270" s="20">
        <v>476</v>
      </c>
      <c r="G270" s="9">
        <v>0.7567567567567568</v>
      </c>
      <c r="H270" s="20">
        <v>313</v>
      </c>
      <c r="I270" s="9">
        <v>0.65756302521008403</v>
      </c>
      <c r="J270" s="20">
        <v>0</v>
      </c>
      <c r="K270" s="9">
        <v>0</v>
      </c>
      <c r="L270" s="20">
        <v>53</v>
      </c>
      <c r="M270" s="9">
        <v>0.11134453781512606</v>
      </c>
      <c r="N270" s="20">
        <v>59</v>
      </c>
      <c r="O270" s="9">
        <v>0.12394957983193278</v>
      </c>
      <c r="P270" s="20">
        <v>28</v>
      </c>
      <c r="Q270" s="9">
        <v>5.8823529411764705E-2</v>
      </c>
    </row>
    <row r="271" spans="4:17" x14ac:dyDescent="0.25">
      <c r="D271" s="8" t="s">
        <v>685</v>
      </c>
      <c r="E271" s="20">
        <v>833</v>
      </c>
      <c r="F271" s="20">
        <v>668</v>
      </c>
      <c r="G271" s="9">
        <v>0.80192076830732295</v>
      </c>
      <c r="H271" s="20">
        <v>451</v>
      </c>
      <c r="I271" s="9">
        <v>0.67514970059880242</v>
      </c>
      <c r="J271" s="20">
        <v>0</v>
      </c>
      <c r="K271" s="9">
        <v>0</v>
      </c>
      <c r="L271" s="20">
        <v>99</v>
      </c>
      <c r="M271" s="9">
        <v>0.14820359281437126</v>
      </c>
      <c r="N271" s="20">
        <v>26</v>
      </c>
      <c r="O271" s="9">
        <v>3.8922155688622756E-2</v>
      </c>
      <c r="P271" s="20">
        <v>13</v>
      </c>
      <c r="Q271" s="9">
        <v>1.9461077844311378E-2</v>
      </c>
    </row>
    <row r="272" spans="4:17" x14ac:dyDescent="0.25">
      <c r="D272" s="8" t="s">
        <v>697</v>
      </c>
      <c r="E272" s="20">
        <v>111</v>
      </c>
      <c r="F272" s="20">
        <v>51</v>
      </c>
      <c r="G272" s="9">
        <v>0.45945945945945948</v>
      </c>
      <c r="H272" s="20">
        <v>20</v>
      </c>
      <c r="I272" s="9">
        <v>0.39215686274509803</v>
      </c>
      <c r="J272" s="20">
        <v>0</v>
      </c>
      <c r="K272" s="9">
        <v>0</v>
      </c>
      <c r="L272" s="20">
        <v>8</v>
      </c>
      <c r="M272" s="9">
        <v>0.15686274509803921</v>
      </c>
      <c r="N272" s="20">
        <v>36</v>
      </c>
      <c r="O272" s="9">
        <v>0.70588235294117652</v>
      </c>
      <c r="P272" s="20">
        <v>9</v>
      </c>
      <c r="Q272" s="9">
        <v>0.17647058823529413</v>
      </c>
    </row>
    <row r="273" spans="4:17" x14ac:dyDescent="0.25">
      <c r="D273" s="8" t="s">
        <v>705</v>
      </c>
      <c r="E273" s="20">
        <v>792</v>
      </c>
      <c r="F273" s="20">
        <v>581</v>
      </c>
      <c r="G273" s="9">
        <v>0.73358585858585856</v>
      </c>
      <c r="H273" s="20">
        <v>388</v>
      </c>
      <c r="I273" s="9">
        <v>0.66781411359724607</v>
      </c>
      <c r="J273" s="20">
        <v>0</v>
      </c>
      <c r="K273" s="9">
        <v>0</v>
      </c>
      <c r="L273" s="20">
        <v>117</v>
      </c>
      <c r="M273" s="9">
        <v>0.20137693631669534</v>
      </c>
      <c r="N273" s="20">
        <v>36</v>
      </c>
      <c r="O273" s="9">
        <v>6.1962134251290879E-2</v>
      </c>
      <c r="P273" s="20">
        <v>27</v>
      </c>
      <c r="Q273" s="9">
        <v>4.6471600688468159E-2</v>
      </c>
    </row>
    <row r="274" spans="4:17" x14ac:dyDescent="0.25">
      <c r="D274" s="7" t="s">
        <v>681</v>
      </c>
      <c r="E274" s="20">
        <v>4570</v>
      </c>
      <c r="F274" s="20">
        <v>3245</v>
      </c>
      <c r="G274" s="9">
        <v>0.71006564551422324</v>
      </c>
      <c r="H274" s="20">
        <v>2385</v>
      </c>
      <c r="I274" s="9">
        <v>0.73497688751926038</v>
      </c>
      <c r="J274" s="20">
        <v>0</v>
      </c>
      <c r="K274" s="9">
        <v>0</v>
      </c>
      <c r="L274" s="20">
        <v>323</v>
      </c>
      <c r="M274" s="9">
        <v>9.9537750385208013E-2</v>
      </c>
      <c r="N274" s="20">
        <v>653</v>
      </c>
      <c r="O274" s="9">
        <v>0.20123266563944531</v>
      </c>
      <c r="P274" s="20">
        <v>207</v>
      </c>
      <c r="Q274" s="9">
        <v>6.3790446841294299E-2</v>
      </c>
    </row>
    <row r="275" spans="4:17" x14ac:dyDescent="0.25">
      <c r="D275" s="8" t="s">
        <v>682</v>
      </c>
      <c r="E275" s="20">
        <v>1903</v>
      </c>
      <c r="F275" s="20">
        <v>1320</v>
      </c>
      <c r="G275" s="9">
        <v>0.69364161849710981</v>
      </c>
      <c r="H275" s="20">
        <v>957</v>
      </c>
      <c r="I275" s="9">
        <v>0.72499999999999998</v>
      </c>
      <c r="J275" s="20">
        <v>0</v>
      </c>
      <c r="K275" s="9">
        <v>0</v>
      </c>
      <c r="L275" s="20">
        <v>291</v>
      </c>
      <c r="M275" s="9">
        <v>0.22045454545454546</v>
      </c>
      <c r="N275" s="20">
        <v>153</v>
      </c>
      <c r="O275" s="9">
        <v>0.11590909090909091</v>
      </c>
      <c r="P275" s="20">
        <v>70</v>
      </c>
      <c r="Q275" s="9">
        <v>5.3030303030303032E-2</v>
      </c>
    </row>
    <row r="276" spans="4:17" x14ac:dyDescent="0.25">
      <c r="D276" s="8" t="s">
        <v>689</v>
      </c>
      <c r="E276" s="20">
        <v>785</v>
      </c>
      <c r="F276" s="20">
        <v>605</v>
      </c>
      <c r="G276" s="9">
        <v>0.77070063694267521</v>
      </c>
      <c r="H276" s="20">
        <v>453</v>
      </c>
      <c r="I276" s="9">
        <v>0.74876033057851243</v>
      </c>
      <c r="J276" s="20">
        <v>0</v>
      </c>
      <c r="K276" s="9">
        <v>0</v>
      </c>
      <c r="L276" s="20">
        <v>9</v>
      </c>
      <c r="M276" s="9">
        <v>1.487603305785124E-2</v>
      </c>
      <c r="N276" s="20">
        <v>137</v>
      </c>
      <c r="O276" s="9">
        <v>0.22644628099173553</v>
      </c>
      <c r="P276" s="20">
        <v>18</v>
      </c>
      <c r="Q276" s="9">
        <v>2.9752066115702479E-2</v>
      </c>
    </row>
    <row r="277" spans="4:17" x14ac:dyDescent="0.25">
      <c r="D277" s="8" t="s">
        <v>698</v>
      </c>
      <c r="E277" s="20">
        <v>1265</v>
      </c>
      <c r="F277" s="20">
        <v>927</v>
      </c>
      <c r="G277" s="9">
        <v>0.73280632411067192</v>
      </c>
      <c r="H277" s="20">
        <v>686</v>
      </c>
      <c r="I277" s="9">
        <v>0.74002157497303134</v>
      </c>
      <c r="J277" s="20">
        <v>0</v>
      </c>
      <c r="K277" s="9">
        <v>0</v>
      </c>
      <c r="L277" s="20">
        <v>18</v>
      </c>
      <c r="M277" s="9">
        <v>1.9417475728155338E-2</v>
      </c>
      <c r="N277" s="20">
        <v>203</v>
      </c>
      <c r="O277" s="9">
        <v>0.21898597626752966</v>
      </c>
      <c r="P277" s="20">
        <v>78</v>
      </c>
      <c r="Q277" s="9">
        <v>8.4142394822006472E-2</v>
      </c>
    </row>
    <row r="278" spans="4:17" x14ac:dyDescent="0.25">
      <c r="D278" s="8" t="s">
        <v>699</v>
      </c>
      <c r="E278" s="20">
        <v>617</v>
      </c>
      <c r="F278" s="20">
        <v>393</v>
      </c>
      <c r="G278" s="9">
        <v>0.63695299837925445</v>
      </c>
      <c r="H278" s="20">
        <v>289</v>
      </c>
      <c r="I278" s="9">
        <v>0.73536895674300251</v>
      </c>
      <c r="J278" s="20">
        <v>0</v>
      </c>
      <c r="K278" s="9">
        <v>0</v>
      </c>
      <c r="L278" s="20">
        <v>5</v>
      </c>
      <c r="M278" s="9">
        <v>1.2722646310432569E-2</v>
      </c>
      <c r="N278" s="20">
        <v>160</v>
      </c>
      <c r="O278" s="9">
        <v>0.40712468193384221</v>
      </c>
      <c r="P278" s="20">
        <v>41</v>
      </c>
      <c r="Q278" s="9">
        <v>0.10432569974554708</v>
      </c>
    </row>
    <row r="279" spans="4:17" x14ac:dyDescent="0.25">
      <c r="D279" s="7" t="s">
        <v>702</v>
      </c>
      <c r="E279" s="20">
        <v>3379</v>
      </c>
      <c r="F279" s="20">
        <v>2553</v>
      </c>
      <c r="G279" s="9">
        <v>0.75554897898786622</v>
      </c>
      <c r="H279" s="20">
        <v>1562</v>
      </c>
      <c r="I279" s="9">
        <v>0.61182922052487265</v>
      </c>
      <c r="J279" s="20">
        <v>0</v>
      </c>
      <c r="K279" s="9">
        <v>0</v>
      </c>
      <c r="L279" s="20">
        <v>28</v>
      </c>
      <c r="M279" s="9">
        <v>1.0967489228358794E-2</v>
      </c>
      <c r="N279" s="20">
        <v>553</v>
      </c>
      <c r="O279" s="9">
        <v>0.21660791226008616</v>
      </c>
      <c r="P279" s="20">
        <v>151</v>
      </c>
      <c r="Q279" s="9">
        <v>5.914610262436349E-2</v>
      </c>
    </row>
    <row r="280" spans="4:17" x14ac:dyDescent="0.25">
      <c r="D280" s="8" t="s">
        <v>703</v>
      </c>
      <c r="E280" s="20">
        <v>379</v>
      </c>
      <c r="F280" s="20">
        <v>268</v>
      </c>
      <c r="G280" s="9">
        <v>0.70712401055408969</v>
      </c>
      <c r="H280" s="20">
        <v>161</v>
      </c>
      <c r="I280" s="9">
        <v>0.60074626865671643</v>
      </c>
      <c r="J280" s="20">
        <v>0</v>
      </c>
      <c r="K280" s="9">
        <v>0</v>
      </c>
      <c r="L280" s="20">
        <v>1</v>
      </c>
      <c r="M280" s="9">
        <v>3.7313432835820895E-3</v>
      </c>
      <c r="N280" s="20">
        <v>69</v>
      </c>
      <c r="O280" s="9">
        <v>0.2574626865671642</v>
      </c>
      <c r="P280" s="20">
        <v>25</v>
      </c>
      <c r="Q280" s="9">
        <v>9.3283582089552244E-2</v>
      </c>
    </row>
    <row r="281" spans="4:17" x14ac:dyDescent="0.25">
      <c r="D281" s="8" t="s">
        <v>706</v>
      </c>
      <c r="E281" s="20">
        <v>757</v>
      </c>
      <c r="F281" s="20">
        <v>557</v>
      </c>
      <c r="G281" s="9">
        <v>0.73579920739762217</v>
      </c>
      <c r="H281" s="20">
        <v>250</v>
      </c>
      <c r="I281" s="9">
        <v>0.44883303411131059</v>
      </c>
      <c r="J281" s="20">
        <v>0</v>
      </c>
      <c r="K281" s="9">
        <v>0</v>
      </c>
      <c r="L281" s="20">
        <v>15</v>
      </c>
      <c r="M281" s="9">
        <v>2.6929982046678635E-2</v>
      </c>
      <c r="N281" s="20">
        <v>113</v>
      </c>
      <c r="O281" s="9">
        <v>0.20287253141831238</v>
      </c>
      <c r="P281" s="20">
        <v>52</v>
      </c>
      <c r="Q281" s="9">
        <v>9.33572710951526E-2</v>
      </c>
    </row>
    <row r="282" spans="4:17" x14ac:dyDescent="0.25">
      <c r="D282" s="8" t="s">
        <v>708</v>
      </c>
      <c r="E282" s="20">
        <v>792</v>
      </c>
      <c r="F282" s="20">
        <v>611</v>
      </c>
      <c r="G282" s="9">
        <v>0.77146464646464652</v>
      </c>
      <c r="H282" s="20">
        <v>383</v>
      </c>
      <c r="I282" s="9">
        <v>0.62684124386252049</v>
      </c>
      <c r="J282" s="20">
        <v>0</v>
      </c>
      <c r="K282" s="9">
        <v>0</v>
      </c>
      <c r="L282" s="20">
        <v>0</v>
      </c>
      <c r="M282" s="9">
        <v>0</v>
      </c>
      <c r="N282" s="20">
        <v>123</v>
      </c>
      <c r="O282" s="9">
        <v>0.20130932896890344</v>
      </c>
      <c r="P282" s="20">
        <v>41</v>
      </c>
      <c r="Q282" s="9">
        <v>6.7103109656301146E-2</v>
      </c>
    </row>
    <row r="283" spans="4:17" x14ac:dyDescent="0.25">
      <c r="D283" s="8" t="s">
        <v>710</v>
      </c>
      <c r="E283" s="20">
        <v>285</v>
      </c>
      <c r="F283" s="20">
        <v>199</v>
      </c>
      <c r="G283" s="9">
        <v>0.69824561403508767</v>
      </c>
      <c r="H283" s="20">
        <v>119</v>
      </c>
      <c r="I283" s="9">
        <v>0.59798994974874375</v>
      </c>
      <c r="J283" s="20">
        <v>0</v>
      </c>
      <c r="K283" s="9">
        <v>0</v>
      </c>
      <c r="L283" s="20">
        <v>3</v>
      </c>
      <c r="M283" s="9">
        <v>1.507537688442211E-2</v>
      </c>
      <c r="N283" s="20">
        <v>62</v>
      </c>
      <c r="O283" s="9">
        <v>0.31155778894472363</v>
      </c>
      <c r="P283" s="20">
        <v>17</v>
      </c>
      <c r="Q283" s="9">
        <v>8.5427135678391955E-2</v>
      </c>
    </row>
    <row r="284" spans="4:17" x14ac:dyDescent="0.25">
      <c r="D284" s="8" t="s">
        <v>715</v>
      </c>
      <c r="E284" s="20">
        <v>1166</v>
      </c>
      <c r="F284" s="20">
        <v>918</v>
      </c>
      <c r="G284" s="9">
        <v>0.78730703259005141</v>
      </c>
      <c r="H284" s="20">
        <v>649</v>
      </c>
      <c r="I284" s="9">
        <v>0.70697167755991286</v>
      </c>
      <c r="J284" s="20">
        <v>0</v>
      </c>
      <c r="K284" s="9">
        <v>0</v>
      </c>
      <c r="L284" s="20">
        <v>9</v>
      </c>
      <c r="M284" s="9">
        <v>9.8039215686274508E-3</v>
      </c>
      <c r="N284" s="20">
        <v>186</v>
      </c>
      <c r="O284" s="9">
        <v>0.20261437908496732</v>
      </c>
      <c r="P284" s="20">
        <v>16</v>
      </c>
      <c r="Q284" s="9">
        <v>1.7429193899782137E-2</v>
      </c>
    </row>
    <row r="285" spans="4:17" x14ac:dyDescent="0.25">
      <c r="D285" s="7" t="s">
        <v>677</v>
      </c>
      <c r="E285" s="20">
        <v>3526</v>
      </c>
      <c r="F285" s="20">
        <v>2671</v>
      </c>
      <c r="G285" s="9">
        <v>0.75751559841179805</v>
      </c>
      <c r="H285" s="20">
        <v>1961</v>
      </c>
      <c r="I285" s="9">
        <v>0.73418195432422317</v>
      </c>
      <c r="J285" s="20">
        <v>0</v>
      </c>
      <c r="K285" s="9">
        <v>0</v>
      </c>
      <c r="L285" s="20">
        <v>97</v>
      </c>
      <c r="M285" s="9">
        <v>3.6315986521901912E-2</v>
      </c>
      <c r="N285" s="20">
        <v>531</v>
      </c>
      <c r="O285" s="9">
        <v>0.19880194683639085</v>
      </c>
      <c r="P285" s="20">
        <v>90</v>
      </c>
      <c r="Q285" s="9">
        <v>3.3695245226506923E-2</v>
      </c>
    </row>
    <row r="286" spans="4:17" x14ac:dyDescent="0.25">
      <c r="D286" s="8" t="s">
        <v>678</v>
      </c>
      <c r="E286" s="20">
        <v>600</v>
      </c>
      <c r="F286" s="20">
        <v>444</v>
      </c>
      <c r="G286" s="9">
        <v>0.74</v>
      </c>
      <c r="H286" s="20">
        <v>308</v>
      </c>
      <c r="I286" s="9">
        <v>0.69369369369369371</v>
      </c>
      <c r="J286" s="20">
        <v>0</v>
      </c>
      <c r="K286" s="9">
        <v>0</v>
      </c>
      <c r="L286" s="20">
        <v>30</v>
      </c>
      <c r="M286" s="9">
        <v>6.7567567567567571E-2</v>
      </c>
      <c r="N286" s="20">
        <v>82</v>
      </c>
      <c r="O286" s="9">
        <v>0.18468468468468469</v>
      </c>
      <c r="P286" s="20">
        <v>22</v>
      </c>
      <c r="Q286" s="9">
        <v>4.954954954954955E-2</v>
      </c>
    </row>
    <row r="287" spans="4:17" x14ac:dyDescent="0.25">
      <c r="D287" s="8" t="s">
        <v>686</v>
      </c>
      <c r="E287" s="20">
        <v>1174</v>
      </c>
      <c r="F287" s="20">
        <v>896</v>
      </c>
      <c r="G287" s="9">
        <v>0.76320272572402048</v>
      </c>
      <c r="H287" s="20">
        <v>661</v>
      </c>
      <c r="I287" s="9">
        <v>0.7377232142857143</v>
      </c>
      <c r="J287" s="20">
        <v>0</v>
      </c>
      <c r="K287" s="9">
        <v>0</v>
      </c>
      <c r="L287" s="20">
        <v>13</v>
      </c>
      <c r="M287" s="9">
        <v>1.4508928571428572E-2</v>
      </c>
      <c r="N287" s="20">
        <v>185</v>
      </c>
      <c r="O287" s="9">
        <v>0.20647321428571427</v>
      </c>
      <c r="P287" s="20">
        <v>38</v>
      </c>
      <c r="Q287" s="9">
        <v>4.2410714285714288E-2</v>
      </c>
    </row>
    <row r="288" spans="4:17" x14ac:dyDescent="0.25">
      <c r="D288" s="8" t="s">
        <v>692</v>
      </c>
      <c r="E288" s="20">
        <v>762</v>
      </c>
      <c r="F288" s="20">
        <v>532</v>
      </c>
      <c r="G288" s="9">
        <v>0.69816272965879267</v>
      </c>
      <c r="H288" s="20">
        <v>380</v>
      </c>
      <c r="I288" s="9">
        <v>0.7142857142857143</v>
      </c>
      <c r="J288" s="20">
        <v>0</v>
      </c>
      <c r="K288" s="9">
        <v>0</v>
      </c>
      <c r="L288" s="20">
        <v>30</v>
      </c>
      <c r="M288" s="9">
        <v>5.6390977443609019E-2</v>
      </c>
      <c r="N288" s="20">
        <v>142</v>
      </c>
      <c r="O288" s="9">
        <v>0.26691729323308272</v>
      </c>
      <c r="P288" s="20">
        <v>14</v>
      </c>
      <c r="Q288" s="9">
        <v>2.6315789473684209E-2</v>
      </c>
    </row>
    <row r="289" spans="4:17" x14ac:dyDescent="0.25">
      <c r="D289" s="8" t="s">
        <v>701</v>
      </c>
      <c r="E289" s="20">
        <v>990</v>
      </c>
      <c r="F289" s="20">
        <v>799</v>
      </c>
      <c r="G289" s="9">
        <v>0.80707070707070705</v>
      </c>
      <c r="H289" s="20">
        <v>612</v>
      </c>
      <c r="I289" s="9">
        <v>0.76595744680851063</v>
      </c>
      <c r="J289" s="20">
        <v>0</v>
      </c>
      <c r="K289" s="9">
        <v>0</v>
      </c>
      <c r="L289" s="20">
        <v>24</v>
      </c>
      <c r="M289" s="9">
        <v>3.0037546933667083E-2</v>
      </c>
      <c r="N289" s="20">
        <v>122</v>
      </c>
      <c r="O289" s="9">
        <v>0.15269086357947434</v>
      </c>
      <c r="P289" s="20">
        <v>16</v>
      </c>
      <c r="Q289" s="9">
        <v>2.002503128911139E-2</v>
      </c>
    </row>
    <row r="290" spans="4:17" x14ac:dyDescent="0.25">
      <c r="D290" s="7" t="s">
        <v>683</v>
      </c>
      <c r="E290" s="20">
        <v>2981</v>
      </c>
      <c r="F290" s="20">
        <v>2335</v>
      </c>
      <c r="G290" s="9">
        <v>0.78329419657832944</v>
      </c>
      <c r="H290" s="20">
        <v>1660</v>
      </c>
      <c r="I290" s="9">
        <v>0.71092077087794436</v>
      </c>
      <c r="J290" s="20">
        <v>0</v>
      </c>
      <c r="K290" s="9">
        <v>0</v>
      </c>
      <c r="L290" s="20">
        <v>158</v>
      </c>
      <c r="M290" s="9">
        <v>6.7665952890792289E-2</v>
      </c>
      <c r="N290" s="20">
        <v>293</v>
      </c>
      <c r="O290" s="9">
        <v>0.12548179871520343</v>
      </c>
      <c r="P290" s="20">
        <v>95</v>
      </c>
      <c r="Q290" s="9">
        <v>4.068522483940043E-2</v>
      </c>
    </row>
    <row r="291" spans="4:17" x14ac:dyDescent="0.25">
      <c r="D291" s="8" t="s">
        <v>684</v>
      </c>
      <c r="E291" s="20">
        <v>836</v>
      </c>
      <c r="F291" s="20">
        <v>674</v>
      </c>
      <c r="G291" s="9">
        <v>0.80622009569377995</v>
      </c>
      <c r="H291" s="20">
        <v>486</v>
      </c>
      <c r="I291" s="9">
        <v>0.72106824925816027</v>
      </c>
      <c r="J291" s="20">
        <v>0</v>
      </c>
      <c r="K291" s="9">
        <v>0</v>
      </c>
      <c r="L291" s="20">
        <v>10</v>
      </c>
      <c r="M291" s="9">
        <v>1.483679525222552E-2</v>
      </c>
      <c r="N291" s="20">
        <v>80</v>
      </c>
      <c r="O291" s="9">
        <v>0.11869436201780416</v>
      </c>
      <c r="P291" s="20">
        <v>41</v>
      </c>
      <c r="Q291" s="9">
        <v>6.0830860534124627E-2</v>
      </c>
    </row>
    <row r="292" spans="4:17" x14ac:dyDescent="0.25">
      <c r="D292" s="8" t="s">
        <v>690</v>
      </c>
      <c r="E292" s="20">
        <v>692</v>
      </c>
      <c r="F292" s="20">
        <v>539</v>
      </c>
      <c r="G292" s="9">
        <v>0.77890173410404628</v>
      </c>
      <c r="H292" s="20">
        <v>381</v>
      </c>
      <c r="I292" s="9">
        <v>0.70686456400742115</v>
      </c>
      <c r="J292" s="20">
        <v>0</v>
      </c>
      <c r="K292" s="9">
        <v>0</v>
      </c>
      <c r="L292" s="20">
        <v>28</v>
      </c>
      <c r="M292" s="9">
        <v>5.1948051948051951E-2</v>
      </c>
      <c r="N292" s="20">
        <v>91</v>
      </c>
      <c r="O292" s="9">
        <v>0.16883116883116883</v>
      </c>
      <c r="P292" s="20">
        <v>11</v>
      </c>
      <c r="Q292" s="9">
        <v>2.0408163265306121E-2</v>
      </c>
    </row>
    <row r="293" spans="4:17" x14ac:dyDescent="0.25">
      <c r="D293" s="8" t="s">
        <v>711</v>
      </c>
      <c r="E293" s="20">
        <v>450</v>
      </c>
      <c r="F293" s="20">
        <v>318</v>
      </c>
      <c r="G293" s="9">
        <v>0.70666666666666667</v>
      </c>
      <c r="H293" s="20">
        <v>217</v>
      </c>
      <c r="I293" s="9">
        <v>0.6823899371069182</v>
      </c>
      <c r="J293" s="20">
        <v>0</v>
      </c>
      <c r="K293" s="9">
        <v>0</v>
      </c>
      <c r="L293" s="20">
        <v>73</v>
      </c>
      <c r="M293" s="9">
        <v>0.22955974842767296</v>
      </c>
      <c r="N293" s="20">
        <v>41</v>
      </c>
      <c r="O293" s="9">
        <v>0.12893081761006289</v>
      </c>
      <c r="P293" s="20">
        <v>3</v>
      </c>
      <c r="Q293" s="9">
        <v>9.433962264150943E-3</v>
      </c>
    </row>
    <row r="294" spans="4:17" x14ac:dyDescent="0.25">
      <c r="D294" s="8" t="s">
        <v>712</v>
      </c>
      <c r="E294" s="20">
        <v>1003</v>
      </c>
      <c r="F294" s="20">
        <v>804</v>
      </c>
      <c r="G294" s="9">
        <v>0.80159521435692926</v>
      </c>
      <c r="H294" s="20">
        <v>576</v>
      </c>
      <c r="I294" s="9">
        <v>0.71641791044776115</v>
      </c>
      <c r="J294" s="20">
        <v>0</v>
      </c>
      <c r="K294" s="9">
        <v>0</v>
      </c>
      <c r="L294" s="20">
        <v>47</v>
      </c>
      <c r="M294" s="9">
        <v>5.8457711442786067E-2</v>
      </c>
      <c r="N294" s="20">
        <v>81</v>
      </c>
      <c r="O294" s="9">
        <v>0.10074626865671642</v>
      </c>
      <c r="P294" s="20">
        <v>40</v>
      </c>
      <c r="Q294" s="9">
        <v>4.975124378109453E-2</v>
      </c>
    </row>
    <row r="295" spans="4:17" x14ac:dyDescent="0.25">
      <c r="D295" s="7" t="s">
        <v>687</v>
      </c>
      <c r="E295" s="20">
        <v>5378</v>
      </c>
      <c r="F295" s="20">
        <v>4188</v>
      </c>
      <c r="G295" s="9">
        <v>0.77872815172926735</v>
      </c>
      <c r="H295" s="20">
        <v>3042</v>
      </c>
      <c r="I295" s="9">
        <v>0.72636103151862463</v>
      </c>
      <c r="J295" s="20">
        <v>0</v>
      </c>
      <c r="K295" s="9">
        <v>0</v>
      </c>
      <c r="L295" s="20">
        <v>109</v>
      </c>
      <c r="M295" s="9">
        <v>2.6026743075453676E-2</v>
      </c>
      <c r="N295" s="20">
        <v>673</v>
      </c>
      <c r="O295" s="9">
        <v>0.16069723018147086</v>
      </c>
      <c r="P295" s="20">
        <v>234</v>
      </c>
      <c r="Q295" s="9">
        <v>5.5873925501432664E-2</v>
      </c>
    </row>
    <row r="296" spans="4:17" x14ac:dyDescent="0.25">
      <c r="D296" s="8" t="s">
        <v>688</v>
      </c>
      <c r="E296" s="20">
        <v>713</v>
      </c>
      <c r="F296" s="20">
        <v>555</v>
      </c>
      <c r="G296" s="9">
        <v>0.77840112201963529</v>
      </c>
      <c r="H296" s="20">
        <v>378</v>
      </c>
      <c r="I296" s="9">
        <v>0.68108108108108112</v>
      </c>
      <c r="J296" s="20">
        <v>0</v>
      </c>
      <c r="K296" s="9">
        <v>0</v>
      </c>
      <c r="L296" s="20">
        <v>8</v>
      </c>
      <c r="M296" s="9">
        <v>1.4414414414414415E-2</v>
      </c>
      <c r="N296" s="20">
        <v>93</v>
      </c>
      <c r="O296" s="9">
        <v>0.16756756756756758</v>
      </c>
      <c r="P296" s="20">
        <v>34</v>
      </c>
      <c r="Q296" s="9">
        <v>6.126126126126126E-2</v>
      </c>
    </row>
    <row r="297" spans="4:17" x14ac:dyDescent="0.25">
      <c r="D297" s="8" t="s">
        <v>691</v>
      </c>
      <c r="E297" s="20">
        <v>1442</v>
      </c>
      <c r="F297" s="20">
        <v>1108</v>
      </c>
      <c r="G297" s="9">
        <v>0.76837725381414701</v>
      </c>
      <c r="H297" s="20">
        <v>732</v>
      </c>
      <c r="I297" s="9">
        <v>0.66064981949458479</v>
      </c>
      <c r="J297" s="20">
        <v>0</v>
      </c>
      <c r="K297" s="9">
        <v>0</v>
      </c>
      <c r="L297" s="20">
        <v>44</v>
      </c>
      <c r="M297" s="9">
        <v>3.9711191335740074E-2</v>
      </c>
      <c r="N297" s="20">
        <v>147</v>
      </c>
      <c r="O297" s="9">
        <v>0.13267148014440433</v>
      </c>
      <c r="P297" s="20">
        <v>77</v>
      </c>
      <c r="Q297" s="9">
        <v>6.9494584837545129E-2</v>
      </c>
    </row>
    <row r="298" spans="4:17" x14ac:dyDescent="0.25">
      <c r="D298" s="8" t="s">
        <v>695</v>
      </c>
      <c r="E298" s="20">
        <v>574</v>
      </c>
      <c r="F298" s="20">
        <v>461</v>
      </c>
      <c r="G298" s="9">
        <v>0.80313588850174211</v>
      </c>
      <c r="H298" s="20">
        <v>297</v>
      </c>
      <c r="I298" s="9">
        <v>0.64425162689804771</v>
      </c>
      <c r="J298" s="20">
        <v>0</v>
      </c>
      <c r="K298" s="9">
        <v>0</v>
      </c>
      <c r="L298" s="20">
        <v>5</v>
      </c>
      <c r="M298" s="9">
        <v>1.0845986984815618E-2</v>
      </c>
      <c r="N298" s="20">
        <v>75</v>
      </c>
      <c r="O298" s="9">
        <v>0.16268980477223427</v>
      </c>
      <c r="P298" s="20">
        <v>12</v>
      </c>
      <c r="Q298" s="9">
        <v>2.6030368763557483E-2</v>
      </c>
    </row>
    <row r="299" spans="4:17" x14ac:dyDescent="0.25">
      <c r="D299" s="8" t="s">
        <v>700</v>
      </c>
      <c r="E299" s="20">
        <v>1051</v>
      </c>
      <c r="F299" s="20">
        <v>842</v>
      </c>
      <c r="G299" s="9">
        <v>0.80114176974310181</v>
      </c>
      <c r="H299" s="20">
        <v>610</v>
      </c>
      <c r="I299" s="9">
        <v>0.72446555819477432</v>
      </c>
      <c r="J299" s="20">
        <v>0</v>
      </c>
      <c r="K299" s="9">
        <v>0</v>
      </c>
      <c r="L299" s="20">
        <v>37</v>
      </c>
      <c r="M299" s="9">
        <v>4.3942992874109264E-2</v>
      </c>
      <c r="N299" s="20">
        <v>126</v>
      </c>
      <c r="O299" s="9">
        <v>0.1496437054631829</v>
      </c>
      <c r="P299" s="20">
        <v>17</v>
      </c>
      <c r="Q299" s="9">
        <v>2.0190023752969122E-2</v>
      </c>
    </row>
    <row r="300" spans="4:17" x14ac:dyDescent="0.25">
      <c r="D300" s="8" t="s">
        <v>707</v>
      </c>
      <c r="E300" s="20">
        <v>288</v>
      </c>
      <c r="F300" s="20">
        <v>225</v>
      </c>
      <c r="G300" s="9">
        <v>0.78125</v>
      </c>
      <c r="H300" s="20">
        <v>191</v>
      </c>
      <c r="I300" s="9">
        <v>0.84888888888888892</v>
      </c>
      <c r="J300" s="20">
        <v>0</v>
      </c>
      <c r="K300" s="9">
        <v>0</v>
      </c>
      <c r="L300" s="20">
        <v>1</v>
      </c>
      <c r="M300" s="9">
        <v>4.4444444444444444E-3</v>
      </c>
      <c r="N300" s="20">
        <v>34</v>
      </c>
      <c r="O300" s="9">
        <v>0.15111111111111111</v>
      </c>
      <c r="P300" s="20">
        <v>23</v>
      </c>
      <c r="Q300" s="9">
        <v>0.10222222222222223</v>
      </c>
    </row>
    <row r="301" spans="4:17" x14ac:dyDescent="0.25">
      <c r="D301" s="8" t="s">
        <v>714</v>
      </c>
      <c r="E301" s="20">
        <v>1310</v>
      </c>
      <c r="F301" s="20">
        <v>997</v>
      </c>
      <c r="G301" s="9">
        <v>0.76106870229007628</v>
      </c>
      <c r="H301" s="20">
        <v>834</v>
      </c>
      <c r="I301" s="9">
        <v>0.83650952858575722</v>
      </c>
      <c r="J301" s="20">
        <v>0</v>
      </c>
      <c r="K301" s="9">
        <v>0</v>
      </c>
      <c r="L301" s="20">
        <v>14</v>
      </c>
      <c r="M301" s="9">
        <v>1.4042126379137413E-2</v>
      </c>
      <c r="N301" s="20">
        <v>198</v>
      </c>
      <c r="O301" s="9">
        <v>0.19859578736208625</v>
      </c>
      <c r="P301" s="20">
        <v>71</v>
      </c>
      <c r="Q301" s="9">
        <v>7.1213640922768301E-2</v>
      </c>
    </row>
    <row r="302" spans="4:17" x14ac:dyDescent="0.25">
      <c r="D302" s="6" t="s">
        <v>501</v>
      </c>
      <c r="E302" s="20">
        <v>40680</v>
      </c>
      <c r="F302" s="20">
        <v>29607</v>
      </c>
      <c r="G302" s="9">
        <v>0.72780235988200592</v>
      </c>
      <c r="H302" s="20">
        <v>21908</v>
      </c>
      <c r="I302" s="9">
        <v>0.73996014456040804</v>
      </c>
      <c r="J302" s="20">
        <v>0</v>
      </c>
      <c r="K302" s="9">
        <v>0</v>
      </c>
      <c r="L302" s="20">
        <v>978</v>
      </c>
      <c r="M302" s="9">
        <v>3.3032728746580198E-2</v>
      </c>
      <c r="N302" s="20">
        <v>6428</v>
      </c>
      <c r="O302" s="9">
        <v>0.21711081838754348</v>
      </c>
      <c r="P302" s="20">
        <v>2684</v>
      </c>
      <c r="Q302" s="9">
        <v>9.0654237173641364E-2</v>
      </c>
    </row>
    <row r="303" spans="4:17" x14ac:dyDescent="0.25">
      <c r="D303" s="7" t="s">
        <v>717</v>
      </c>
      <c r="E303" s="20">
        <v>5268</v>
      </c>
      <c r="F303" s="20">
        <v>3969</v>
      </c>
      <c r="G303" s="9">
        <v>0.75341685649202739</v>
      </c>
      <c r="H303" s="20">
        <v>2981</v>
      </c>
      <c r="I303" s="9">
        <v>0.75107079868984628</v>
      </c>
      <c r="J303" s="20">
        <v>0</v>
      </c>
      <c r="K303" s="9">
        <v>0</v>
      </c>
      <c r="L303" s="20">
        <v>231</v>
      </c>
      <c r="M303" s="9">
        <v>5.8201058201058198E-2</v>
      </c>
      <c r="N303" s="20">
        <v>849</v>
      </c>
      <c r="O303" s="9">
        <v>0.21390778533635676</v>
      </c>
      <c r="P303" s="20">
        <v>99</v>
      </c>
      <c r="Q303" s="9">
        <v>2.4943310657596373E-2</v>
      </c>
    </row>
    <row r="304" spans="4:17" x14ac:dyDescent="0.25">
      <c r="D304" s="8" t="s">
        <v>718</v>
      </c>
      <c r="E304" s="20">
        <v>1066</v>
      </c>
      <c r="F304" s="20">
        <v>793</v>
      </c>
      <c r="G304" s="9">
        <v>0.74390243902439024</v>
      </c>
      <c r="H304" s="20">
        <v>586</v>
      </c>
      <c r="I304" s="9">
        <v>0.73896595208070615</v>
      </c>
      <c r="J304" s="20">
        <v>0</v>
      </c>
      <c r="K304" s="9">
        <v>0</v>
      </c>
      <c r="L304" s="20">
        <v>57</v>
      </c>
      <c r="M304" s="9">
        <v>7.1878940731399749E-2</v>
      </c>
      <c r="N304" s="20">
        <v>173</v>
      </c>
      <c r="O304" s="9">
        <v>0.21815889029003782</v>
      </c>
      <c r="P304" s="20">
        <v>23</v>
      </c>
      <c r="Q304" s="9">
        <v>2.9003783102143757E-2</v>
      </c>
    </row>
    <row r="305" spans="4:17" x14ac:dyDescent="0.25">
      <c r="D305" s="8" t="s">
        <v>720</v>
      </c>
      <c r="E305" s="20">
        <v>1725</v>
      </c>
      <c r="F305" s="20">
        <v>1414</v>
      </c>
      <c r="G305" s="9">
        <v>0.81971014492753624</v>
      </c>
      <c r="H305" s="20">
        <v>1112</v>
      </c>
      <c r="I305" s="9">
        <v>0.78642149929278637</v>
      </c>
      <c r="J305" s="20">
        <v>0</v>
      </c>
      <c r="K305" s="9">
        <v>0</v>
      </c>
      <c r="L305" s="20">
        <v>21</v>
      </c>
      <c r="M305" s="9">
        <v>1.4851485148514851E-2</v>
      </c>
      <c r="N305" s="20">
        <v>229</v>
      </c>
      <c r="O305" s="9">
        <v>0.16195190947666196</v>
      </c>
      <c r="P305" s="20">
        <v>21</v>
      </c>
      <c r="Q305" s="9">
        <v>1.4851485148514851E-2</v>
      </c>
    </row>
    <row r="306" spans="4:17" x14ac:dyDescent="0.25">
      <c r="D306" s="8" t="s">
        <v>722</v>
      </c>
      <c r="E306" s="20">
        <v>434</v>
      </c>
      <c r="F306" s="20">
        <v>328</v>
      </c>
      <c r="G306" s="9">
        <v>0.75576036866359442</v>
      </c>
      <c r="H306" s="20">
        <v>218</v>
      </c>
      <c r="I306" s="9">
        <v>0.66463414634146345</v>
      </c>
      <c r="J306" s="20">
        <v>0</v>
      </c>
      <c r="K306" s="9">
        <v>0</v>
      </c>
      <c r="L306" s="20">
        <v>20</v>
      </c>
      <c r="M306" s="9">
        <v>6.097560975609756E-2</v>
      </c>
      <c r="N306" s="20">
        <v>53</v>
      </c>
      <c r="O306" s="9">
        <v>0.16158536585365854</v>
      </c>
      <c r="P306" s="20">
        <v>20</v>
      </c>
      <c r="Q306" s="9">
        <v>6.097560975609756E-2</v>
      </c>
    </row>
    <row r="307" spans="4:17" x14ac:dyDescent="0.25">
      <c r="D307" s="8" t="s">
        <v>723</v>
      </c>
      <c r="E307" s="20">
        <v>758</v>
      </c>
      <c r="F307" s="20">
        <v>527</v>
      </c>
      <c r="G307" s="9">
        <v>0.69525065963060684</v>
      </c>
      <c r="H307" s="20">
        <v>372</v>
      </c>
      <c r="I307" s="9">
        <v>0.70588235294117652</v>
      </c>
      <c r="J307" s="20">
        <v>0</v>
      </c>
      <c r="K307" s="9">
        <v>0</v>
      </c>
      <c r="L307" s="20">
        <v>59</v>
      </c>
      <c r="M307" s="9">
        <v>0.11195445920303605</v>
      </c>
      <c r="N307" s="20">
        <v>145</v>
      </c>
      <c r="O307" s="9">
        <v>0.27514231499051234</v>
      </c>
      <c r="P307" s="20">
        <v>15</v>
      </c>
      <c r="Q307" s="9">
        <v>2.8462998102466792E-2</v>
      </c>
    </row>
    <row r="308" spans="4:17" x14ac:dyDescent="0.25">
      <c r="D308" s="8" t="s">
        <v>749</v>
      </c>
      <c r="E308" s="20">
        <v>1285</v>
      </c>
      <c r="F308" s="20">
        <v>907</v>
      </c>
      <c r="G308" s="9">
        <v>0.70583657587548643</v>
      </c>
      <c r="H308" s="20">
        <v>693</v>
      </c>
      <c r="I308" s="9">
        <v>0.7640573318632855</v>
      </c>
      <c r="J308" s="20">
        <v>0</v>
      </c>
      <c r="K308" s="9">
        <v>0</v>
      </c>
      <c r="L308" s="20">
        <v>74</v>
      </c>
      <c r="M308" s="9">
        <v>8.1587651598676952E-2</v>
      </c>
      <c r="N308" s="20">
        <v>249</v>
      </c>
      <c r="O308" s="9">
        <v>0.27453142227122379</v>
      </c>
      <c r="P308" s="20">
        <v>20</v>
      </c>
      <c r="Q308" s="9">
        <v>2.2050716648291068E-2</v>
      </c>
    </row>
    <row r="309" spans="4:17" x14ac:dyDescent="0.25">
      <c r="D309" s="7" t="s">
        <v>502</v>
      </c>
      <c r="E309" s="20">
        <v>8332</v>
      </c>
      <c r="F309" s="20">
        <v>7137</v>
      </c>
      <c r="G309" s="9">
        <v>0.85657705232837256</v>
      </c>
      <c r="H309" s="20">
        <v>6071</v>
      </c>
      <c r="I309" s="9">
        <v>0.85063752276867033</v>
      </c>
      <c r="J309" s="20">
        <v>0</v>
      </c>
      <c r="K309" s="9">
        <v>0</v>
      </c>
      <c r="L309" s="20">
        <v>187</v>
      </c>
      <c r="M309" s="9">
        <v>2.620148521787866E-2</v>
      </c>
      <c r="N309" s="20">
        <v>366</v>
      </c>
      <c r="O309" s="9">
        <v>5.128205128205128E-2</v>
      </c>
      <c r="P309" s="20">
        <v>500</v>
      </c>
      <c r="Q309" s="9">
        <v>7.0057447106627438E-2</v>
      </c>
    </row>
    <row r="310" spans="4:17" x14ac:dyDescent="0.25">
      <c r="D310" s="8" t="s">
        <v>503</v>
      </c>
      <c r="E310" s="20">
        <v>1280</v>
      </c>
      <c r="F310" s="20">
        <v>1062</v>
      </c>
      <c r="G310" s="9">
        <v>0.82968750000000002</v>
      </c>
      <c r="H310" s="20">
        <v>894</v>
      </c>
      <c r="I310" s="9">
        <v>0.84180790960451979</v>
      </c>
      <c r="J310" s="20">
        <v>0</v>
      </c>
      <c r="K310" s="9">
        <v>0</v>
      </c>
      <c r="L310" s="20">
        <v>24</v>
      </c>
      <c r="M310" s="9">
        <v>2.2598870056497175E-2</v>
      </c>
      <c r="N310" s="20">
        <v>123</v>
      </c>
      <c r="O310" s="9">
        <v>0.11581920903954802</v>
      </c>
      <c r="P310" s="20">
        <v>44</v>
      </c>
      <c r="Q310" s="9">
        <v>4.1431261770244823E-2</v>
      </c>
    </row>
    <row r="311" spans="4:17" x14ac:dyDescent="0.25">
      <c r="D311" s="8" t="s">
        <v>721</v>
      </c>
      <c r="E311" s="20">
        <v>2139</v>
      </c>
      <c r="F311" s="20">
        <v>1787</v>
      </c>
      <c r="G311" s="9">
        <v>0.83543712014960259</v>
      </c>
      <c r="H311" s="20">
        <v>1468</v>
      </c>
      <c r="I311" s="9">
        <v>0.82148852825965302</v>
      </c>
      <c r="J311" s="20">
        <v>0</v>
      </c>
      <c r="K311" s="9">
        <v>0</v>
      </c>
      <c r="L311" s="20">
        <v>60</v>
      </c>
      <c r="M311" s="9">
        <v>3.3575825405707888E-2</v>
      </c>
      <c r="N311" s="20">
        <v>223</v>
      </c>
      <c r="O311" s="9">
        <v>0.12479015109121433</v>
      </c>
      <c r="P311" s="20">
        <v>35</v>
      </c>
      <c r="Q311" s="9">
        <v>1.9585898153329603E-2</v>
      </c>
    </row>
    <row r="312" spans="4:17" x14ac:dyDescent="0.25">
      <c r="D312" s="8" t="s">
        <v>506</v>
      </c>
      <c r="E312" s="20">
        <v>2625</v>
      </c>
      <c r="F312" s="20">
        <v>2318</v>
      </c>
      <c r="G312" s="9">
        <v>0.88304761904761908</v>
      </c>
      <c r="H312" s="20">
        <v>1998</v>
      </c>
      <c r="I312" s="9">
        <v>0.86194995685936149</v>
      </c>
      <c r="J312" s="20"/>
      <c r="K312" s="9">
        <v>0</v>
      </c>
      <c r="L312" s="20">
        <v>40</v>
      </c>
      <c r="M312" s="9">
        <v>1.7256255392579811E-2</v>
      </c>
      <c r="N312" s="20"/>
      <c r="O312" s="9">
        <v>0</v>
      </c>
      <c r="P312" s="20">
        <v>223</v>
      </c>
      <c r="Q312" s="9">
        <v>9.6203623813632441E-2</v>
      </c>
    </row>
    <row r="313" spans="4:17" x14ac:dyDescent="0.25">
      <c r="D313" s="8" t="s">
        <v>738</v>
      </c>
      <c r="E313" s="20">
        <v>928</v>
      </c>
      <c r="F313" s="20">
        <v>772</v>
      </c>
      <c r="G313" s="9">
        <v>0.8318965517241379</v>
      </c>
      <c r="H313" s="20">
        <v>663</v>
      </c>
      <c r="I313" s="9">
        <v>0.85880829015544047</v>
      </c>
      <c r="J313" s="20">
        <v>0</v>
      </c>
      <c r="K313" s="9">
        <v>0</v>
      </c>
      <c r="L313" s="20">
        <v>45</v>
      </c>
      <c r="M313" s="9">
        <v>5.8290155440414507E-2</v>
      </c>
      <c r="N313" s="20">
        <v>17</v>
      </c>
      <c r="O313" s="9">
        <v>2.2020725388601035E-2</v>
      </c>
      <c r="P313" s="20">
        <v>66</v>
      </c>
      <c r="Q313" s="9">
        <v>8.549222797927461E-2</v>
      </c>
    </row>
    <row r="314" spans="4:17" x14ac:dyDescent="0.25">
      <c r="D314" s="8" t="s">
        <v>748</v>
      </c>
      <c r="E314" s="20">
        <v>1360</v>
      </c>
      <c r="F314" s="20">
        <v>1198</v>
      </c>
      <c r="G314" s="9">
        <v>0.88088235294117645</v>
      </c>
      <c r="H314" s="20">
        <v>1048</v>
      </c>
      <c r="I314" s="9">
        <v>0.87479131886477457</v>
      </c>
      <c r="J314" s="20">
        <v>0</v>
      </c>
      <c r="K314" s="9">
        <v>0</v>
      </c>
      <c r="L314" s="20">
        <v>18</v>
      </c>
      <c r="M314" s="9">
        <v>1.5025041736227046E-2</v>
      </c>
      <c r="N314" s="20">
        <v>3</v>
      </c>
      <c r="O314" s="9">
        <v>2.5041736227045075E-3</v>
      </c>
      <c r="P314" s="20">
        <v>132</v>
      </c>
      <c r="Q314" s="9">
        <v>0.11018363939899833</v>
      </c>
    </row>
    <row r="315" spans="4:17" x14ac:dyDescent="0.25">
      <c r="D315" s="7" t="s">
        <v>504</v>
      </c>
      <c r="E315" s="20">
        <v>6526</v>
      </c>
      <c r="F315" s="20">
        <v>4906</v>
      </c>
      <c r="G315" s="9">
        <v>0.75176218204106648</v>
      </c>
      <c r="H315" s="20">
        <v>3685</v>
      </c>
      <c r="I315" s="9">
        <v>0.7511210762331838</v>
      </c>
      <c r="J315" s="20">
        <v>0</v>
      </c>
      <c r="K315" s="9">
        <v>0</v>
      </c>
      <c r="L315" s="20">
        <v>158</v>
      </c>
      <c r="M315" s="9">
        <v>3.220546269873624E-2</v>
      </c>
      <c r="N315" s="20">
        <v>858</v>
      </c>
      <c r="O315" s="9">
        <v>0.17488789237668162</v>
      </c>
      <c r="P315" s="20">
        <v>445</v>
      </c>
      <c r="Q315" s="9">
        <v>9.0705258866693839E-2</v>
      </c>
    </row>
    <row r="316" spans="4:17" x14ac:dyDescent="0.25">
      <c r="D316" s="8" t="s">
        <v>719</v>
      </c>
      <c r="E316" s="20">
        <v>1042</v>
      </c>
      <c r="F316" s="20">
        <v>811</v>
      </c>
      <c r="G316" s="9">
        <v>0.77831094049904026</v>
      </c>
      <c r="H316" s="20">
        <v>629</v>
      </c>
      <c r="I316" s="9">
        <v>0.77558569667077681</v>
      </c>
      <c r="J316" s="20">
        <v>0</v>
      </c>
      <c r="K316" s="9">
        <v>0</v>
      </c>
      <c r="L316" s="20">
        <v>44</v>
      </c>
      <c r="M316" s="9">
        <v>5.4254007398273733E-2</v>
      </c>
      <c r="N316" s="20">
        <v>129</v>
      </c>
      <c r="O316" s="9">
        <v>0.15906288532675708</v>
      </c>
      <c r="P316" s="20">
        <v>31</v>
      </c>
      <c r="Q316" s="9">
        <v>3.8224414303329221E-2</v>
      </c>
    </row>
    <row r="317" spans="4:17" x14ac:dyDescent="0.25">
      <c r="D317" s="8" t="s">
        <v>724</v>
      </c>
      <c r="E317" s="20">
        <v>799</v>
      </c>
      <c r="F317" s="20">
        <v>473</v>
      </c>
      <c r="G317" s="9">
        <v>0.5919899874843555</v>
      </c>
      <c r="H317" s="20">
        <v>312</v>
      </c>
      <c r="I317" s="9">
        <v>0.65961945031712477</v>
      </c>
      <c r="J317" s="20">
        <v>0</v>
      </c>
      <c r="K317" s="9">
        <v>0</v>
      </c>
      <c r="L317" s="20">
        <v>11</v>
      </c>
      <c r="M317" s="9">
        <v>2.3255813953488372E-2</v>
      </c>
      <c r="N317" s="20">
        <v>180</v>
      </c>
      <c r="O317" s="9">
        <v>0.38054968287526425</v>
      </c>
      <c r="P317" s="20">
        <v>107</v>
      </c>
      <c r="Q317" s="9">
        <v>0.22621564482029599</v>
      </c>
    </row>
    <row r="318" spans="4:17" x14ac:dyDescent="0.25">
      <c r="D318" s="8" t="s">
        <v>505</v>
      </c>
      <c r="E318" s="20">
        <v>982</v>
      </c>
      <c r="F318" s="20">
        <v>702</v>
      </c>
      <c r="G318" s="9">
        <v>0.714867617107943</v>
      </c>
      <c r="H318" s="20">
        <v>525</v>
      </c>
      <c r="I318" s="9">
        <v>0.74786324786324787</v>
      </c>
      <c r="J318" s="20"/>
      <c r="K318" s="9">
        <v>0</v>
      </c>
      <c r="L318" s="20">
        <v>4</v>
      </c>
      <c r="M318" s="9">
        <v>5.6980056980056983E-3</v>
      </c>
      <c r="N318" s="20">
        <v>109</v>
      </c>
      <c r="O318" s="9">
        <v>0.15527065527065528</v>
      </c>
      <c r="P318" s="20">
        <v>149</v>
      </c>
      <c r="Q318" s="9">
        <v>0.21225071225071226</v>
      </c>
    </row>
    <row r="319" spans="4:17" x14ac:dyDescent="0.25">
      <c r="D319" s="8" t="s">
        <v>732</v>
      </c>
      <c r="E319" s="20">
        <v>547</v>
      </c>
      <c r="F319" s="20">
        <v>468</v>
      </c>
      <c r="G319" s="9">
        <v>0.8555758683729433</v>
      </c>
      <c r="H319" s="20">
        <v>388</v>
      </c>
      <c r="I319" s="9">
        <v>0.82905982905982911</v>
      </c>
      <c r="J319" s="20">
        <v>0</v>
      </c>
      <c r="K319" s="9">
        <v>0</v>
      </c>
      <c r="L319" s="20">
        <v>23</v>
      </c>
      <c r="M319" s="9">
        <v>4.9145299145299144E-2</v>
      </c>
      <c r="N319" s="20">
        <v>37</v>
      </c>
      <c r="O319" s="9">
        <v>7.9059829059829057E-2</v>
      </c>
      <c r="P319" s="20">
        <v>10</v>
      </c>
      <c r="Q319" s="9">
        <v>2.1367521367521368E-2</v>
      </c>
    </row>
    <row r="320" spans="4:17" x14ac:dyDescent="0.25">
      <c r="D320" s="8" t="s">
        <v>734</v>
      </c>
      <c r="E320" s="20">
        <v>1285</v>
      </c>
      <c r="F320" s="20">
        <v>989</v>
      </c>
      <c r="G320" s="9">
        <v>0.76964980544747086</v>
      </c>
      <c r="H320" s="20">
        <v>713</v>
      </c>
      <c r="I320" s="9">
        <v>0.72093023255813948</v>
      </c>
      <c r="J320" s="20">
        <v>0</v>
      </c>
      <c r="K320" s="9">
        <v>0</v>
      </c>
      <c r="L320" s="20">
        <v>22</v>
      </c>
      <c r="M320" s="9">
        <v>2.2244691607684528E-2</v>
      </c>
      <c r="N320" s="20">
        <v>189</v>
      </c>
      <c r="O320" s="9">
        <v>0.1911021233569262</v>
      </c>
      <c r="P320" s="20">
        <v>48</v>
      </c>
      <c r="Q320" s="9">
        <v>4.8533872598584431E-2</v>
      </c>
    </row>
    <row r="321" spans="4:17" x14ac:dyDescent="0.25">
      <c r="D321" s="8" t="s">
        <v>735</v>
      </c>
      <c r="E321" s="20">
        <v>717</v>
      </c>
      <c r="F321" s="20">
        <v>514</v>
      </c>
      <c r="G321" s="9">
        <v>0.71687587168758715</v>
      </c>
      <c r="H321" s="20">
        <v>362</v>
      </c>
      <c r="I321" s="9">
        <v>0.7042801556420234</v>
      </c>
      <c r="J321" s="20">
        <v>0</v>
      </c>
      <c r="K321" s="9">
        <v>0</v>
      </c>
      <c r="L321" s="20">
        <v>10</v>
      </c>
      <c r="M321" s="9">
        <v>1.9455252918287938E-2</v>
      </c>
      <c r="N321" s="20">
        <v>131</v>
      </c>
      <c r="O321" s="9">
        <v>0.25486381322957197</v>
      </c>
      <c r="P321" s="20">
        <v>45</v>
      </c>
      <c r="Q321" s="9">
        <v>8.7548638132295714E-2</v>
      </c>
    </row>
    <row r="322" spans="4:17" x14ac:dyDescent="0.25">
      <c r="D322" s="8" t="s">
        <v>744</v>
      </c>
      <c r="E322" s="20">
        <v>458</v>
      </c>
      <c r="F322" s="20">
        <v>410</v>
      </c>
      <c r="G322" s="9">
        <v>0.89519650655021832</v>
      </c>
      <c r="H322" s="20">
        <v>361</v>
      </c>
      <c r="I322" s="9">
        <v>0.88048780487804879</v>
      </c>
      <c r="J322" s="20">
        <v>0</v>
      </c>
      <c r="K322" s="9">
        <v>0</v>
      </c>
      <c r="L322" s="20">
        <v>26</v>
      </c>
      <c r="M322" s="9">
        <v>6.3414634146341464E-2</v>
      </c>
      <c r="N322" s="20">
        <v>15</v>
      </c>
      <c r="O322" s="9">
        <v>3.6585365853658534E-2</v>
      </c>
      <c r="P322" s="20">
        <v>1</v>
      </c>
      <c r="Q322" s="9">
        <v>2.4390243902439024E-3</v>
      </c>
    </row>
    <row r="323" spans="4:17" x14ac:dyDescent="0.25">
      <c r="D323" s="8" t="s">
        <v>512</v>
      </c>
      <c r="E323" s="20">
        <v>696</v>
      </c>
      <c r="F323" s="20">
        <v>539</v>
      </c>
      <c r="G323" s="9">
        <v>0.77442528735632188</v>
      </c>
      <c r="H323" s="20">
        <v>395</v>
      </c>
      <c r="I323" s="9">
        <v>0.73283858998144713</v>
      </c>
      <c r="J323" s="20"/>
      <c r="K323" s="9">
        <v>0</v>
      </c>
      <c r="L323" s="20">
        <v>18</v>
      </c>
      <c r="M323" s="9">
        <v>3.3395176252319109E-2</v>
      </c>
      <c r="N323" s="20">
        <v>68</v>
      </c>
      <c r="O323" s="9">
        <v>0.12615955473098331</v>
      </c>
      <c r="P323" s="20">
        <v>54</v>
      </c>
      <c r="Q323" s="9">
        <v>0.10018552875695733</v>
      </c>
    </row>
    <row r="324" spans="4:17" x14ac:dyDescent="0.25">
      <c r="D324" s="7" t="s">
        <v>509</v>
      </c>
      <c r="E324" s="20">
        <v>7139</v>
      </c>
      <c r="F324" s="20">
        <v>4824</v>
      </c>
      <c r="G324" s="9">
        <v>0.67572489144137837</v>
      </c>
      <c r="H324" s="20">
        <v>3387</v>
      </c>
      <c r="I324" s="9">
        <v>0.70211442786069655</v>
      </c>
      <c r="J324" s="20">
        <v>0</v>
      </c>
      <c r="K324" s="9">
        <v>0</v>
      </c>
      <c r="L324" s="20">
        <v>186</v>
      </c>
      <c r="M324" s="9">
        <v>3.8557213930348257E-2</v>
      </c>
      <c r="N324" s="20">
        <v>1271</v>
      </c>
      <c r="O324" s="9">
        <v>0.26347429519071308</v>
      </c>
      <c r="P324" s="20">
        <v>673</v>
      </c>
      <c r="Q324" s="9">
        <v>0.13951077943615256</v>
      </c>
    </row>
    <row r="325" spans="4:17" x14ac:dyDescent="0.25">
      <c r="D325" s="8" t="s">
        <v>716</v>
      </c>
      <c r="E325" s="20">
        <v>992</v>
      </c>
      <c r="F325" s="20">
        <v>614</v>
      </c>
      <c r="G325" s="9">
        <v>0.61895161290322576</v>
      </c>
      <c r="H325" s="20">
        <v>395</v>
      </c>
      <c r="I325" s="9">
        <v>0.64332247557003253</v>
      </c>
      <c r="J325" s="20">
        <v>0</v>
      </c>
      <c r="K325" s="9">
        <v>0</v>
      </c>
      <c r="L325" s="20">
        <v>8</v>
      </c>
      <c r="M325" s="9">
        <v>1.3029315960912053E-2</v>
      </c>
      <c r="N325" s="20">
        <v>311</v>
      </c>
      <c r="O325" s="9">
        <v>0.50651465798045603</v>
      </c>
      <c r="P325" s="20">
        <v>26</v>
      </c>
      <c r="Q325" s="9">
        <v>4.2345276872964167E-2</v>
      </c>
    </row>
    <row r="326" spans="4:17" x14ac:dyDescent="0.25">
      <c r="D326" s="8" t="s">
        <v>725</v>
      </c>
      <c r="E326" s="20">
        <v>646</v>
      </c>
      <c r="F326" s="20">
        <v>430</v>
      </c>
      <c r="G326" s="9">
        <v>0.66563467492260064</v>
      </c>
      <c r="H326" s="20">
        <v>256</v>
      </c>
      <c r="I326" s="9">
        <v>0.59534883720930232</v>
      </c>
      <c r="J326" s="20">
        <v>0</v>
      </c>
      <c r="K326" s="9">
        <v>0</v>
      </c>
      <c r="L326" s="20">
        <v>11</v>
      </c>
      <c r="M326" s="9">
        <v>2.5581395348837209E-2</v>
      </c>
      <c r="N326" s="20">
        <v>143</v>
      </c>
      <c r="O326" s="9">
        <v>0.33255813953488372</v>
      </c>
      <c r="P326" s="20">
        <v>38</v>
      </c>
      <c r="Q326" s="9">
        <v>8.8372093023255813E-2</v>
      </c>
    </row>
    <row r="327" spans="4:17" x14ac:dyDescent="0.25">
      <c r="D327" s="8" t="s">
        <v>729</v>
      </c>
      <c r="E327" s="20">
        <v>401</v>
      </c>
      <c r="F327" s="20">
        <v>275</v>
      </c>
      <c r="G327" s="9">
        <v>0.68578553615960103</v>
      </c>
      <c r="H327" s="20">
        <v>184</v>
      </c>
      <c r="I327" s="9">
        <v>0.66909090909090907</v>
      </c>
      <c r="J327" s="20">
        <v>0</v>
      </c>
      <c r="K327" s="9">
        <v>0</v>
      </c>
      <c r="L327" s="20">
        <v>1</v>
      </c>
      <c r="M327" s="9">
        <v>3.6363636363636364E-3</v>
      </c>
      <c r="N327" s="20">
        <v>61</v>
      </c>
      <c r="O327" s="9">
        <v>0.22181818181818183</v>
      </c>
      <c r="P327" s="20">
        <v>51</v>
      </c>
      <c r="Q327" s="9">
        <v>0.18545454545454546</v>
      </c>
    </row>
    <row r="328" spans="4:17" x14ac:dyDescent="0.25">
      <c r="D328" s="8" t="s">
        <v>736</v>
      </c>
      <c r="E328" s="20">
        <v>994</v>
      </c>
      <c r="F328" s="20">
        <v>618</v>
      </c>
      <c r="G328" s="9">
        <v>0.62173038229376254</v>
      </c>
      <c r="H328" s="20">
        <v>411</v>
      </c>
      <c r="I328" s="9">
        <v>0.66504854368932043</v>
      </c>
      <c r="J328" s="20">
        <v>0</v>
      </c>
      <c r="K328" s="9">
        <v>0</v>
      </c>
      <c r="L328" s="20">
        <v>83</v>
      </c>
      <c r="M328" s="9">
        <v>0.13430420711974109</v>
      </c>
      <c r="N328" s="20">
        <v>145</v>
      </c>
      <c r="O328" s="9">
        <v>0.23462783171521034</v>
      </c>
      <c r="P328" s="20">
        <v>129</v>
      </c>
      <c r="Q328" s="9">
        <v>0.20873786407766989</v>
      </c>
    </row>
    <row r="329" spans="4:17" x14ac:dyDescent="0.25">
      <c r="D329" s="8" t="s">
        <v>743</v>
      </c>
      <c r="E329" s="20">
        <v>1985</v>
      </c>
      <c r="F329" s="20">
        <v>1544</v>
      </c>
      <c r="G329" s="9">
        <v>0.77783375314861458</v>
      </c>
      <c r="H329" s="20">
        <v>1202</v>
      </c>
      <c r="I329" s="9">
        <v>0.77849740932642486</v>
      </c>
      <c r="J329" s="20">
        <v>0</v>
      </c>
      <c r="K329" s="9">
        <v>0</v>
      </c>
      <c r="L329" s="20">
        <v>67</v>
      </c>
      <c r="M329" s="9">
        <v>4.3393782383419691E-2</v>
      </c>
      <c r="N329" s="20">
        <v>324</v>
      </c>
      <c r="O329" s="9">
        <v>0.20984455958549222</v>
      </c>
      <c r="P329" s="20">
        <v>7</v>
      </c>
      <c r="Q329" s="9">
        <v>4.5336787564766836E-3</v>
      </c>
    </row>
    <row r="330" spans="4:17" x14ac:dyDescent="0.25">
      <c r="D330" s="8" t="s">
        <v>510</v>
      </c>
      <c r="E330" s="20">
        <v>1384</v>
      </c>
      <c r="F330" s="20">
        <v>978</v>
      </c>
      <c r="G330" s="9">
        <v>0.70664739884393069</v>
      </c>
      <c r="H330" s="20">
        <v>707</v>
      </c>
      <c r="I330" s="9">
        <v>0.72290388548057261</v>
      </c>
      <c r="J330" s="20"/>
      <c r="K330" s="9">
        <v>0</v>
      </c>
      <c r="L330" s="20">
        <v>7</v>
      </c>
      <c r="M330" s="9">
        <v>7.1574642126789366E-3</v>
      </c>
      <c r="N330" s="20">
        <v>19</v>
      </c>
      <c r="O330" s="9">
        <v>1.9427402862985686E-2</v>
      </c>
      <c r="P330" s="20">
        <v>345</v>
      </c>
      <c r="Q330" s="9">
        <v>0.35276073619631904</v>
      </c>
    </row>
    <row r="331" spans="4:17" x14ac:dyDescent="0.25">
      <c r="D331" s="8" t="s">
        <v>747</v>
      </c>
      <c r="E331" s="20">
        <v>737</v>
      </c>
      <c r="F331" s="20">
        <v>365</v>
      </c>
      <c r="G331" s="9">
        <v>0.49525101763907736</v>
      </c>
      <c r="H331" s="20">
        <v>232</v>
      </c>
      <c r="I331" s="9">
        <v>0.63561643835616444</v>
      </c>
      <c r="J331" s="20">
        <v>0</v>
      </c>
      <c r="K331" s="9">
        <v>0</v>
      </c>
      <c r="L331" s="20">
        <v>9</v>
      </c>
      <c r="M331" s="9">
        <v>2.4657534246575342E-2</v>
      </c>
      <c r="N331" s="20">
        <v>268</v>
      </c>
      <c r="O331" s="9">
        <v>0.73424657534246573</v>
      </c>
      <c r="P331" s="20">
        <v>77</v>
      </c>
      <c r="Q331" s="9">
        <v>0.21095890410958903</v>
      </c>
    </row>
    <row r="332" spans="4:17" x14ac:dyDescent="0.25">
      <c r="D332" s="7" t="s">
        <v>507</v>
      </c>
      <c r="E332" s="20">
        <v>4037</v>
      </c>
      <c r="F332" s="20">
        <v>2539</v>
      </c>
      <c r="G332" s="9">
        <v>0.62893237552638093</v>
      </c>
      <c r="H332" s="20">
        <v>1573</v>
      </c>
      <c r="I332" s="9">
        <v>0.619535250098464</v>
      </c>
      <c r="J332" s="20">
        <v>0</v>
      </c>
      <c r="K332" s="9">
        <v>0</v>
      </c>
      <c r="L332" s="20">
        <v>73</v>
      </c>
      <c r="M332" s="9">
        <v>2.8751476959432847E-2</v>
      </c>
      <c r="N332" s="20">
        <v>1042</v>
      </c>
      <c r="O332" s="9">
        <v>0.41039779440724694</v>
      </c>
      <c r="P332" s="20">
        <v>240</v>
      </c>
      <c r="Q332" s="9">
        <v>9.4525403702244978E-2</v>
      </c>
    </row>
    <row r="333" spans="4:17" x14ac:dyDescent="0.25">
      <c r="D333" s="8" t="s">
        <v>508</v>
      </c>
      <c r="E333" s="20">
        <v>1658</v>
      </c>
      <c r="F333" s="20">
        <v>1091</v>
      </c>
      <c r="G333" s="9">
        <v>0.65802171290711697</v>
      </c>
      <c r="H333" s="20">
        <v>747</v>
      </c>
      <c r="I333" s="9">
        <v>0.68469294225481214</v>
      </c>
      <c r="J333" s="20"/>
      <c r="K333" s="9">
        <v>0</v>
      </c>
      <c r="L333" s="20">
        <v>28</v>
      </c>
      <c r="M333" s="9">
        <v>2.5664527956003668E-2</v>
      </c>
      <c r="N333" s="20">
        <v>458</v>
      </c>
      <c r="O333" s="9">
        <v>0.41979835013748856</v>
      </c>
      <c r="P333" s="20">
        <v>27</v>
      </c>
      <c r="Q333" s="9">
        <v>2.4747937671860679E-2</v>
      </c>
    </row>
    <row r="334" spans="4:17" x14ac:dyDescent="0.25">
      <c r="D334" s="8" t="s">
        <v>741</v>
      </c>
      <c r="E334" s="20">
        <v>1126</v>
      </c>
      <c r="F334" s="20">
        <v>710</v>
      </c>
      <c r="G334" s="9">
        <v>0.63055062166962694</v>
      </c>
      <c r="H334" s="20">
        <v>400</v>
      </c>
      <c r="I334" s="9">
        <v>0.56338028169014087</v>
      </c>
      <c r="J334" s="20">
        <v>0</v>
      </c>
      <c r="K334" s="9">
        <v>0</v>
      </c>
      <c r="L334" s="20">
        <v>36</v>
      </c>
      <c r="M334" s="9">
        <v>5.0704225352112678E-2</v>
      </c>
      <c r="N334" s="20">
        <v>239</v>
      </c>
      <c r="O334" s="9">
        <v>0.33661971830985915</v>
      </c>
      <c r="P334" s="20">
        <v>97</v>
      </c>
      <c r="Q334" s="9">
        <v>0.13661971830985917</v>
      </c>
    </row>
    <row r="335" spans="4:17" x14ac:dyDescent="0.25">
      <c r="D335" s="8" t="s">
        <v>511</v>
      </c>
      <c r="E335" s="20">
        <v>1253</v>
      </c>
      <c r="F335" s="20">
        <v>738</v>
      </c>
      <c r="G335" s="9">
        <v>0.58898643256185157</v>
      </c>
      <c r="H335" s="20">
        <v>426</v>
      </c>
      <c r="I335" s="9">
        <v>0.57723577235772361</v>
      </c>
      <c r="J335" s="20">
        <v>0</v>
      </c>
      <c r="K335" s="9">
        <v>0</v>
      </c>
      <c r="L335" s="20">
        <v>9</v>
      </c>
      <c r="M335" s="9">
        <v>1.2195121951219513E-2</v>
      </c>
      <c r="N335" s="20">
        <v>345</v>
      </c>
      <c r="O335" s="9">
        <v>0.46747967479674796</v>
      </c>
      <c r="P335" s="20">
        <v>116</v>
      </c>
      <c r="Q335" s="9">
        <v>0.15718157181571815</v>
      </c>
    </row>
    <row r="336" spans="4:17" x14ac:dyDescent="0.25">
      <c r="D336" s="7" t="s">
        <v>726</v>
      </c>
      <c r="E336" s="20">
        <v>4371</v>
      </c>
      <c r="F336" s="20">
        <v>2734</v>
      </c>
      <c r="G336" s="9">
        <v>0.62548615877373603</v>
      </c>
      <c r="H336" s="20">
        <v>1722</v>
      </c>
      <c r="I336" s="9">
        <v>0.62984637893196782</v>
      </c>
      <c r="J336" s="20">
        <v>0</v>
      </c>
      <c r="K336" s="9">
        <v>0</v>
      </c>
      <c r="L336" s="20">
        <v>32</v>
      </c>
      <c r="M336" s="9">
        <v>1.1704462326261888E-2</v>
      </c>
      <c r="N336" s="20">
        <v>1049</v>
      </c>
      <c r="O336" s="9">
        <v>0.38368690563277247</v>
      </c>
      <c r="P336" s="20">
        <v>445</v>
      </c>
      <c r="Q336" s="9">
        <v>0.16276517922457936</v>
      </c>
    </row>
    <row r="337" spans="4:17" x14ac:dyDescent="0.25">
      <c r="D337" s="8" t="s">
        <v>727</v>
      </c>
      <c r="E337" s="20">
        <v>751</v>
      </c>
      <c r="F337" s="20">
        <v>559</v>
      </c>
      <c r="G337" s="9">
        <v>0.74434087882822908</v>
      </c>
      <c r="H337" s="20">
        <v>422</v>
      </c>
      <c r="I337" s="9">
        <v>0.75491949910554557</v>
      </c>
      <c r="J337" s="20">
        <v>0</v>
      </c>
      <c r="K337" s="9">
        <v>0</v>
      </c>
      <c r="L337" s="20">
        <v>4</v>
      </c>
      <c r="M337" s="9">
        <v>7.1556350626118068E-3</v>
      </c>
      <c r="N337" s="20">
        <v>115</v>
      </c>
      <c r="O337" s="9">
        <v>0.20572450805008943</v>
      </c>
      <c r="P337" s="20">
        <v>59</v>
      </c>
      <c r="Q337" s="9">
        <v>0.10554561717352415</v>
      </c>
    </row>
    <row r="338" spans="4:17" x14ac:dyDescent="0.25">
      <c r="D338" s="8" t="s">
        <v>730</v>
      </c>
      <c r="E338" s="20">
        <v>291</v>
      </c>
      <c r="F338" s="20">
        <v>160</v>
      </c>
      <c r="G338" s="9">
        <v>0.54982817869415812</v>
      </c>
      <c r="H338" s="20">
        <v>96</v>
      </c>
      <c r="I338" s="9">
        <v>0.6</v>
      </c>
      <c r="J338" s="20">
        <v>0</v>
      </c>
      <c r="K338" s="9">
        <v>0</v>
      </c>
      <c r="L338" s="20">
        <v>5</v>
      </c>
      <c r="M338" s="9">
        <v>3.125E-2</v>
      </c>
      <c r="N338" s="20">
        <v>68</v>
      </c>
      <c r="O338" s="9">
        <v>0.42499999999999999</v>
      </c>
      <c r="P338" s="20">
        <v>47</v>
      </c>
      <c r="Q338" s="9">
        <v>0.29375000000000001</v>
      </c>
    </row>
    <row r="339" spans="4:17" x14ac:dyDescent="0.25">
      <c r="D339" s="8" t="s">
        <v>733</v>
      </c>
      <c r="E339" s="20">
        <v>447</v>
      </c>
      <c r="F339" s="20">
        <v>286</v>
      </c>
      <c r="G339" s="9">
        <v>0.63982102908277405</v>
      </c>
      <c r="H339" s="20">
        <v>161</v>
      </c>
      <c r="I339" s="9">
        <v>0.56293706293706292</v>
      </c>
      <c r="J339" s="20">
        <v>0</v>
      </c>
      <c r="K339" s="9">
        <v>0</v>
      </c>
      <c r="L339" s="20">
        <v>7</v>
      </c>
      <c r="M339" s="9">
        <v>2.4475524475524476E-2</v>
      </c>
      <c r="N339" s="20">
        <v>128</v>
      </c>
      <c r="O339" s="9">
        <v>0.44755244755244755</v>
      </c>
      <c r="P339" s="20">
        <v>16</v>
      </c>
      <c r="Q339" s="9">
        <v>5.5944055944055944E-2</v>
      </c>
    </row>
    <row r="340" spans="4:17" x14ac:dyDescent="0.25">
      <c r="D340" s="8" t="s">
        <v>737</v>
      </c>
      <c r="E340" s="20">
        <v>852</v>
      </c>
      <c r="F340" s="20">
        <v>480</v>
      </c>
      <c r="G340" s="9">
        <v>0.56338028169014087</v>
      </c>
      <c r="H340" s="20">
        <v>282</v>
      </c>
      <c r="I340" s="9">
        <v>0.58750000000000002</v>
      </c>
      <c r="J340" s="20">
        <v>0</v>
      </c>
      <c r="K340" s="9">
        <v>0</v>
      </c>
      <c r="L340" s="20">
        <v>5</v>
      </c>
      <c r="M340" s="9">
        <v>1.0416666666666666E-2</v>
      </c>
      <c r="N340" s="20">
        <v>224</v>
      </c>
      <c r="O340" s="9">
        <v>0.46666666666666667</v>
      </c>
      <c r="P340" s="20">
        <v>121</v>
      </c>
      <c r="Q340" s="9">
        <v>0.25208333333333333</v>
      </c>
    </row>
    <row r="341" spans="4:17" x14ac:dyDescent="0.25">
      <c r="D341" s="8" t="s">
        <v>745</v>
      </c>
      <c r="E341" s="20">
        <v>1644</v>
      </c>
      <c r="F341" s="20">
        <v>993</v>
      </c>
      <c r="G341" s="9">
        <v>0.60401459854014594</v>
      </c>
      <c r="H341" s="20">
        <v>598</v>
      </c>
      <c r="I341" s="9">
        <v>0.60221550855991945</v>
      </c>
      <c r="J341" s="20">
        <v>0</v>
      </c>
      <c r="K341" s="9">
        <v>0</v>
      </c>
      <c r="L341" s="20">
        <v>4</v>
      </c>
      <c r="M341" s="9">
        <v>4.0281973816717019E-3</v>
      </c>
      <c r="N341" s="20">
        <v>429</v>
      </c>
      <c r="O341" s="9">
        <v>0.43202416918429004</v>
      </c>
      <c r="P341" s="20">
        <v>169</v>
      </c>
      <c r="Q341" s="9">
        <v>0.17019133937562941</v>
      </c>
    </row>
    <row r="342" spans="4:17" x14ac:dyDescent="0.25">
      <c r="D342" s="8" t="s">
        <v>746</v>
      </c>
      <c r="E342" s="20">
        <v>386</v>
      </c>
      <c r="F342" s="20">
        <v>256</v>
      </c>
      <c r="G342" s="9">
        <v>0.66321243523316065</v>
      </c>
      <c r="H342" s="20">
        <v>163</v>
      </c>
      <c r="I342" s="9">
        <v>0.63671875</v>
      </c>
      <c r="J342" s="20">
        <v>0</v>
      </c>
      <c r="K342" s="9">
        <v>0</v>
      </c>
      <c r="L342" s="20">
        <v>7</v>
      </c>
      <c r="M342" s="9">
        <v>2.734375E-2</v>
      </c>
      <c r="N342" s="20">
        <v>85</v>
      </c>
      <c r="O342" s="9">
        <v>0.33203125</v>
      </c>
      <c r="P342" s="20">
        <v>33</v>
      </c>
      <c r="Q342" s="9">
        <v>0.12890625</v>
      </c>
    </row>
    <row r="343" spans="4:17" x14ac:dyDescent="0.25">
      <c r="D343" s="7" t="s">
        <v>728</v>
      </c>
      <c r="E343" s="20">
        <v>5007</v>
      </c>
      <c r="F343" s="20">
        <v>3498</v>
      </c>
      <c r="G343" s="9">
        <v>0.69862192929898148</v>
      </c>
      <c r="H343" s="20">
        <v>2489</v>
      </c>
      <c r="I343" s="9">
        <v>0.71154945683247572</v>
      </c>
      <c r="J343" s="20">
        <v>0</v>
      </c>
      <c r="K343" s="9">
        <v>0</v>
      </c>
      <c r="L343" s="20">
        <v>111</v>
      </c>
      <c r="M343" s="9">
        <v>3.1732418524871353E-2</v>
      </c>
      <c r="N343" s="20">
        <v>993</v>
      </c>
      <c r="O343" s="9">
        <v>0.28387650085763294</v>
      </c>
      <c r="P343" s="20">
        <v>282</v>
      </c>
      <c r="Q343" s="9">
        <v>8.0617495711835338E-2</v>
      </c>
    </row>
    <row r="344" spans="4:17" x14ac:dyDescent="0.25">
      <c r="D344" s="8" t="s">
        <v>487</v>
      </c>
      <c r="E344" s="20">
        <v>954</v>
      </c>
      <c r="F344" s="20">
        <v>653</v>
      </c>
      <c r="G344" s="9">
        <v>0.68448637316561844</v>
      </c>
      <c r="H344" s="20">
        <v>523</v>
      </c>
      <c r="I344" s="9">
        <v>0.80091883614088821</v>
      </c>
      <c r="J344" s="20">
        <v>0</v>
      </c>
      <c r="K344" s="9">
        <v>0</v>
      </c>
      <c r="L344" s="20">
        <v>9</v>
      </c>
      <c r="M344" s="9">
        <v>1.3782542113323124E-2</v>
      </c>
      <c r="N344" s="20">
        <v>88</v>
      </c>
      <c r="O344" s="9">
        <v>0.13476263399693722</v>
      </c>
      <c r="P344" s="20">
        <v>181</v>
      </c>
      <c r="Q344" s="9">
        <v>0.27718223583460949</v>
      </c>
    </row>
    <row r="345" spans="4:17" x14ac:dyDescent="0.25">
      <c r="D345" s="8" t="s">
        <v>731</v>
      </c>
      <c r="E345" s="20">
        <v>612</v>
      </c>
      <c r="F345" s="20">
        <v>422</v>
      </c>
      <c r="G345" s="9">
        <v>0.68954248366013071</v>
      </c>
      <c r="H345" s="20">
        <v>280</v>
      </c>
      <c r="I345" s="9">
        <v>0.6635071090047393</v>
      </c>
      <c r="J345" s="20">
        <v>0</v>
      </c>
      <c r="K345" s="9">
        <v>0</v>
      </c>
      <c r="L345" s="20">
        <v>18</v>
      </c>
      <c r="M345" s="9">
        <v>4.2654028436018961E-2</v>
      </c>
      <c r="N345" s="20">
        <v>105</v>
      </c>
      <c r="O345" s="9">
        <v>0.24881516587677724</v>
      </c>
      <c r="P345" s="20">
        <v>54</v>
      </c>
      <c r="Q345" s="9">
        <v>0.12796208530805686</v>
      </c>
    </row>
    <row r="346" spans="4:17" x14ac:dyDescent="0.25">
      <c r="D346" s="8" t="s">
        <v>739</v>
      </c>
      <c r="E346" s="20">
        <v>818</v>
      </c>
      <c r="F346" s="20">
        <v>575</v>
      </c>
      <c r="G346" s="9">
        <v>0.70293398533007334</v>
      </c>
      <c r="H346" s="20">
        <v>373</v>
      </c>
      <c r="I346" s="9">
        <v>0.64869565217391301</v>
      </c>
      <c r="J346" s="20">
        <v>0</v>
      </c>
      <c r="K346" s="9">
        <v>0</v>
      </c>
      <c r="L346" s="20">
        <v>30</v>
      </c>
      <c r="M346" s="9">
        <v>5.2173913043478258E-2</v>
      </c>
      <c r="N346" s="20">
        <v>179</v>
      </c>
      <c r="O346" s="9">
        <v>0.31130434782608696</v>
      </c>
      <c r="P346" s="20">
        <v>13</v>
      </c>
      <c r="Q346" s="9">
        <v>2.2608695652173914E-2</v>
      </c>
    </row>
    <row r="347" spans="4:17" x14ac:dyDescent="0.25">
      <c r="D347" s="8" t="s">
        <v>740</v>
      </c>
      <c r="E347" s="20">
        <v>908</v>
      </c>
      <c r="F347" s="20">
        <v>646</v>
      </c>
      <c r="G347" s="9">
        <v>0.71145374449339205</v>
      </c>
      <c r="H347" s="20">
        <v>432</v>
      </c>
      <c r="I347" s="9">
        <v>0.66873065015479871</v>
      </c>
      <c r="J347" s="20">
        <v>0</v>
      </c>
      <c r="K347" s="9">
        <v>0</v>
      </c>
      <c r="L347" s="20">
        <v>30</v>
      </c>
      <c r="M347" s="9">
        <v>4.6439628482972138E-2</v>
      </c>
      <c r="N347" s="20">
        <v>184</v>
      </c>
      <c r="O347" s="9">
        <v>0.28482972136222912</v>
      </c>
      <c r="P347" s="20">
        <v>12</v>
      </c>
      <c r="Q347" s="9">
        <v>1.8575851393188854E-2</v>
      </c>
    </row>
    <row r="348" spans="4:17" x14ac:dyDescent="0.25">
      <c r="D348" s="8" t="s">
        <v>742</v>
      </c>
      <c r="E348" s="20">
        <v>1715</v>
      </c>
      <c r="F348" s="20">
        <v>1202</v>
      </c>
      <c r="G348" s="9">
        <v>0.70087463556851315</v>
      </c>
      <c r="H348" s="20">
        <v>881</v>
      </c>
      <c r="I348" s="9">
        <v>0.73294509151414311</v>
      </c>
      <c r="J348" s="20">
        <v>0</v>
      </c>
      <c r="K348" s="9">
        <v>0</v>
      </c>
      <c r="L348" s="20">
        <v>24</v>
      </c>
      <c r="M348" s="9">
        <v>1.9966722129783693E-2</v>
      </c>
      <c r="N348" s="20">
        <v>437</v>
      </c>
      <c r="O348" s="9">
        <v>0.36356073211314477</v>
      </c>
      <c r="P348" s="20">
        <v>22</v>
      </c>
      <c r="Q348" s="9">
        <v>1.8302828618968387E-2</v>
      </c>
    </row>
    <row r="349" spans="4:17" x14ac:dyDescent="0.25">
      <c r="D349" s="6" t="s">
        <v>208</v>
      </c>
      <c r="E349" s="20">
        <v>249928</v>
      </c>
      <c r="F349" s="20">
        <v>188825</v>
      </c>
      <c r="G349" s="9">
        <v>0.75551758906565092</v>
      </c>
      <c r="H349" s="20">
        <v>138679</v>
      </c>
      <c r="I349" s="9">
        <v>0.73443135178074936</v>
      </c>
      <c r="J349" s="20">
        <v>5</v>
      </c>
      <c r="K349" s="9">
        <v>2.6479544551833708E-5</v>
      </c>
      <c r="L349" s="20">
        <v>8916</v>
      </c>
      <c r="M349" s="9">
        <v>4.7218323844829872E-2</v>
      </c>
      <c r="N349" s="20">
        <v>26829</v>
      </c>
      <c r="O349" s="9">
        <v>0.1420839401562293</v>
      </c>
      <c r="P349" s="20">
        <v>18767</v>
      </c>
      <c r="Q349" s="9">
        <v>9.938832252085264E-2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798D20-A074-47CC-BB8E-65287CCCAB37}">
  <dimension ref="B1:Q349"/>
  <sheetViews>
    <sheetView showGridLines="0" showRowColHeader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3" width="12" customWidth="1"/>
    <col min="14" max="14" width="12.42578125" customWidth="1"/>
    <col min="15" max="15" width="12.28515625" customWidth="1"/>
    <col min="16" max="17" width="13.140625" customWidth="1"/>
  </cols>
  <sheetData>
    <row r="1" spans="2:4" ht="26.25" x14ac:dyDescent="0.4">
      <c r="B1" s="2" t="s">
        <v>181</v>
      </c>
      <c r="D1" s="4" t="s">
        <v>182</v>
      </c>
    </row>
    <row r="2" spans="2:4" ht="18.75" x14ac:dyDescent="0.3">
      <c r="B2" s="3">
        <f>MAX(data[[#All],[Rel_D]])</f>
        <v>44571</v>
      </c>
    </row>
    <row r="3" spans="2:4" ht="32.25" customHeight="1" x14ac:dyDescent="0.25"/>
    <row r="21" spans="4:17" ht="45" x14ac:dyDescent="0.25">
      <c r="D21" s="10"/>
      <c r="E21" s="11" t="s">
        <v>307</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06 Adults aged 16 to 49 yrs at risk of Covid or Flu",$D$23)</f>
        <v>46086</v>
      </c>
      <c r="F22" s="15">
        <f>GETPIVOTDATA("Sum of 06f Second Vaccination",$D$23)</f>
        <v>33186</v>
      </c>
      <c r="G22" s="16">
        <f>GETPIVOTDATA("Sum of 06f%",$D$23)</f>
        <v>0.72008853013930474</v>
      </c>
      <c r="H22" s="15">
        <f>GETPIVOTDATA("Sum of 06a Vaccinated (Booster)",$D$23)</f>
        <v>18458</v>
      </c>
      <c r="I22" s="16">
        <f>GETPIVOTDATA("Sum of 06a%",$D$23)</f>
        <v>0.55619839691436146</v>
      </c>
      <c r="J22" s="15">
        <f>GETPIVOTDATA("Sum of 06b Contraindicated (inc allergies, exclu vaccinated)",$D$23)</f>
        <v>1</v>
      </c>
      <c r="K22" s="16">
        <f>GETPIVOTDATA("Sum of 06b%",$D$23)</f>
        <v>3.0133188694027601E-5</v>
      </c>
      <c r="L22" s="15">
        <f>GETPIVOTDATA("Sum of 06c Declined (excl vaccinated or contraindicated)",$D$23)</f>
        <v>1133</v>
      </c>
      <c r="M22" s="16">
        <f>GETPIVOTDATA("Sum of 06c%",$D$23)</f>
        <v>3.4140902790333272E-2</v>
      </c>
      <c r="N22" s="15">
        <f>GETPIVOTDATA("Sum of 06d Invited no outcome (excl vac, contr, decl)",$D$23)</f>
        <v>6172</v>
      </c>
      <c r="O22" s="16">
        <f>GETPIVOTDATA("Sum of 06d%",$D$23)</f>
        <v>0.18598204061953835</v>
      </c>
      <c r="P22" s="15">
        <f>GETPIVOTDATA("Sum of 06e No contact coded [CALL]",$D$23)</f>
        <v>2932</v>
      </c>
      <c r="Q22" s="16">
        <f>GETPIVOTDATA("Sum of 06e%",$D$23)</f>
        <v>8.8350509250888928E-2</v>
      </c>
    </row>
    <row r="23" spans="4:17" hidden="1" x14ac:dyDescent="0.25">
      <c r="D23" s="5" t="s">
        <v>194</v>
      </c>
      <c r="E23" t="s">
        <v>308</v>
      </c>
      <c r="F23" t="s">
        <v>309</v>
      </c>
      <c r="G23" t="s">
        <v>310</v>
      </c>
      <c r="H23" t="s">
        <v>311</v>
      </c>
      <c r="I23" t="s">
        <v>312</v>
      </c>
      <c r="J23" t="s">
        <v>313</v>
      </c>
      <c r="K23" t="s">
        <v>314</v>
      </c>
      <c r="L23" t="s">
        <v>315</v>
      </c>
      <c r="M23" t="s">
        <v>316</v>
      </c>
      <c r="N23" t="s">
        <v>317</v>
      </c>
      <c r="O23" t="s">
        <v>318</v>
      </c>
      <c r="P23" t="s">
        <v>319</v>
      </c>
      <c r="Q23" t="s">
        <v>320</v>
      </c>
    </row>
    <row r="24" spans="4:17" x14ac:dyDescent="0.25">
      <c r="D24" s="6" t="s">
        <v>434</v>
      </c>
      <c r="E24" s="20">
        <v>4078</v>
      </c>
      <c r="F24" s="20">
        <v>2750</v>
      </c>
      <c r="G24" s="9">
        <v>0.674350171652771</v>
      </c>
      <c r="H24" s="20">
        <v>1282</v>
      </c>
      <c r="I24" s="9">
        <v>0.4661818181818182</v>
      </c>
      <c r="J24" s="20">
        <v>0</v>
      </c>
      <c r="K24" s="9">
        <v>0</v>
      </c>
      <c r="L24" s="20">
        <v>49</v>
      </c>
      <c r="M24" s="9">
        <v>1.781818181818182E-2</v>
      </c>
      <c r="N24" s="20">
        <v>307</v>
      </c>
      <c r="O24" s="9">
        <v>0.11163636363636363</v>
      </c>
      <c r="P24" s="20">
        <v>675</v>
      </c>
      <c r="Q24" s="9">
        <v>0.24545454545454545</v>
      </c>
    </row>
    <row r="25" spans="4:17" x14ac:dyDescent="0.25">
      <c r="D25" s="7" t="s">
        <v>447</v>
      </c>
      <c r="E25" s="20">
        <v>580</v>
      </c>
      <c r="F25" s="20">
        <v>409</v>
      </c>
      <c r="G25" s="9">
        <v>0.70517241379310347</v>
      </c>
      <c r="H25" s="20">
        <v>206</v>
      </c>
      <c r="I25" s="9">
        <v>0.50366748166259168</v>
      </c>
      <c r="J25" s="20">
        <v>0</v>
      </c>
      <c r="K25" s="9">
        <v>0</v>
      </c>
      <c r="L25" s="20">
        <v>8</v>
      </c>
      <c r="M25" s="9">
        <v>1.9559902200488997E-2</v>
      </c>
      <c r="N25" s="20">
        <v>19</v>
      </c>
      <c r="O25" s="9">
        <v>4.6454767726161368E-2</v>
      </c>
      <c r="P25" s="20">
        <v>99</v>
      </c>
      <c r="Q25" s="9">
        <v>0.24205378973105135</v>
      </c>
    </row>
    <row r="26" spans="4:17" x14ac:dyDescent="0.25">
      <c r="D26" s="8" t="s">
        <v>515</v>
      </c>
      <c r="E26" s="20">
        <v>143</v>
      </c>
      <c r="F26" s="20">
        <v>110</v>
      </c>
      <c r="G26" s="9">
        <v>0.76923076923076927</v>
      </c>
      <c r="H26" s="20">
        <v>56</v>
      </c>
      <c r="I26" s="9">
        <v>0.50909090909090904</v>
      </c>
      <c r="J26" s="20">
        <v>0</v>
      </c>
      <c r="K26" s="9">
        <v>0</v>
      </c>
      <c r="L26" s="20">
        <v>1</v>
      </c>
      <c r="M26" s="9">
        <v>9.0909090909090905E-3</v>
      </c>
      <c r="N26" s="20">
        <v>4</v>
      </c>
      <c r="O26" s="9">
        <v>3.6363636363636362E-2</v>
      </c>
      <c r="P26" s="20">
        <v>22</v>
      </c>
      <c r="Q26" s="9">
        <v>0.2</v>
      </c>
    </row>
    <row r="27" spans="4:17" x14ac:dyDescent="0.25">
      <c r="D27" s="8" t="s">
        <v>529</v>
      </c>
      <c r="E27" s="20">
        <v>81</v>
      </c>
      <c r="F27" s="20">
        <v>61</v>
      </c>
      <c r="G27" s="9">
        <v>0.75308641975308643</v>
      </c>
      <c r="H27" s="20">
        <v>26</v>
      </c>
      <c r="I27" s="9">
        <v>0.42622950819672129</v>
      </c>
      <c r="J27" s="20">
        <v>0</v>
      </c>
      <c r="K27" s="9">
        <v>0</v>
      </c>
      <c r="L27" s="20">
        <v>0</v>
      </c>
      <c r="M27" s="9">
        <v>0</v>
      </c>
      <c r="N27" s="20">
        <v>9</v>
      </c>
      <c r="O27" s="9">
        <v>0.14754098360655737</v>
      </c>
      <c r="P27" s="20">
        <v>4</v>
      </c>
      <c r="Q27" s="9">
        <v>6.5573770491803282E-2</v>
      </c>
    </row>
    <row r="28" spans="4:17" x14ac:dyDescent="0.25">
      <c r="D28" s="8" t="s">
        <v>448</v>
      </c>
      <c r="E28" s="20">
        <v>356</v>
      </c>
      <c r="F28" s="20">
        <v>238</v>
      </c>
      <c r="G28" s="9">
        <v>0.6685393258426966</v>
      </c>
      <c r="H28" s="20">
        <v>124</v>
      </c>
      <c r="I28" s="9">
        <v>0.52100840336134457</v>
      </c>
      <c r="J28" s="20">
        <v>0</v>
      </c>
      <c r="K28" s="9">
        <v>0</v>
      </c>
      <c r="L28" s="20">
        <v>7</v>
      </c>
      <c r="M28" s="9">
        <v>2.9411764705882353E-2</v>
      </c>
      <c r="N28" s="20">
        <v>6</v>
      </c>
      <c r="O28" s="9">
        <v>2.5210084033613446E-2</v>
      </c>
      <c r="P28" s="20">
        <v>73</v>
      </c>
      <c r="Q28" s="9">
        <v>0.30672268907563027</v>
      </c>
    </row>
    <row r="29" spans="4:17" x14ac:dyDescent="0.25">
      <c r="D29" s="7" t="s">
        <v>444</v>
      </c>
      <c r="E29" s="20">
        <v>537</v>
      </c>
      <c r="F29" s="20">
        <v>344</v>
      </c>
      <c r="G29" s="9">
        <v>0.64059590316573556</v>
      </c>
      <c r="H29" s="20">
        <v>171</v>
      </c>
      <c r="I29" s="9">
        <v>0.49709302325581395</v>
      </c>
      <c r="J29" s="20">
        <v>0</v>
      </c>
      <c r="K29" s="9">
        <v>0</v>
      </c>
      <c r="L29" s="20">
        <v>15</v>
      </c>
      <c r="M29" s="9">
        <v>4.3604651162790699E-2</v>
      </c>
      <c r="N29" s="20">
        <v>47</v>
      </c>
      <c r="O29" s="9">
        <v>0.13662790697674418</v>
      </c>
      <c r="P29" s="20">
        <v>83</v>
      </c>
      <c r="Q29" s="9">
        <v>0.24127906976744187</v>
      </c>
    </row>
    <row r="30" spans="4:17" x14ac:dyDescent="0.25">
      <c r="D30" s="8" t="s">
        <v>516</v>
      </c>
      <c r="E30" s="20">
        <v>116</v>
      </c>
      <c r="F30" s="20">
        <v>73</v>
      </c>
      <c r="G30" s="9">
        <v>0.62931034482758619</v>
      </c>
      <c r="H30" s="20">
        <v>29</v>
      </c>
      <c r="I30" s="9">
        <v>0.39726027397260272</v>
      </c>
      <c r="J30" s="20">
        <v>0</v>
      </c>
      <c r="K30" s="9">
        <v>0</v>
      </c>
      <c r="L30" s="20">
        <v>1</v>
      </c>
      <c r="M30" s="9">
        <v>1.3698630136986301E-2</v>
      </c>
      <c r="N30" s="20">
        <v>5</v>
      </c>
      <c r="O30" s="9">
        <v>6.8493150684931503E-2</v>
      </c>
      <c r="P30" s="20">
        <v>27</v>
      </c>
      <c r="Q30" s="9">
        <v>0.36986301369863012</v>
      </c>
    </row>
    <row r="31" spans="4:17" x14ac:dyDescent="0.25">
      <c r="D31" s="8" t="s">
        <v>517</v>
      </c>
      <c r="E31" s="20">
        <v>108</v>
      </c>
      <c r="F31" s="20">
        <v>70</v>
      </c>
      <c r="G31" s="9">
        <v>0.64814814814814814</v>
      </c>
      <c r="H31" s="20">
        <v>34</v>
      </c>
      <c r="I31" s="9">
        <v>0.48571428571428571</v>
      </c>
      <c r="J31" s="20">
        <v>0</v>
      </c>
      <c r="K31" s="9">
        <v>0</v>
      </c>
      <c r="L31" s="20">
        <v>0</v>
      </c>
      <c r="M31" s="9">
        <v>0</v>
      </c>
      <c r="N31" s="20">
        <v>4</v>
      </c>
      <c r="O31" s="9">
        <v>5.7142857142857141E-2</v>
      </c>
      <c r="P31" s="20">
        <v>24</v>
      </c>
      <c r="Q31" s="9">
        <v>0.34285714285714286</v>
      </c>
    </row>
    <row r="32" spans="4:17" x14ac:dyDescent="0.25">
      <c r="D32" s="8" t="s">
        <v>524</v>
      </c>
      <c r="E32" s="20">
        <v>99</v>
      </c>
      <c r="F32" s="20">
        <v>60</v>
      </c>
      <c r="G32" s="9">
        <v>0.60606060606060608</v>
      </c>
      <c r="H32" s="20">
        <v>33</v>
      </c>
      <c r="I32" s="9">
        <v>0.55000000000000004</v>
      </c>
      <c r="J32" s="20">
        <v>0</v>
      </c>
      <c r="K32" s="9">
        <v>0</v>
      </c>
      <c r="L32" s="20">
        <v>1</v>
      </c>
      <c r="M32" s="9">
        <v>1.6666666666666666E-2</v>
      </c>
      <c r="N32" s="20">
        <v>2</v>
      </c>
      <c r="O32" s="9">
        <v>3.3333333333333333E-2</v>
      </c>
      <c r="P32" s="20">
        <v>27</v>
      </c>
      <c r="Q32" s="9">
        <v>0.45</v>
      </c>
    </row>
    <row r="33" spans="4:17" x14ac:dyDescent="0.25">
      <c r="D33" s="8" t="s">
        <v>445</v>
      </c>
      <c r="E33" s="20">
        <v>214</v>
      </c>
      <c r="F33" s="20">
        <v>141</v>
      </c>
      <c r="G33" s="9">
        <v>0.65887850467289721</v>
      </c>
      <c r="H33" s="20">
        <v>75</v>
      </c>
      <c r="I33" s="9">
        <v>0.53191489361702127</v>
      </c>
      <c r="J33" s="20">
        <v>0</v>
      </c>
      <c r="K33" s="9">
        <v>0</v>
      </c>
      <c r="L33" s="20">
        <v>13</v>
      </c>
      <c r="M33" s="9">
        <v>9.2198581560283682E-2</v>
      </c>
      <c r="N33" s="20">
        <v>36</v>
      </c>
      <c r="O33" s="9">
        <v>0.25531914893617019</v>
      </c>
      <c r="P33" s="20">
        <v>5</v>
      </c>
      <c r="Q33" s="9">
        <v>3.5460992907801421E-2</v>
      </c>
    </row>
    <row r="34" spans="4:17" x14ac:dyDescent="0.25">
      <c r="D34" s="7" t="s">
        <v>437</v>
      </c>
      <c r="E34" s="20">
        <v>680</v>
      </c>
      <c r="F34" s="20">
        <v>473</v>
      </c>
      <c r="G34" s="9">
        <v>0.69558823529411762</v>
      </c>
      <c r="H34" s="20">
        <v>213</v>
      </c>
      <c r="I34" s="9">
        <v>0.45031712473572938</v>
      </c>
      <c r="J34" s="20">
        <v>0</v>
      </c>
      <c r="K34" s="9">
        <v>0</v>
      </c>
      <c r="L34" s="20">
        <v>8</v>
      </c>
      <c r="M34" s="9">
        <v>1.6913319238900635E-2</v>
      </c>
      <c r="N34" s="20">
        <v>48</v>
      </c>
      <c r="O34" s="9">
        <v>0.1014799154334038</v>
      </c>
      <c r="P34" s="20">
        <v>105</v>
      </c>
      <c r="Q34" s="9">
        <v>0.22198731501057081</v>
      </c>
    </row>
    <row r="35" spans="4:17" x14ac:dyDescent="0.25">
      <c r="D35" s="8" t="s">
        <v>438</v>
      </c>
      <c r="E35" s="20">
        <v>103</v>
      </c>
      <c r="F35" s="20">
        <v>73</v>
      </c>
      <c r="G35" s="9">
        <v>0.70873786407766992</v>
      </c>
      <c r="H35" s="20">
        <v>30</v>
      </c>
      <c r="I35" s="9">
        <v>0.41095890410958902</v>
      </c>
      <c r="J35" s="20">
        <v>0</v>
      </c>
      <c r="K35" s="9">
        <v>0</v>
      </c>
      <c r="L35" s="20">
        <v>0</v>
      </c>
      <c r="M35" s="9">
        <v>0</v>
      </c>
      <c r="N35" s="20">
        <v>3</v>
      </c>
      <c r="O35" s="9">
        <v>4.1095890410958902E-2</v>
      </c>
      <c r="P35" s="20">
        <v>21</v>
      </c>
      <c r="Q35" s="9">
        <v>0.28767123287671231</v>
      </c>
    </row>
    <row r="36" spans="4:17" x14ac:dyDescent="0.25">
      <c r="D36" s="8" t="s">
        <v>520</v>
      </c>
      <c r="E36" s="20">
        <v>99</v>
      </c>
      <c r="F36" s="20">
        <v>66</v>
      </c>
      <c r="G36" s="9">
        <v>0.66666666666666663</v>
      </c>
      <c r="H36" s="20">
        <v>31</v>
      </c>
      <c r="I36" s="9">
        <v>0.46969696969696972</v>
      </c>
      <c r="J36" s="20">
        <v>0</v>
      </c>
      <c r="K36" s="9">
        <v>0</v>
      </c>
      <c r="L36" s="20">
        <v>1</v>
      </c>
      <c r="M36" s="9">
        <v>1.5151515151515152E-2</v>
      </c>
      <c r="N36" s="20">
        <v>5</v>
      </c>
      <c r="O36" s="9">
        <v>7.575757575757576E-2</v>
      </c>
      <c r="P36" s="20">
        <v>17</v>
      </c>
      <c r="Q36" s="9">
        <v>0.25757575757575757</v>
      </c>
    </row>
    <row r="37" spans="4:17" x14ac:dyDescent="0.25">
      <c r="D37" s="8" t="s">
        <v>525</v>
      </c>
      <c r="E37" s="20">
        <v>71</v>
      </c>
      <c r="F37" s="20">
        <v>46</v>
      </c>
      <c r="G37" s="9">
        <v>0.647887323943662</v>
      </c>
      <c r="H37" s="20">
        <v>17</v>
      </c>
      <c r="I37" s="9">
        <v>0.36956521739130432</v>
      </c>
      <c r="J37" s="20">
        <v>0</v>
      </c>
      <c r="K37" s="9">
        <v>0</v>
      </c>
      <c r="L37" s="20">
        <v>2</v>
      </c>
      <c r="M37" s="9">
        <v>4.3478260869565216E-2</v>
      </c>
      <c r="N37" s="20">
        <v>3</v>
      </c>
      <c r="O37" s="9">
        <v>6.5217391304347824E-2</v>
      </c>
      <c r="P37" s="20">
        <v>13</v>
      </c>
      <c r="Q37" s="9">
        <v>0.28260869565217389</v>
      </c>
    </row>
    <row r="38" spans="4:17" x14ac:dyDescent="0.25">
      <c r="D38" s="8" t="s">
        <v>526</v>
      </c>
      <c r="E38" s="20">
        <v>114</v>
      </c>
      <c r="F38" s="20">
        <v>73</v>
      </c>
      <c r="G38" s="9">
        <v>0.64035087719298245</v>
      </c>
      <c r="H38" s="20">
        <v>35</v>
      </c>
      <c r="I38" s="9">
        <v>0.47945205479452052</v>
      </c>
      <c r="J38" s="20">
        <v>0</v>
      </c>
      <c r="K38" s="9">
        <v>0</v>
      </c>
      <c r="L38" s="20">
        <v>2</v>
      </c>
      <c r="M38" s="9">
        <v>2.7397260273972601E-2</v>
      </c>
      <c r="N38" s="20">
        <v>17</v>
      </c>
      <c r="O38" s="9">
        <v>0.23287671232876711</v>
      </c>
      <c r="P38" s="20">
        <v>12</v>
      </c>
      <c r="Q38" s="9">
        <v>0.16438356164383561</v>
      </c>
    </row>
    <row r="39" spans="4:17" x14ac:dyDescent="0.25">
      <c r="D39" s="8" t="s">
        <v>530</v>
      </c>
      <c r="E39" s="20">
        <v>71</v>
      </c>
      <c r="F39" s="20">
        <v>59</v>
      </c>
      <c r="G39" s="9">
        <v>0.83098591549295775</v>
      </c>
      <c r="H39" s="20">
        <v>27</v>
      </c>
      <c r="I39" s="9">
        <v>0.4576271186440678</v>
      </c>
      <c r="J39" s="20">
        <v>0</v>
      </c>
      <c r="K39" s="9">
        <v>0</v>
      </c>
      <c r="L39" s="20">
        <v>0</v>
      </c>
      <c r="M39" s="9">
        <v>0</v>
      </c>
      <c r="N39" s="20">
        <v>1</v>
      </c>
      <c r="O39" s="9">
        <v>1.6949152542372881E-2</v>
      </c>
      <c r="P39" s="20">
        <v>10</v>
      </c>
      <c r="Q39" s="9">
        <v>0.16949152542372881</v>
      </c>
    </row>
    <row r="40" spans="4:17" x14ac:dyDescent="0.25">
      <c r="D40" s="8" t="s">
        <v>532</v>
      </c>
      <c r="E40" s="20">
        <v>158</v>
      </c>
      <c r="F40" s="20">
        <v>114</v>
      </c>
      <c r="G40" s="9">
        <v>0.72151898734177211</v>
      </c>
      <c r="H40" s="20">
        <v>63</v>
      </c>
      <c r="I40" s="9">
        <v>0.55263157894736847</v>
      </c>
      <c r="J40" s="20">
        <v>0</v>
      </c>
      <c r="K40" s="9">
        <v>0</v>
      </c>
      <c r="L40" s="20">
        <v>0</v>
      </c>
      <c r="M40" s="9">
        <v>0</v>
      </c>
      <c r="N40" s="20">
        <v>9</v>
      </c>
      <c r="O40" s="9">
        <v>7.8947368421052627E-2</v>
      </c>
      <c r="P40" s="20">
        <v>26</v>
      </c>
      <c r="Q40" s="9">
        <v>0.22807017543859648</v>
      </c>
    </row>
    <row r="41" spans="4:17" x14ac:dyDescent="0.25">
      <c r="D41" s="8" t="s">
        <v>534</v>
      </c>
      <c r="E41" s="20">
        <v>64</v>
      </c>
      <c r="F41" s="20">
        <v>42</v>
      </c>
      <c r="G41" s="9">
        <v>0.65625</v>
      </c>
      <c r="H41" s="20">
        <v>10</v>
      </c>
      <c r="I41" s="9">
        <v>0.23809523809523808</v>
      </c>
      <c r="J41" s="20">
        <v>0</v>
      </c>
      <c r="K41" s="9">
        <v>0</v>
      </c>
      <c r="L41" s="20">
        <v>3</v>
      </c>
      <c r="M41" s="9">
        <v>7.1428571428571425E-2</v>
      </c>
      <c r="N41" s="20">
        <v>10</v>
      </c>
      <c r="O41" s="9">
        <v>0.23809523809523808</v>
      </c>
      <c r="P41" s="20">
        <v>6</v>
      </c>
      <c r="Q41" s="9">
        <v>0.14285714285714285</v>
      </c>
    </row>
    <row r="42" spans="4:17" x14ac:dyDescent="0.25">
      <c r="D42" s="7" t="s">
        <v>442</v>
      </c>
      <c r="E42" s="20">
        <v>731</v>
      </c>
      <c r="F42" s="20">
        <v>476</v>
      </c>
      <c r="G42" s="9">
        <v>0.65116279069767447</v>
      </c>
      <c r="H42" s="20">
        <v>226</v>
      </c>
      <c r="I42" s="9">
        <v>0.47478991596638653</v>
      </c>
      <c r="J42" s="20">
        <v>0</v>
      </c>
      <c r="K42" s="9">
        <v>0</v>
      </c>
      <c r="L42" s="20">
        <v>6</v>
      </c>
      <c r="M42" s="9">
        <v>1.2605042016806723E-2</v>
      </c>
      <c r="N42" s="20">
        <v>55</v>
      </c>
      <c r="O42" s="9">
        <v>0.11554621848739496</v>
      </c>
      <c r="P42" s="20">
        <v>139</v>
      </c>
      <c r="Q42" s="9">
        <v>0.29201680672268909</v>
      </c>
    </row>
    <row r="43" spans="4:17" x14ac:dyDescent="0.25">
      <c r="D43" s="8" t="s">
        <v>519</v>
      </c>
      <c r="E43" s="20">
        <v>41</v>
      </c>
      <c r="F43" s="20">
        <v>29</v>
      </c>
      <c r="G43" s="9">
        <v>0.70731707317073167</v>
      </c>
      <c r="H43" s="20">
        <v>15</v>
      </c>
      <c r="I43" s="9">
        <v>0.51724137931034486</v>
      </c>
      <c r="J43" s="20">
        <v>0</v>
      </c>
      <c r="K43" s="9">
        <v>0</v>
      </c>
      <c r="L43" s="20">
        <v>2</v>
      </c>
      <c r="M43" s="9">
        <v>6.8965517241379309E-2</v>
      </c>
      <c r="N43" s="20">
        <v>3</v>
      </c>
      <c r="O43" s="9">
        <v>0.10344827586206896</v>
      </c>
      <c r="P43" s="20">
        <v>3</v>
      </c>
      <c r="Q43" s="9">
        <v>0.10344827586206896</v>
      </c>
    </row>
    <row r="44" spans="4:17" x14ac:dyDescent="0.25">
      <c r="D44" s="8" t="s">
        <v>521</v>
      </c>
      <c r="E44" s="20">
        <v>63</v>
      </c>
      <c r="F44" s="20">
        <v>37</v>
      </c>
      <c r="G44" s="9">
        <v>0.58730158730158732</v>
      </c>
      <c r="H44" s="20">
        <v>17</v>
      </c>
      <c r="I44" s="9">
        <v>0.45945945945945948</v>
      </c>
      <c r="J44" s="20">
        <v>0</v>
      </c>
      <c r="K44" s="9">
        <v>0</v>
      </c>
      <c r="L44" s="20">
        <v>2</v>
      </c>
      <c r="M44" s="9">
        <v>5.4054054054054057E-2</v>
      </c>
      <c r="N44" s="20">
        <v>5</v>
      </c>
      <c r="O44" s="9">
        <v>0.13513513513513514</v>
      </c>
      <c r="P44" s="20">
        <v>13</v>
      </c>
      <c r="Q44" s="9">
        <v>0.35135135135135137</v>
      </c>
    </row>
    <row r="45" spans="4:17" x14ac:dyDescent="0.25">
      <c r="D45" s="8" t="s">
        <v>522</v>
      </c>
      <c r="E45" s="20">
        <v>144</v>
      </c>
      <c r="F45" s="20">
        <v>98</v>
      </c>
      <c r="G45" s="9">
        <v>0.68055555555555558</v>
      </c>
      <c r="H45" s="20">
        <v>55</v>
      </c>
      <c r="I45" s="9">
        <v>0.56122448979591832</v>
      </c>
      <c r="J45" s="20">
        <v>0</v>
      </c>
      <c r="K45" s="9">
        <v>0</v>
      </c>
      <c r="L45" s="20">
        <v>1</v>
      </c>
      <c r="M45" s="9">
        <v>1.020408163265306E-2</v>
      </c>
      <c r="N45" s="20">
        <v>11</v>
      </c>
      <c r="O45" s="9">
        <v>0.11224489795918367</v>
      </c>
      <c r="P45" s="20">
        <v>23</v>
      </c>
      <c r="Q45" s="9">
        <v>0.23469387755102042</v>
      </c>
    </row>
    <row r="46" spans="4:17" x14ac:dyDescent="0.25">
      <c r="D46" s="8" t="s">
        <v>523</v>
      </c>
      <c r="E46" s="20">
        <v>26</v>
      </c>
      <c r="F46" s="20">
        <v>20</v>
      </c>
      <c r="G46" s="9">
        <v>0.76923076923076927</v>
      </c>
      <c r="H46" s="20">
        <v>9</v>
      </c>
      <c r="I46" s="9">
        <v>0.45</v>
      </c>
      <c r="J46" s="20">
        <v>0</v>
      </c>
      <c r="K46" s="9">
        <v>0</v>
      </c>
      <c r="L46" s="20">
        <v>0</v>
      </c>
      <c r="M46" s="9">
        <v>0</v>
      </c>
      <c r="N46" s="20">
        <v>1</v>
      </c>
      <c r="O46" s="9">
        <v>0.05</v>
      </c>
      <c r="P46" s="20">
        <v>4</v>
      </c>
      <c r="Q46" s="9">
        <v>0.2</v>
      </c>
    </row>
    <row r="47" spans="4:17" x14ac:dyDescent="0.25">
      <c r="D47" s="8" t="s">
        <v>527</v>
      </c>
      <c r="E47" s="20">
        <v>86</v>
      </c>
      <c r="F47" s="20">
        <v>59</v>
      </c>
      <c r="G47" s="9">
        <v>0.68604651162790697</v>
      </c>
      <c r="H47" s="20">
        <v>36</v>
      </c>
      <c r="I47" s="9">
        <v>0.61016949152542377</v>
      </c>
      <c r="J47" s="20">
        <v>0</v>
      </c>
      <c r="K47" s="9">
        <v>0</v>
      </c>
      <c r="L47" s="20">
        <v>0</v>
      </c>
      <c r="M47" s="9">
        <v>0</v>
      </c>
      <c r="N47" s="20">
        <v>16</v>
      </c>
      <c r="O47" s="9">
        <v>0.2711864406779661</v>
      </c>
      <c r="P47" s="20">
        <v>7</v>
      </c>
      <c r="Q47" s="9">
        <v>0.11864406779661017</v>
      </c>
    </row>
    <row r="48" spans="4:17" x14ac:dyDescent="0.25">
      <c r="D48" s="8" t="s">
        <v>528</v>
      </c>
      <c r="E48" s="20">
        <v>142</v>
      </c>
      <c r="F48" s="20">
        <v>87</v>
      </c>
      <c r="G48" s="9">
        <v>0.61267605633802813</v>
      </c>
      <c r="H48" s="20">
        <v>32</v>
      </c>
      <c r="I48" s="9">
        <v>0.36781609195402298</v>
      </c>
      <c r="J48" s="20">
        <v>0</v>
      </c>
      <c r="K48" s="9">
        <v>0</v>
      </c>
      <c r="L48" s="20">
        <v>0</v>
      </c>
      <c r="M48" s="9">
        <v>0</v>
      </c>
      <c r="N48" s="20">
        <v>1</v>
      </c>
      <c r="O48" s="9">
        <v>1.1494252873563218E-2</v>
      </c>
      <c r="P48" s="20">
        <v>44</v>
      </c>
      <c r="Q48" s="9">
        <v>0.50574712643678166</v>
      </c>
    </row>
    <row r="49" spans="4:17" x14ac:dyDescent="0.25">
      <c r="D49" s="8" t="s">
        <v>443</v>
      </c>
      <c r="E49" s="20">
        <v>78</v>
      </c>
      <c r="F49" s="20">
        <v>49</v>
      </c>
      <c r="G49" s="9">
        <v>0.62820512820512819</v>
      </c>
      <c r="H49" s="20">
        <v>19</v>
      </c>
      <c r="I49" s="9">
        <v>0.38775510204081631</v>
      </c>
      <c r="J49" s="20">
        <v>0</v>
      </c>
      <c r="K49" s="9">
        <v>0</v>
      </c>
      <c r="L49" s="20">
        <v>1</v>
      </c>
      <c r="M49" s="9">
        <v>2.0408163265306121E-2</v>
      </c>
      <c r="N49" s="20">
        <v>15</v>
      </c>
      <c r="O49" s="9">
        <v>0.30612244897959184</v>
      </c>
      <c r="P49" s="20">
        <v>8</v>
      </c>
      <c r="Q49" s="9">
        <v>0.16326530612244897</v>
      </c>
    </row>
    <row r="50" spans="4:17" x14ac:dyDescent="0.25">
      <c r="D50" s="8" t="s">
        <v>533</v>
      </c>
      <c r="E50" s="20">
        <v>77</v>
      </c>
      <c r="F50" s="20">
        <v>50</v>
      </c>
      <c r="G50" s="9">
        <v>0.64935064935064934</v>
      </c>
      <c r="H50" s="20">
        <v>23</v>
      </c>
      <c r="I50" s="9">
        <v>0.46</v>
      </c>
      <c r="J50" s="20">
        <v>0</v>
      </c>
      <c r="K50" s="9">
        <v>0</v>
      </c>
      <c r="L50" s="20">
        <v>0</v>
      </c>
      <c r="M50" s="9">
        <v>0</v>
      </c>
      <c r="N50" s="20">
        <v>2</v>
      </c>
      <c r="O50" s="9">
        <v>0.04</v>
      </c>
      <c r="P50" s="20">
        <v>17</v>
      </c>
      <c r="Q50" s="9">
        <v>0.34</v>
      </c>
    </row>
    <row r="51" spans="4:17" x14ac:dyDescent="0.25">
      <c r="D51" s="8" t="s">
        <v>536</v>
      </c>
      <c r="E51" s="20">
        <v>74</v>
      </c>
      <c r="F51" s="20">
        <v>47</v>
      </c>
      <c r="G51" s="9">
        <v>0.63513513513513509</v>
      </c>
      <c r="H51" s="20">
        <v>20</v>
      </c>
      <c r="I51" s="9">
        <v>0.42553191489361702</v>
      </c>
      <c r="J51" s="20">
        <v>0</v>
      </c>
      <c r="K51" s="9">
        <v>0</v>
      </c>
      <c r="L51" s="20">
        <v>0</v>
      </c>
      <c r="M51" s="9">
        <v>0</v>
      </c>
      <c r="N51" s="20">
        <v>1</v>
      </c>
      <c r="O51" s="9">
        <v>2.1276595744680851E-2</v>
      </c>
      <c r="P51" s="20">
        <v>20</v>
      </c>
      <c r="Q51" s="9">
        <v>0.42553191489361702</v>
      </c>
    </row>
    <row r="52" spans="4:17" x14ac:dyDescent="0.25">
      <c r="D52" s="7" t="s">
        <v>435</v>
      </c>
      <c r="E52" s="20">
        <v>652</v>
      </c>
      <c r="F52" s="20">
        <v>434</v>
      </c>
      <c r="G52" s="9">
        <v>0.66564417177914115</v>
      </c>
      <c r="H52" s="20">
        <v>190</v>
      </c>
      <c r="I52" s="9">
        <v>0.43778801843317972</v>
      </c>
      <c r="J52" s="20">
        <v>0</v>
      </c>
      <c r="K52" s="9">
        <v>0</v>
      </c>
      <c r="L52" s="20">
        <v>7</v>
      </c>
      <c r="M52" s="9">
        <v>1.6129032258064516E-2</v>
      </c>
      <c r="N52" s="20">
        <v>76</v>
      </c>
      <c r="O52" s="9">
        <v>0.17511520737327188</v>
      </c>
      <c r="P52" s="20">
        <v>91</v>
      </c>
      <c r="Q52" s="9">
        <v>0.20967741935483872</v>
      </c>
    </row>
    <row r="53" spans="4:17" x14ac:dyDescent="0.25">
      <c r="D53" s="8" t="s">
        <v>436</v>
      </c>
      <c r="E53" s="20">
        <v>145</v>
      </c>
      <c r="F53" s="20">
        <v>99</v>
      </c>
      <c r="G53" s="9">
        <v>0.6827586206896552</v>
      </c>
      <c r="H53" s="20">
        <v>43</v>
      </c>
      <c r="I53" s="9">
        <v>0.43434343434343436</v>
      </c>
      <c r="J53" s="20">
        <v>0</v>
      </c>
      <c r="K53" s="9">
        <v>0</v>
      </c>
      <c r="L53" s="20">
        <v>1</v>
      </c>
      <c r="M53" s="9">
        <v>1.0101010101010102E-2</v>
      </c>
      <c r="N53" s="20">
        <v>17</v>
      </c>
      <c r="O53" s="9">
        <v>0.17171717171717171</v>
      </c>
      <c r="P53" s="20">
        <v>14</v>
      </c>
      <c r="Q53" s="9">
        <v>0.14141414141414141</v>
      </c>
    </row>
    <row r="54" spans="4:17" x14ac:dyDescent="0.25">
      <c r="D54" s="8" t="s">
        <v>513</v>
      </c>
      <c r="E54" s="20">
        <v>403</v>
      </c>
      <c r="F54" s="20">
        <v>264</v>
      </c>
      <c r="G54" s="9">
        <v>0.6550868486352357</v>
      </c>
      <c r="H54" s="20">
        <v>121</v>
      </c>
      <c r="I54" s="9">
        <v>0.45833333333333331</v>
      </c>
      <c r="J54" s="20">
        <v>0</v>
      </c>
      <c r="K54" s="9">
        <v>0</v>
      </c>
      <c r="L54" s="20">
        <v>5</v>
      </c>
      <c r="M54" s="9">
        <v>1.893939393939394E-2</v>
      </c>
      <c r="N54" s="20">
        <v>57</v>
      </c>
      <c r="O54" s="9">
        <v>0.21590909090909091</v>
      </c>
      <c r="P54" s="20">
        <v>50</v>
      </c>
      <c r="Q54" s="9">
        <v>0.18939393939393939</v>
      </c>
    </row>
    <row r="55" spans="4:17" x14ac:dyDescent="0.25">
      <c r="D55" s="8" t="s">
        <v>531</v>
      </c>
      <c r="E55" s="20">
        <v>34</v>
      </c>
      <c r="F55" s="20">
        <v>20</v>
      </c>
      <c r="G55" s="9">
        <v>0.58823529411764708</v>
      </c>
      <c r="H55" s="20">
        <v>7</v>
      </c>
      <c r="I55" s="9">
        <v>0.35</v>
      </c>
      <c r="J55" s="20">
        <v>0</v>
      </c>
      <c r="K55" s="9">
        <v>0</v>
      </c>
      <c r="L55" s="20">
        <v>0</v>
      </c>
      <c r="M55" s="9">
        <v>0</v>
      </c>
      <c r="N55" s="20">
        <v>1</v>
      </c>
      <c r="O55" s="9">
        <v>0.05</v>
      </c>
      <c r="P55" s="20">
        <v>12</v>
      </c>
      <c r="Q55" s="9">
        <v>0.6</v>
      </c>
    </row>
    <row r="56" spans="4:17" x14ac:dyDescent="0.25">
      <c r="D56" s="8" t="s">
        <v>537</v>
      </c>
      <c r="E56" s="20">
        <v>70</v>
      </c>
      <c r="F56" s="20">
        <v>51</v>
      </c>
      <c r="G56" s="9">
        <v>0.72857142857142854</v>
      </c>
      <c r="H56" s="20">
        <v>19</v>
      </c>
      <c r="I56" s="9">
        <v>0.37254901960784315</v>
      </c>
      <c r="J56" s="20">
        <v>0</v>
      </c>
      <c r="K56" s="9">
        <v>0</v>
      </c>
      <c r="L56" s="20">
        <v>1</v>
      </c>
      <c r="M56" s="9">
        <v>1.9607843137254902E-2</v>
      </c>
      <c r="N56" s="20">
        <v>1</v>
      </c>
      <c r="O56" s="9">
        <v>1.9607843137254902E-2</v>
      </c>
      <c r="P56" s="20">
        <v>15</v>
      </c>
      <c r="Q56" s="9">
        <v>0.29411764705882354</v>
      </c>
    </row>
    <row r="57" spans="4:17" x14ac:dyDescent="0.25">
      <c r="D57" s="7" t="s">
        <v>439</v>
      </c>
      <c r="E57" s="20">
        <v>898</v>
      </c>
      <c r="F57" s="20">
        <v>614</v>
      </c>
      <c r="G57" s="9">
        <v>0.68374164810690419</v>
      </c>
      <c r="H57" s="20">
        <v>276</v>
      </c>
      <c r="I57" s="9">
        <v>0.44951140065146578</v>
      </c>
      <c r="J57" s="20">
        <v>0</v>
      </c>
      <c r="K57" s="9">
        <v>0</v>
      </c>
      <c r="L57" s="20">
        <v>5</v>
      </c>
      <c r="M57" s="9">
        <v>8.1433224755700327E-3</v>
      </c>
      <c r="N57" s="20">
        <v>62</v>
      </c>
      <c r="O57" s="9">
        <v>0.10097719869706841</v>
      </c>
      <c r="P57" s="20">
        <v>158</v>
      </c>
      <c r="Q57" s="9">
        <v>0.25732899022801303</v>
      </c>
    </row>
    <row r="58" spans="4:17" x14ac:dyDescent="0.25">
      <c r="D58" s="8" t="s">
        <v>514</v>
      </c>
      <c r="E58" s="20">
        <v>286</v>
      </c>
      <c r="F58" s="20">
        <v>212</v>
      </c>
      <c r="G58" s="9">
        <v>0.74125874125874125</v>
      </c>
      <c r="H58" s="20">
        <v>90</v>
      </c>
      <c r="I58" s="9">
        <v>0.42452830188679247</v>
      </c>
      <c r="J58" s="20">
        <v>0</v>
      </c>
      <c r="K58" s="9">
        <v>0</v>
      </c>
      <c r="L58" s="20">
        <v>3</v>
      </c>
      <c r="M58" s="9">
        <v>1.4150943396226415E-2</v>
      </c>
      <c r="N58" s="20">
        <v>10</v>
      </c>
      <c r="O58" s="9">
        <v>4.716981132075472E-2</v>
      </c>
      <c r="P58" s="20">
        <v>47</v>
      </c>
      <c r="Q58" s="9">
        <v>0.22169811320754718</v>
      </c>
    </row>
    <row r="59" spans="4:17" x14ac:dyDescent="0.25">
      <c r="D59" s="8" t="s">
        <v>518</v>
      </c>
      <c r="E59" s="20">
        <v>96</v>
      </c>
      <c r="F59" s="20">
        <v>69</v>
      </c>
      <c r="G59" s="9">
        <v>0.71875</v>
      </c>
      <c r="H59" s="20">
        <v>28</v>
      </c>
      <c r="I59" s="9">
        <v>0.40579710144927539</v>
      </c>
      <c r="J59" s="20">
        <v>0</v>
      </c>
      <c r="K59" s="9">
        <v>0</v>
      </c>
      <c r="L59" s="20">
        <v>0</v>
      </c>
      <c r="M59" s="9">
        <v>0</v>
      </c>
      <c r="N59" s="20">
        <v>1</v>
      </c>
      <c r="O59" s="9">
        <v>1.4492753623188406E-2</v>
      </c>
      <c r="P59" s="20">
        <v>16</v>
      </c>
      <c r="Q59" s="9">
        <v>0.2318840579710145</v>
      </c>
    </row>
    <row r="60" spans="4:17" x14ac:dyDescent="0.25">
      <c r="D60" s="8" t="s">
        <v>441</v>
      </c>
      <c r="E60" s="20">
        <v>51</v>
      </c>
      <c r="F60" s="20">
        <v>33</v>
      </c>
      <c r="G60" s="9">
        <v>0.6470588235294118</v>
      </c>
      <c r="H60" s="20">
        <v>18</v>
      </c>
      <c r="I60" s="9">
        <v>0.54545454545454541</v>
      </c>
      <c r="J60" s="20">
        <v>0</v>
      </c>
      <c r="K60" s="9">
        <v>0</v>
      </c>
      <c r="L60" s="20">
        <v>1</v>
      </c>
      <c r="M60" s="9">
        <v>3.0303030303030304E-2</v>
      </c>
      <c r="N60" s="20">
        <v>3</v>
      </c>
      <c r="O60" s="9">
        <v>9.0909090909090912E-2</v>
      </c>
      <c r="P60" s="20">
        <v>10</v>
      </c>
      <c r="Q60" s="9">
        <v>0.30303030303030304</v>
      </c>
    </row>
    <row r="61" spans="4:17" x14ac:dyDescent="0.25">
      <c r="D61" s="8" t="s">
        <v>446</v>
      </c>
      <c r="E61" s="20">
        <v>203</v>
      </c>
      <c r="F61" s="20">
        <v>129</v>
      </c>
      <c r="G61" s="9">
        <v>0.6354679802955665</v>
      </c>
      <c r="H61" s="20">
        <v>52</v>
      </c>
      <c r="I61" s="9">
        <v>0.40310077519379844</v>
      </c>
      <c r="J61" s="20">
        <v>0</v>
      </c>
      <c r="K61" s="9">
        <v>0</v>
      </c>
      <c r="L61" s="20">
        <v>0</v>
      </c>
      <c r="M61" s="9">
        <v>0</v>
      </c>
      <c r="N61" s="20">
        <v>37</v>
      </c>
      <c r="O61" s="9">
        <v>0.2868217054263566</v>
      </c>
      <c r="P61" s="20">
        <v>28</v>
      </c>
      <c r="Q61" s="9">
        <v>0.21705426356589147</v>
      </c>
    </row>
    <row r="62" spans="4:17" x14ac:dyDescent="0.25">
      <c r="D62" s="8" t="s">
        <v>535</v>
      </c>
      <c r="E62" s="20">
        <v>84</v>
      </c>
      <c r="F62" s="20">
        <v>59</v>
      </c>
      <c r="G62" s="9">
        <v>0.70238095238095233</v>
      </c>
      <c r="H62" s="20">
        <v>31</v>
      </c>
      <c r="I62" s="9">
        <v>0.52542372881355937</v>
      </c>
      <c r="J62" s="20">
        <v>0</v>
      </c>
      <c r="K62" s="9">
        <v>0</v>
      </c>
      <c r="L62" s="20">
        <v>0</v>
      </c>
      <c r="M62" s="9">
        <v>0</v>
      </c>
      <c r="N62" s="20">
        <v>10</v>
      </c>
      <c r="O62" s="9">
        <v>0.16949152542372881</v>
      </c>
      <c r="P62" s="20">
        <v>11</v>
      </c>
      <c r="Q62" s="9">
        <v>0.1864406779661017</v>
      </c>
    </row>
    <row r="63" spans="4:17" x14ac:dyDescent="0.25">
      <c r="D63" s="8" t="s">
        <v>440</v>
      </c>
      <c r="E63" s="20">
        <v>178</v>
      </c>
      <c r="F63" s="20">
        <v>112</v>
      </c>
      <c r="G63" s="9">
        <v>0.6292134831460674</v>
      </c>
      <c r="H63" s="20">
        <v>57</v>
      </c>
      <c r="I63" s="9">
        <v>0.5089285714285714</v>
      </c>
      <c r="J63" s="20">
        <v>0</v>
      </c>
      <c r="K63" s="9">
        <v>0</v>
      </c>
      <c r="L63" s="20">
        <v>1</v>
      </c>
      <c r="M63" s="9">
        <v>8.9285714285714281E-3</v>
      </c>
      <c r="N63" s="20">
        <v>1</v>
      </c>
      <c r="O63" s="9">
        <v>8.9285714285714281E-3</v>
      </c>
      <c r="P63" s="20">
        <v>46</v>
      </c>
      <c r="Q63" s="9">
        <v>0.4107142857142857</v>
      </c>
    </row>
    <row r="64" spans="4:17" x14ac:dyDescent="0.25">
      <c r="D64" s="6" t="s">
        <v>449</v>
      </c>
      <c r="E64" s="20">
        <v>7381</v>
      </c>
      <c r="F64" s="20">
        <v>5164</v>
      </c>
      <c r="G64" s="9">
        <v>0.69963419590841347</v>
      </c>
      <c r="H64" s="20">
        <v>3087</v>
      </c>
      <c r="I64" s="9">
        <v>0.59779240898528274</v>
      </c>
      <c r="J64" s="20">
        <v>1</v>
      </c>
      <c r="K64" s="9">
        <v>1.9364833462432224E-4</v>
      </c>
      <c r="L64" s="20">
        <v>339</v>
      </c>
      <c r="M64" s="9">
        <v>6.5646785437645239E-2</v>
      </c>
      <c r="N64" s="20">
        <v>1340</v>
      </c>
      <c r="O64" s="9">
        <v>0.2594887683965918</v>
      </c>
      <c r="P64" s="20">
        <v>210</v>
      </c>
      <c r="Q64" s="9">
        <v>4.0666150271107669E-2</v>
      </c>
    </row>
    <row r="65" spans="4:17" x14ac:dyDescent="0.25">
      <c r="D65" s="7" t="s">
        <v>541</v>
      </c>
      <c r="E65" s="20">
        <v>801</v>
      </c>
      <c r="F65" s="20">
        <v>601</v>
      </c>
      <c r="G65" s="9">
        <v>0.75031210986267161</v>
      </c>
      <c r="H65" s="20">
        <v>378</v>
      </c>
      <c r="I65" s="9">
        <v>0.62895174708818635</v>
      </c>
      <c r="J65" s="20">
        <v>0</v>
      </c>
      <c r="K65" s="9">
        <v>0</v>
      </c>
      <c r="L65" s="20">
        <v>30</v>
      </c>
      <c r="M65" s="9">
        <v>4.9916805324459232E-2</v>
      </c>
      <c r="N65" s="20">
        <v>118</v>
      </c>
      <c r="O65" s="9">
        <v>0.19633943427620631</v>
      </c>
      <c r="P65" s="20">
        <v>16</v>
      </c>
      <c r="Q65" s="9">
        <v>2.6622296173044926E-2</v>
      </c>
    </row>
    <row r="66" spans="4:17" x14ac:dyDescent="0.25">
      <c r="D66" s="8" t="s">
        <v>542</v>
      </c>
      <c r="E66" s="20">
        <v>149</v>
      </c>
      <c r="F66" s="20">
        <v>120</v>
      </c>
      <c r="G66" s="9">
        <v>0.80536912751677847</v>
      </c>
      <c r="H66" s="20">
        <v>82</v>
      </c>
      <c r="I66" s="9">
        <v>0.68333333333333335</v>
      </c>
      <c r="J66" s="20">
        <v>0</v>
      </c>
      <c r="K66" s="9">
        <v>0</v>
      </c>
      <c r="L66" s="20">
        <v>2</v>
      </c>
      <c r="M66" s="9">
        <v>1.6666666666666666E-2</v>
      </c>
      <c r="N66" s="20">
        <v>17</v>
      </c>
      <c r="O66" s="9">
        <v>0.14166666666666666</v>
      </c>
      <c r="P66" s="20">
        <v>3</v>
      </c>
      <c r="Q66" s="9">
        <v>2.5000000000000001E-2</v>
      </c>
    </row>
    <row r="67" spans="4:17" x14ac:dyDescent="0.25">
      <c r="D67" s="8" t="s">
        <v>543</v>
      </c>
      <c r="E67" s="20">
        <v>314</v>
      </c>
      <c r="F67" s="20">
        <v>251</v>
      </c>
      <c r="G67" s="9">
        <v>0.79936305732484081</v>
      </c>
      <c r="H67" s="20">
        <v>165</v>
      </c>
      <c r="I67" s="9">
        <v>0.65737051792828682</v>
      </c>
      <c r="J67" s="20">
        <v>0</v>
      </c>
      <c r="K67" s="9">
        <v>0</v>
      </c>
      <c r="L67" s="20">
        <v>24</v>
      </c>
      <c r="M67" s="9">
        <v>9.5617529880478086E-2</v>
      </c>
      <c r="N67" s="20">
        <v>29</v>
      </c>
      <c r="O67" s="9">
        <v>0.11553784860557768</v>
      </c>
      <c r="P67" s="20">
        <v>1</v>
      </c>
      <c r="Q67" s="9">
        <v>3.9840637450199202E-3</v>
      </c>
    </row>
    <row r="68" spans="4:17" x14ac:dyDescent="0.25">
      <c r="D68" s="8" t="s">
        <v>546</v>
      </c>
      <c r="E68" s="20">
        <v>92</v>
      </c>
      <c r="F68" s="20">
        <v>69</v>
      </c>
      <c r="G68" s="9">
        <v>0.75</v>
      </c>
      <c r="H68" s="20">
        <v>38</v>
      </c>
      <c r="I68" s="9">
        <v>0.55072463768115942</v>
      </c>
      <c r="J68" s="20">
        <v>0</v>
      </c>
      <c r="K68" s="9">
        <v>0</v>
      </c>
      <c r="L68" s="20">
        <v>0</v>
      </c>
      <c r="M68" s="9">
        <v>0</v>
      </c>
      <c r="N68" s="20">
        <v>12</v>
      </c>
      <c r="O68" s="9">
        <v>0.17391304347826086</v>
      </c>
      <c r="P68" s="20">
        <v>6</v>
      </c>
      <c r="Q68" s="9">
        <v>8.6956521739130432E-2</v>
      </c>
    </row>
    <row r="69" spans="4:17" x14ac:dyDescent="0.25">
      <c r="D69" s="8" t="s">
        <v>566</v>
      </c>
      <c r="E69" s="20">
        <v>246</v>
      </c>
      <c r="F69" s="20">
        <v>161</v>
      </c>
      <c r="G69" s="9">
        <v>0.65447154471544711</v>
      </c>
      <c r="H69" s="20">
        <v>93</v>
      </c>
      <c r="I69" s="9">
        <v>0.57763975155279501</v>
      </c>
      <c r="J69" s="20">
        <v>0</v>
      </c>
      <c r="K69" s="9">
        <v>0</v>
      </c>
      <c r="L69" s="20">
        <v>4</v>
      </c>
      <c r="M69" s="9">
        <v>2.4844720496894408E-2</v>
      </c>
      <c r="N69" s="20">
        <v>60</v>
      </c>
      <c r="O69" s="9">
        <v>0.37267080745341613</v>
      </c>
      <c r="P69" s="20">
        <v>6</v>
      </c>
      <c r="Q69" s="9">
        <v>3.7267080745341616E-2</v>
      </c>
    </row>
    <row r="70" spans="4:17" x14ac:dyDescent="0.25">
      <c r="D70" s="7" t="s">
        <v>547</v>
      </c>
      <c r="E70" s="20">
        <v>836</v>
      </c>
      <c r="F70" s="20">
        <v>555</v>
      </c>
      <c r="G70" s="9">
        <v>0.6638755980861244</v>
      </c>
      <c r="H70" s="20">
        <v>316</v>
      </c>
      <c r="I70" s="9">
        <v>0.56936936936936933</v>
      </c>
      <c r="J70" s="20">
        <v>0</v>
      </c>
      <c r="K70" s="9">
        <v>0</v>
      </c>
      <c r="L70" s="20">
        <v>40</v>
      </c>
      <c r="M70" s="9">
        <v>7.2072072072072071E-2</v>
      </c>
      <c r="N70" s="20">
        <v>180</v>
      </c>
      <c r="O70" s="9">
        <v>0.32432432432432434</v>
      </c>
      <c r="P70" s="20">
        <v>26</v>
      </c>
      <c r="Q70" s="9">
        <v>4.6846846846846847E-2</v>
      </c>
    </row>
    <row r="71" spans="4:17" x14ac:dyDescent="0.25">
      <c r="D71" s="8" t="s">
        <v>548</v>
      </c>
      <c r="E71" s="20">
        <v>88</v>
      </c>
      <c r="F71" s="20">
        <v>53</v>
      </c>
      <c r="G71" s="9">
        <v>0.60227272727272729</v>
      </c>
      <c r="H71" s="20">
        <v>26</v>
      </c>
      <c r="I71" s="9">
        <v>0.49056603773584906</v>
      </c>
      <c r="J71" s="20">
        <v>0</v>
      </c>
      <c r="K71" s="9">
        <v>0</v>
      </c>
      <c r="L71" s="20">
        <v>2</v>
      </c>
      <c r="M71" s="9">
        <v>3.7735849056603772E-2</v>
      </c>
      <c r="N71" s="20">
        <v>25</v>
      </c>
      <c r="O71" s="9">
        <v>0.47169811320754718</v>
      </c>
      <c r="P71" s="20">
        <v>2</v>
      </c>
      <c r="Q71" s="9">
        <v>3.7735849056603772E-2</v>
      </c>
    </row>
    <row r="72" spans="4:17" x14ac:dyDescent="0.25">
      <c r="D72" s="8" t="s">
        <v>554</v>
      </c>
      <c r="E72" s="20">
        <v>67</v>
      </c>
      <c r="F72" s="20">
        <v>47</v>
      </c>
      <c r="G72" s="9">
        <v>0.70149253731343286</v>
      </c>
      <c r="H72" s="20">
        <v>25</v>
      </c>
      <c r="I72" s="9">
        <v>0.53191489361702127</v>
      </c>
      <c r="J72" s="20">
        <v>0</v>
      </c>
      <c r="K72" s="9">
        <v>0</v>
      </c>
      <c r="L72" s="20">
        <v>4</v>
      </c>
      <c r="M72" s="9">
        <v>8.5106382978723402E-2</v>
      </c>
      <c r="N72" s="20">
        <v>12</v>
      </c>
      <c r="O72" s="9">
        <v>0.25531914893617019</v>
      </c>
      <c r="P72" s="20">
        <v>1</v>
      </c>
      <c r="Q72" s="9">
        <v>2.1276595744680851E-2</v>
      </c>
    </row>
    <row r="73" spans="4:17" x14ac:dyDescent="0.25">
      <c r="D73" s="8" t="s">
        <v>557</v>
      </c>
      <c r="E73" s="20">
        <v>36</v>
      </c>
      <c r="F73" s="20">
        <v>15</v>
      </c>
      <c r="G73" s="9">
        <v>0.41666666666666669</v>
      </c>
      <c r="H73" s="20">
        <v>6</v>
      </c>
      <c r="I73" s="9">
        <v>0.4</v>
      </c>
      <c r="J73" s="20">
        <v>0</v>
      </c>
      <c r="K73" s="9">
        <v>0</v>
      </c>
      <c r="L73" s="20">
        <v>8</v>
      </c>
      <c r="M73" s="9">
        <v>0.53333333333333333</v>
      </c>
      <c r="N73" s="20">
        <v>11</v>
      </c>
      <c r="O73" s="9">
        <v>0.73333333333333328</v>
      </c>
      <c r="P73" s="20">
        <v>2</v>
      </c>
      <c r="Q73" s="9">
        <v>0.13333333333333333</v>
      </c>
    </row>
    <row r="74" spans="4:17" x14ac:dyDescent="0.25">
      <c r="D74" s="8" t="s">
        <v>564</v>
      </c>
      <c r="E74" s="20">
        <v>33</v>
      </c>
      <c r="F74" s="20">
        <v>19</v>
      </c>
      <c r="G74" s="9">
        <v>0.5757575757575758</v>
      </c>
      <c r="H74" s="20">
        <v>11</v>
      </c>
      <c r="I74" s="9">
        <v>0.57894736842105265</v>
      </c>
      <c r="J74" s="20">
        <v>0</v>
      </c>
      <c r="K74" s="9">
        <v>0</v>
      </c>
      <c r="L74" s="20">
        <v>4</v>
      </c>
      <c r="M74" s="9">
        <v>0.21052631578947367</v>
      </c>
      <c r="N74" s="20">
        <v>7</v>
      </c>
      <c r="O74" s="9">
        <v>0.36842105263157893</v>
      </c>
      <c r="P74" s="20">
        <v>1</v>
      </c>
      <c r="Q74" s="9">
        <v>5.2631578947368418E-2</v>
      </c>
    </row>
    <row r="75" spans="4:17" x14ac:dyDescent="0.25">
      <c r="D75" s="8" t="s">
        <v>571</v>
      </c>
      <c r="E75" s="20">
        <v>96</v>
      </c>
      <c r="F75" s="20">
        <v>47</v>
      </c>
      <c r="G75" s="9">
        <v>0.48958333333333331</v>
      </c>
      <c r="H75" s="20">
        <v>19</v>
      </c>
      <c r="I75" s="9">
        <v>0.40425531914893614</v>
      </c>
      <c r="J75" s="20">
        <v>0</v>
      </c>
      <c r="K75" s="9">
        <v>0</v>
      </c>
      <c r="L75" s="20">
        <v>3</v>
      </c>
      <c r="M75" s="9">
        <v>6.3829787234042548E-2</v>
      </c>
      <c r="N75" s="20">
        <v>27</v>
      </c>
      <c r="O75" s="9">
        <v>0.57446808510638303</v>
      </c>
      <c r="P75" s="20">
        <v>14</v>
      </c>
      <c r="Q75" s="9">
        <v>0.2978723404255319</v>
      </c>
    </row>
    <row r="76" spans="4:17" x14ac:dyDescent="0.25">
      <c r="D76" s="8" t="s">
        <v>578</v>
      </c>
      <c r="E76" s="20">
        <v>409</v>
      </c>
      <c r="F76" s="20">
        <v>295</v>
      </c>
      <c r="G76" s="9">
        <v>0.72127139364303183</v>
      </c>
      <c r="H76" s="20">
        <v>183</v>
      </c>
      <c r="I76" s="9">
        <v>0.62033898305084745</v>
      </c>
      <c r="J76" s="20">
        <v>0</v>
      </c>
      <c r="K76" s="9">
        <v>0</v>
      </c>
      <c r="L76" s="20">
        <v>9</v>
      </c>
      <c r="M76" s="9">
        <v>3.0508474576271188E-2</v>
      </c>
      <c r="N76" s="20">
        <v>83</v>
      </c>
      <c r="O76" s="9">
        <v>0.28135593220338984</v>
      </c>
      <c r="P76" s="20">
        <v>6</v>
      </c>
      <c r="Q76" s="9">
        <v>2.0338983050847456E-2</v>
      </c>
    </row>
    <row r="77" spans="4:17" x14ac:dyDescent="0.25">
      <c r="D77" s="8" t="s">
        <v>579</v>
      </c>
      <c r="E77" s="20">
        <v>107</v>
      </c>
      <c r="F77" s="20">
        <v>79</v>
      </c>
      <c r="G77" s="9">
        <v>0.73831775700934577</v>
      </c>
      <c r="H77" s="20">
        <v>46</v>
      </c>
      <c r="I77" s="9">
        <v>0.58227848101265822</v>
      </c>
      <c r="J77" s="20">
        <v>0</v>
      </c>
      <c r="K77" s="9">
        <v>0</v>
      </c>
      <c r="L77" s="20">
        <v>10</v>
      </c>
      <c r="M77" s="9">
        <v>0.12658227848101267</v>
      </c>
      <c r="N77" s="20">
        <v>15</v>
      </c>
      <c r="O77" s="9">
        <v>0.189873417721519</v>
      </c>
      <c r="P77" s="20">
        <v>0</v>
      </c>
      <c r="Q77" s="9">
        <v>0</v>
      </c>
    </row>
    <row r="78" spans="4:17" x14ac:dyDescent="0.25">
      <c r="D78" s="7" t="s">
        <v>539</v>
      </c>
      <c r="E78" s="20">
        <v>1033</v>
      </c>
      <c r="F78" s="20">
        <v>666</v>
      </c>
      <c r="G78" s="9">
        <v>0.64472410454985474</v>
      </c>
      <c r="H78" s="20">
        <v>364</v>
      </c>
      <c r="I78" s="9">
        <v>0.54654654654654655</v>
      </c>
      <c r="J78" s="20">
        <v>0</v>
      </c>
      <c r="K78" s="9">
        <v>0</v>
      </c>
      <c r="L78" s="20">
        <v>102</v>
      </c>
      <c r="M78" s="9">
        <v>0.15315315315315314</v>
      </c>
      <c r="N78" s="20">
        <v>181</v>
      </c>
      <c r="O78" s="9">
        <v>0.27177177177177175</v>
      </c>
      <c r="P78" s="20">
        <v>33</v>
      </c>
      <c r="Q78" s="9">
        <v>4.954954954954955E-2</v>
      </c>
    </row>
    <row r="79" spans="4:17" x14ac:dyDescent="0.25">
      <c r="D79" s="8" t="s">
        <v>540</v>
      </c>
      <c r="E79" s="20">
        <v>128</v>
      </c>
      <c r="F79" s="20">
        <v>80</v>
      </c>
      <c r="G79" s="9">
        <v>0.625</v>
      </c>
      <c r="H79" s="20">
        <v>38</v>
      </c>
      <c r="I79" s="9">
        <v>0.47499999999999998</v>
      </c>
      <c r="J79" s="20">
        <v>0</v>
      </c>
      <c r="K79" s="9">
        <v>0</v>
      </c>
      <c r="L79" s="20">
        <v>8</v>
      </c>
      <c r="M79" s="9">
        <v>0.1</v>
      </c>
      <c r="N79" s="20">
        <v>30</v>
      </c>
      <c r="O79" s="9">
        <v>0.375</v>
      </c>
      <c r="P79" s="20">
        <v>5</v>
      </c>
      <c r="Q79" s="9">
        <v>6.25E-2</v>
      </c>
    </row>
    <row r="80" spans="4:17" x14ac:dyDescent="0.25">
      <c r="D80" s="8" t="s">
        <v>558</v>
      </c>
      <c r="E80" s="20">
        <v>97</v>
      </c>
      <c r="F80" s="20">
        <v>58</v>
      </c>
      <c r="G80" s="9">
        <v>0.59793814432989689</v>
      </c>
      <c r="H80" s="20">
        <v>25</v>
      </c>
      <c r="I80" s="9">
        <v>0.43103448275862066</v>
      </c>
      <c r="J80" s="20">
        <v>0</v>
      </c>
      <c r="K80" s="9">
        <v>0</v>
      </c>
      <c r="L80" s="20">
        <v>24</v>
      </c>
      <c r="M80" s="9">
        <v>0.41379310344827586</v>
      </c>
      <c r="N80" s="20">
        <v>7</v>
      </c>
      <c r="O80" s="9">
        <v>0.1206896551724138</v>
      </c>
      <c r="P80" s="20">
        <v>1</v>
      </c>
      <c r="Q80" s="9">
        <v>1.7241379310344827E-2</v>
      </c>
    </row>
    <row r="81" spans="4:17" x14ac:dyDescent="0.25">
      <c r="D81" s="8" t="s">
        <v>559</v>
      </c>
      <c r="E81" s="20">
        <v>136</v>
      </c>
      <c r="F81" s="20">
        <v>89</v>
      </c>
      <c r="G81" s="9">
        <v>0.65441176470588236</v>
      </c>
      <c r="H81" s="20">
        <v>41</v>
      </c>
      <c r="I81" s="9">
        <v>0.4606741573033708</v>
      </c>
      <c r="J81" s="20">
        <v>0</v>
      </c>
      <c r="K81" s="9">
        <v>0</v>
      </c>
      <c r="L81" s="20">
        <v>17</v>
      </c>
      <c r="M81" s="9">
        <v>0.19101123595505617</v>
      </c>
      <c r="N81" s="20">
        <v>18</v>
      </c>
      <c r="O81" s="9">
        <v>0.20224719101123595</v>
      </c>
      <c r="P81" s="20">
        <v>3</v>
      </c>
      <c r="Q81" s="9">
        <v>3.3707865168539325E-2</v>
      </c>
    </row>
    <row r="82" spans="4:17" x14ac:dyDescent="0.25">
      <c r="D82" s="8" t="s">
        <v>561</v>
      </c>
      <c r="E82" s="20">
        <v>384</v>
      </c>
      <c r="F82" s="20">
        <v>245</v>
      </c>
      <c r="G82" s="9">
        <v>0.63802083333333337</v>
      </c>
      <c r="H82" s="20">
        <v>138</v>
      </c>
      <c r="I82" s="9">
        <v>0.56326530612244896</v>
      </c>
      <c r="J82" s="20">
        <v>0</v>
      </c>
      <c r="K82" s="9">
        <v>0</v>
      </c>
      <c r="L82" s="20">
        <v>39</v>
      </c>
      <c r="M82" s="9">
        <v>0.15918367346938775</v>
      </c>
      <c r="N82" s="20">
        <v>73</v>
      </c>
      <c r="O82" s="9">
        <v>0.29795918367346941</v>
      </c>
      <c r="P82" s="20">
        <v>10</v>
      </c>
      <c r="Q82" s="9">
        <v>4.0816326530612242E-2</v>
      </c>
    </row>
    <row r="83" spans="4:17" x14ac:dyDescent="0.25">
      <c r="D83" s="8" t="s">
        <v>576</v>
      </c>
      <c r="E83" s="20">
        <v>288</v>
      </c>
      <c r="F83" s="20">
        <v>194</v>
      </c>
      <c r="G83" s="9">
        <v>0.67361111111111116</v>
      </c>
      <c r="H83" s="20">
        <v>122</v>
      </c>
      <c r="I83" s="9">
        <v>0.62886597938144329</v>
      </c>
      <c r="J83" s="20">
        <v>0</v>
      </c>
      <c r="K83" s="9">
        <v>0</v>
      </c>
      <c r="L83" s="20">
        <v>14</v>
      </c>
      <c r="M83" s="9">
        <v>7.2164948453608241E-2</v>
      </c>
      <c r="N83" s="20">
        <v>53</v>
      </c>
      <c r="O83" s="9">
        <v>0.27319587628865977</v>
      </c>
      <c r="P83" s="20">
        <v>14</v>
      </c>
      <c r="Q83" s="9">
        <v>7.2164948453608241E-2</v>
      </c>
    </row>
    <row r="84" spans="4:17" x14ac:dyDescent="0.25">
      <c r="D84" s="7" t="s">
        <v>544</v>
      </c>
      <c r="E84" s="20">
        <v>1223</v>
      </c>
      <c r="F84" s="20">
        <v>918</v>
      </c>
      <c r="G84" s="9">
        <v>0.75061324611610791</v>
      </c>
      <c r="H84" s="20">
        <v>605</v>
      </c>
      <c r="I84" s="9">
        <v>0.65904139433551201</v>
      </c>
      <c r="J84" s="20">
        <v>0</v>
      </c>
      <c r="K84" s="9">
        <v>0</v>
      </c>
      <c r="L84" s="20">
        <v>25</v>
      </c>
      <c r="M84" s="9">
        <v>2.7233115468409588E-2</v>
      </c>
      <c r="N84" s="20">
        <v>228</v>
      </c>
      <c r="O84" s="9">
        <v>0.24836601307189543</v>
      </c>
      <c r="P84" s="20">
        <v>14</v>
      </c>
      <c r="Q84" s="9">
        <v>1.5250544662309368E-2</v>
      </c>
    </row>
    <row r="85" spans="4:17" x14ac:dyDescent="0.25">
      <c r="D85" s="8" t="s">
        <v>545</v>
      </c>
      <c r="E85" s="20">
        <v>64</v>
      </c>
      <c r="F85" s="20">
        <v>37</v>
      </c>
      <c r="G85" s="9">
        <v>0.578125</v>
      </c>
      <c r="H85" s="20">
        <v>14</v>
      </c>
      <c r="I85" s="9">
        <v>0.3783783783783784</v>
      </c>
      <c r="J85" s="20">
        <v>0</v>
      </c>
      <c r="K85" s="9">
        <v>0</v>
      </c>
      <c r="L85" s="20">
        <v>5</v>
      </c>
      <c r="M85" s="9">
        <v>0.13513513513513514</v>
      </c>
      <c r="N85" s="20">
        <v>15</v>
      </c>
      <c r="O85" s="9">
        <v>0.40540540540540543</v>
      </c>
      <c r="P85" s="20">
        <v>4</v>
      </c>
      <c r="Q85" s="9">
        <v>0.10810810810810811</v>
      </c>
    </row>
    <row r="86" spans="4:17" x14ac:dyDescent="0.25">
      <c r="D86" s="8" t="s">
        <v>551</v>
      </c>
      <c r="E86" s="20">
        <v>125</v>
      </c>
      <c r="F86" s="20">
        <v>77</v>
      </c>
      <c r="G86" s="9">
        <v>0.61599999999999999</v>
      </c>
      <c r="H86" s="20">
        <v>40</v>
      </c>
      <c r="I86" s="9">
        <v>0.51948051948051943</v>
      </c>
      <c r="J86" s="20">
        <v>0</v>
      </c>
      <c r="K86" s="9">
        <v>0</v>
      </c>
      <c r="L86" s="20">
        <v>3</v>
      </c>
      <c r="M86" s="9">
        <v>3.896103896103896E-2</v>
      </c>
      <c r="N86" s="20">
        <v>39</v>
      </c>
      <c r="O86" s="9">
        <v>0.50649350649350644</v>
      </c>
      <c r="P86" s="20">
        <v>2</v>
      </c>
      <c r="Q86" s="9">
        <v>2.5974025974025976E-2</v>
      </c>
    </row>
    <row r="87" spans="4:17" x14ac:dyDescent="0.25">
      <c r="D87" s="8" t="s">
        <v>560</v>
      </c>
      <c r="E87" s="20">
        <v>306</v>
      </c>
      <c r="F87" s="20">
        <v>222</v>
      </c>
      <c r="G87" s="9">
        <v>0.72549019607843135</v>
      </c>
      <c r="H87" s="20">
        <v>132</v>
      </c>
      <c r="I87" s="9">
        <v>0.59459459459459463</v>
      </c>
      <c r="J87" s="20">
        <v>0</v>
      </c>
      <c r="K87" s="9">
        <v>0</v>
      </c>
      <c r="L87" s="20">
        <v>2</v>
      </c>
      <c r="M87" s="9">
        <v>9.0090090090090089E-3</v>
      </c>
      <c r="N87" s="20">
        <v>69</v>
      </c>
      <c r="O87" s="9">
        <v>0.3108108108108108</v>
      </c>
      <c r="P87" s="20">
        <v>0</v>
      </c>
      <c r="Q87" s="9">
        <v>0</v>
      </c>
    </row>
    <row r="88" spans="4:17" x14ac:dyDescent="0.25">
      <c r="D88" s="8" t="s">
        <v>562</v>
      </c>
      <c r="E88" s="20">
        <v>254</v>
      </c>
      <c r="F88" s="20">
        <v>183</v>
      </c>
      <c r="G88" s="9">
        <v>0.72047244094488194</v>
      </c>
      <c r="H88" s="20">
        <v>125</v>
      </c>
      <c r="I88" s="9">
        <v>0.68306010928961747</v>
      </c>
      <c r="J88" s="20">
        <v>0</v>
      </c>
      <c r="K88" s="9">
        <v>0</v>
      </c>
      <c r="L88" s="20">
        <v>11</v>
      </c>
      <c r="M88" s="9">
        <v>6.0109289617486336E-2</v>
      </c>
      <c r="N88" s="20">
        <v>48</v>
      </c>
      <c r="O88" s="9">
        <v>0.26229508196721313</v>
      </c>
      <c r="P88" s="20">
        <v>4</v>
      </c>
      <c r="Q88" s="9">
        <v>2.185792349726776E-2</v>
      </c>
    </row>
    <row r="89" spans="4:17" x14ac:dyDescent="0.25">
      <c r="D89" s="8" t="s">
        <v>563</v>
      </c>
      <c r="E89" s="20">
        <v>425</v>
      </c>
      <c r="F89" s="20">
        <v>371</v>
      </c>
      <c r="G89" s="9">
        <v>0.87294117647058822</v>
      </c>
      <c r="H89" s="20">
        <v>281</v>
      </c>
      <c r="I89" s="9">
        <v>0.75741239892183287</v>
      </c>
      <c r="J89" s="20">
        <v>0</v>
      </c>
      <c r="K89" s="9">
        <v>0</v>
      </c>
      <c r="L89" s="20">
        <v>2</v>
      </c>
      <c r="M89" s="9">
        <v>5.3908355795148251E-3</v>
      </c>
      <c r="N89" s="20">
        <v>41</v>
      </c>
      <c r="O89" s="9">
        <v>0.11051212938005391</v>
      </c>
      <c r="P89" s="20">
        <v>4</v>
      </c>
      <c r="Q89" s="9">
        <v>1.078167115902965E-2</v>
      </c>
    </row>
    <row r="90" spans="4:17" x14ac:dyDescent="0.25">
      <c r="D90" s="8" t="s">
        <v>580</v>
      </c>
      <c r="E90" s="20">
        <v>49</v>
      </c>
      <c r="F90" s="20">
        <v>28</v>
      </c>
      <c r="G90" s="9">
        <v>0.5714285714285714</v>
      </c>
      <c r="H90" s="20">
        <v>13</v>
      </c>
      <c r="I90" s="9">
        <v>0.4642857142857143</v>
      </c>
      <c r="J90" s="20">
        <v>0</v>
      </c>
      <c r="K90" s="9">
        <v>0</v>
      </c>
      <c r="L90" s="20">
        <v>2</v>
      </c>
      <c r="M90" s="9">
        <v>7.1428571428571425E-2</v>
      </c>
      <c r="N90" s="20">
        <v>16</v>
      </c>
      <c r="O90" s="9">
        <v>0.5714285714285714</v>
      </c>
      <c r="P90" s="20">
        <v>0</v>
      </c>
      <c r="Q90" s="9">
        <v>0</v>
      </c>
    </row>
    <row r="91" spans="4:17" x14ac:dyDescent="0.25">
      <c r="D91" s="7" t="s">
        <v>552</v>
      </c>
      <c r="E91" s="20">
        <v>1260</v>
      </c>
      <c r="F91" s="20">
        <v>895</v>
      </c>
      <c r="G91" s="9">
        <v>0.71031746031746035</v>
      </c>
      <c r="H91" s="20">
        <v>521</v>
      </c>
      <c r="I91" s="9">
        <v>0.58212290502793296</v>
      </c>
      <c r="J91" s="20">
        <v>0</v>
      </c>
      <c r="K91" s="9">
        <v>0</v>
      </c>
      <c r="L91" s="20">
        <v>30</v>
      </c>
      <c r="M91" s="9">
        <v>3.3519553072625698E-2</v>
      </c>
      <c r="N91" s="20">
        <v>240</v>
      </c>
      <c r="O91" s="9">
        <v>0.26815642458100558</v>
      </c>
      <c r="P91" s="20">
        <v>41</v>
      </c>
      <c r="Q91" s="9">
        <v>4.5810055865921788E-2</v>
      </c>
    </row>
    <row r="92" spans="4:17" x14ac:dyDescent="0.25">
      <c r="D92" s="8" t="s">
        <v>553</v>
      </c>
      <c r="E92" s="20">
        <v>304</v>
      </c>
      <c r="F92" s="20">
        <v>242</v>
      </c>
      <c r="G92" s="9">
        <v>0.79605263157894735</v>
      </c>
      <c r="H92" s="20">
        <v>157</v>
      </c>
      <c r="I92" s="9">
        <v>0.64876033057851235</v>
      </c>
      <c r="J92" s="20">
        <v>0</v>
      </c>
      <c r="K92" s="9">
        <v>0</v>
      </c>
      <c r="L92" s="20">
        <v>7</v>
      </c>
      <c r="M92" s="9">
        <v>2.8925619834710745E-2</v>
      </c>
      <c r="N92" s="20">
        <v>45</v>
      </c>
      <c r="O92" s="9">
        <v>0.18595041322314049</v>
      </c>
      <c r="P92" s="20">
        <v>5</v>
      </c>
      <c r="Q92" s="9">
        <v>2.0661157024793389E-2</v>
      </c>
    </row>
    <row r="93" spans="4:17" x14ac:dyDescent="0.25">
      <c r="D93" s="8" t="s">
        <v>565</v>
      </c>
      <c r="E93" s="20">
        <v>181</v>
      </c>
      <c r="F93" s="20">
        <v>127</v>
      </c>
      <c r="G93" s="9">
        <v>0.7016574585635359</v>
      </c>
      <c r="H93" s="20">
        <v>76</v>
      </c>
      <c r="I93" s="9">
        <v>0.59842519685039375</v>
      </c>
      <c r="J93" s="20">
        <v>0</v>
      </c>
      <c r="K93" s="9">
        <v>0</v>
      </c>
      <c r="L93" s="20">
        <v>1</v>
      </c>
      <c r="M93" s="9">
        <v>7.874015748031496E-3</v>
      </c>
      <c r="N93" s="20">
        <v>34</v>
      </c>
      <c r="O93" s="9">
        <v>0.26771653543307089</v>
      </c>
      <c r="P93" s="20">
        <v>14</v>
      </c>
      <c r="Q93" s="9">
        <v>0.11023622047244094</v>
      </c>
    </row>
    <row r="94" spans="4:17" x14ac:dyDescent="0.25">
      <c r="D94" s="8" t="s">
        <v>567</v>
      </c>
      <c r="E94" s="20">
        <v>105</v>
      </c>
      <c r="F94" s="20">
        <v>71</v>
      </c>
      <c r="G94" s="9">
        <v>0.67619047619047623</v>
      </c>
      <c r="H94" s="20">
        <v>35</v>
      </c>
      <c r="I94" s="9">
        <v>0.49295774647887325</v>
      </c>
      <c r="J94" s="20">
        <v>0</v>
      </c>
      <c r="K94" s="9">
        <v>0</v>
      </c>
      <c r="L94" s="20">
        <v>2</v>
      </c>
      <c r="M94" s="9">
        <v>2.8169014084507043E-2</v>
      </c>
      <c r="N94" s="20">
        <v>23</v>
      </c>
      <c r="O94" s="9">
        <v>0.323943661971831</v>
      </c>
      <c r="P94" s="20">
        <v>6</v>
      </c>
      <c r="Q94" s="9">
        <v>8.4507042253521125E-2</v>
      </c>
    </row>
    <row r="95" spans="4:17" x14ac:dyDescent="0.25">
      <c r="D95" s="8" t="s">
        <v>574</v>
      </c>
      <c r="E95" s="20">
        <v>146</v>
      </c>
      <c r="F95" s="20">
        <v>101</v>
      </c>
      <c r="G95" s="9">
        <v>0.69178082191780821</v>
      </c>
      <c r="H95" s="20">
        <v>60</v>
      </c>
      <c r="I95" s="9">
        <v>0.59405940594059403</v>
      </c>
      <c r="J95" s="20">
        <v>0</v>
      </c>
      <c r="K95" s="9">
        <v>0</v>
      </c>
      <c r="L95" s="20">
        <v>4</v>
      </c>
      <c r="M95" s="9">
        <v>3.9603960396039604E-2</v>
      </c>
      <c r="N95" s="20">
        <v>29</v>
      </c>
      <c r="O95" s="9">
        <v>0.28712871287128711</v>
      </c>
      <c r="P95" s="20">
        <v>0</v>
      </c>
      <c r="Q95" s="9">
        <v>0</v>
      </c>
    </row>
    <row r="96" spans="4:17" x14ac:dyDescent="0.25">
      <c r="D96" s="8" t="s">
        <v>575</v>
      </c>
      <c r="E96" s="20">
        <v>386</v>
      </c>
      <c r="F96" s="20">
        <v>247</v>
      </c>
      <c r="G96" s="9">
        <v>0.63989637305699487</v>
      </c>
      <c r="H96" s="20">
        <v>111</v>
      </c>
      <c r="I96" s="9">
        <v>0.44939271255060731</v>
      </c>
      <c r="J96" s="20">
        <v>0</v>
      </c>
      <c r="K96" s="9">
        <v>0</v>
      </c>
      <c r="L96" s="20">
        <v>13</v>
      </c>
      <c r="M96" s="9">
        <v>5.2631578947368418E-2</v>
      </c>
      <c r="N96" s="20">
        <v>92</v>
      </c>
      <c r="O96" s="9">
        <v>0.37246963562753038</v>
      </c>
      <c r="P96" s="20">
        <v>11</v>
      </c>
      <c r="Q96" s="9">
        <v>4.4534412955465584E-2</v>
      </c>
    </row>
    <row r="97" spans="4:17" x14ac:dyDescent="0.25">
      <c r="D97" s="8" t="s">
        <v>577</v>
      </c>
      <c r="E97" s="20">
        <v>138</v>
      </c>
      <c r="F97" s="20">
        <v>107</v>
      </c>
      <c r="G97" s="9">
        <v>0.77536231884057971</v>
      </c>
      <c r="H97" s="20">
        <v>82</v>
      </c>
      <c r="I97" s="9">
        <v>0.76635514018691586</v>
      </c>
      <c r="J97" s="20">
        <v>0</v>
      </c>
      <c r="K97" s="9">
        <v>0</v>
      </c>
      <c r="L97" s="20">
        <v>3</v>
      </c>
      <c r="M97" s="9">
        <v>2.8037383177570093E-2</v>
      </c>
      <c r="N97" s="20">
        <v>17</v>
      </c>
      <c r="O97" s="9">
        <v>0.15887850467289719</v>
      </c>
      <c r="P97" s="20">
        <v>5</v>
      </c>
      <c r="Q97" s="9">
        <v>4.6728971962616821E-2</v>
      </c>
    </row>
    <row r="98" spans="4:17" x14ac:dyDescent="0.25">
      <c r="D98" s="7" t="s">
        <v>549</v>
      </c>
      <c r="E98" s="20">
        <v>589</v>
      </c>
      <c r="F98" s="20">
        <v>353</v>
      </c>
      <c r="G98" s="9">
        <v>0.59932088285229201</v>
      </c>
      <c r="H98" s="20">
        <v>154</v>
      </c>
      <c r="I98" s="9">
        <v>0.43626062322946174</v>
      </c>
      <c r="J98" s="20">
        <v>0</v>
      </c>
      <c r="K98" s="9">
        <v>0</v>
      </c>
      <c r="L98" s="20">
        <v>66</v>
      </c>
      <c r="M98" s="9">
        <v>0.18696883852691218</v>
      </c>
      <c r="N98" s="20">
        <v>118</v>
      </c>
      <c r="O98" s="9">
        <v>0.33427762039660058</v>
      </c>
      <c r="P98" s="20">
        <v>17</v>
      </c>
      <c r="Q98" s="9">
        <v>4.8158640226628892E-2</v>
      </c>
    </row>
    <row r="99" spans="4:17" x14ac:dyDescent="0.25">
      <c r="D99" s="8" t="s">
        <v>550</v>
      </c>
      <c r="E99" s="20">
        <v>38</v>
      </c>
      <c r="F99" s="20">
        <v>25</v>
      </c>
      <c r="G99" s="9">
        <v>0.65789473684210531</v>
      </c>
      <c r="H99" s="20">
        <v>9</v>
      </c>
      <c r="I99" s="9">
        <v>0.36</v>
      </c>
      <c r="J99" s="20">
        <v>0</v>
      </c>
      <c r="K99" s="9">
        <v>0</v>
      </c>
      <c r="L99" s="20">
        <v>2</v>
      </c>
      <c r="M99" s="9">
        <v>0.08</v>
      </c>
      <c r="N99" s="20">
        <v>10</v>
      </c>
      <c r="O99" s="9">
        <v>0.4</v>
      </c>
      <c r="P99" s="20">
        <v>0</v>
      </c>
      <c r="Q99" s="9">
        <v>0</v>
      </c>
    </row>
    <row r="100" spans="4:17" x14ac:dyDescent="0.25">
      <c r="D100" s="8" t="s">
        <v>568</v>
      </c>
      <c r="E100" s="20">
        <v>403</v>
      </c>
      <c r="F100" s="20">
        <v>270</v>
      </c>
      <c r="G100" s="9">
        <v>0.66997518610421836</v>
      </c>
      <c r="H100" s="20">
        <v>121</v>
      </c>
      <c r="I100" s="9">
        <v>0.44814814814814813</v>
      </c>
      <c r="J100" s="20">
        <v>0</v>
      </c>
      <c r="K100" s="9">
        <v>0</v>
      </c>
      <c r="L100" s="20">
        <v>20</v>
      </c>
      <c r="M100" s="9">
        <v>7.407407407407407E-2</v>
      </c>
      <c r="N100" s="20">
        <v>86</v>
      </c>
      <c r="O100" s="9">
        <v>0.31851851851851853</v>
      </c>
      <c r="P100" s="20">
        <v>10</v>
      </c>
      <c r="Q100" s="9">
        <v>3.7037037037037035E-2</v>
      </c>
    </row>
    <row r="101" spans="4:17" x14ac:dyDescent="0.25">
      <c r="D101" s="8" t="s">
        <v>569</v>
      </c>
      <c r="E101" s="20">
        <v>148</v>
      </c>
      <c r="F101" s="20">
        <v>58</v>
      </c>
      <c r="G101" s="9">
        <v>0.39189189189189189</v>
      </c>
      <c r="H101" s="20">
        <v>24</v>
      </c>
      <c r="I101" s="9">
        <v>0.41379310344827586</v>
      </c>
      <c r="J101" s="20">
        <v>0</v>
      </c>
      <c r="K101" s="9">
        <v>0</v>
      </c>
      <c r="L101" s="20">
        <v>44</v>
      </c>
      <c r="M101" s="9">
        <v>0.75862068965517238</v>
      </c>
      <c r="N101" s="20">
        <v>22</v>
      </c>
      <c r="O101" s="9">
        <v>0.37931034482758619</v>
      </c>
      <c r="P101" s="20">
        <v>7</v>
      </c>
      <c r="Q101" s="9">
        <v>0.1206896551724138</v>
      </c>
    </row>
    <row r="102" spans="4:17" x14ac:dyDescent="0.25">
      <c r="D102" s="7" t="s">
        <v>555</v>
      </c>
      <c r="E102" s="20">
        <v>836</v>
      </c>
      <c r="F102" s="20">
        <v>559</v>
      </c>
      <c r="G102" s="9">
        <v>0.66866028708133973</v>
      </c>
      <c r="H102" s="20">
        <v>345</v>
      </c>
      <c r="I102" s="9">
        <v>0.61717352415026838</v>
      </c>
      <c r="J102" s="20">
        <v>0</v>
      </c>
      <c r="K102" s="9">
        <v>0</v>
      </c>
      <c r="L102" s="20">
        <v>27</v>
      </c>
      <c r="M102" s="9">
        <v>4.8300536672629693E-2</v>
      </c>
      <c r="N102" s="20">
        <v>156</v>
      </c>
      <c r="O102" s="9">
        <v>0.27906976744186046</v>
      </c>
      <c r="P102" s="20">
        <v>44</v>
      </c>
      <c r="Q102" s="9">
        <v>7.8711985688729877E-2</v>
      </c>
    </row>
    <row r="103" spans="4:17" x14ac:dyDescent="0.25">
      <c r="D103" s="8" t="s">
        <v>556</v>
      </c>
      <c r="E103" s="20">
        <v>140</v>
      </c>
      <c r="F103" s="20">
        <v>92</v>
      </c>
      <c r="G103" s="9">
        <v>0.65714285714285714</v>
      </c>
      <c r="H103" s="20">
        <v>53</v>
      </c>
      <c r="I103" s="9">
        <v>0.57608695652173914</v>
      </c>
      <c r="J103" s="20">
        <v>0</v>
      </c>
      <c r="K103" s="9">
        <v>0</v>
      </c>
      <c r="L103" s="20">
        <v>0</v>
      </c>
      <c r="M103" s="9">
        <v>0</v>
      </c>
      <c r="N103" s="20">
        <v>36</v>
      </c>
      <c r="O103" s="9">
        <v>0.39130434782608697</v>
      </c>
      <c r="P103" s="20">
        <v>8</v>
      </c>
      <c r="Q103" s="9">
        <v>8.6956521739130432E-2</v>
      </c>
    </row>
    <row r="104" spans="4:17" x14ac:dyDescent="0.25">
      <c r="D104" s="8" t="s">
        <v>572</v>
      </c>
      <c r="E104" s="20">
        <v>30</v>
      </c>
      <c r="F104" s="20">
        <v>13</v>
      </c>
      <c r="G104" s="9">
        <v>0.43333333333333335</v>
      </c>
      <c r="H104" s="20">
        <v>4</v>
      </c>
      <c r="I104" s="9">
        <v>0.30769230769230771</v>
      </c>
      <c r="J104" s="20">
        <v>0</v>
      </c>
      <c r="K104" s="9">
        <v>0</v>
      </c>
      <c r="L104" s="20">
        <v>8</v>
      </c>
      <c r="M104" s="9">
        <v>0.61538461538461542</v>
      </c>
      <c r="N104" s="20">
        <v>3</v>
      </c>
      <c r="O104" s="9">
        <v>0.23076923076923078</v>
      </c>
      <c r="P104" s="20">
        <v>2</v>
      </c>
      <c r="Q104" s="9">
        <v>0.15384615384615385</v>
      </c>
    </row>
    <row r="105" spans="4:17" x14ac:dyDescent="0.25">
      <c r="D105" s="8" t="s">
        <v>581</v>
      </c>
      <c r="E105" s="20">
        <v>376</v>
      </c>
      <c r="F105" s="20">
        <v>261</v>
      </c>
      <c r="G105" s="9">
        <v>0.69414893617021278</v>
      </c>
      <c r="H105" s="20">
        <v>168</v>
      </c>
      <c r="I105" s="9">
        <v>0.64367816091954022</v>
      </c>
      <c r="J105" s="20">
        <v>0</v>
      </c>
      <c r="K105" s="9">
        <v>0</v>
      </c>
      <c r="L105" s="20">
        <v>13</v>
      </c>
      <c r="M105" s="9">
        <v>4.9808429118773943E-2</v>
      </c>
      <c r="N105" s="20">
        <v>70</v>
      </c>
      <c r="O105" s="9">
        <v>0.26819923371647508</v>
      </c>
      <c r="P105" s="20">
        <v>13</v>
      </c>
      <c r="Q105" s="9">
        <v>4.9808429118773943E-2</v>
      </c>
    </row>
    <row r="106" spans="4:17" x14ac:dyDescent="0.25">
      <c r="D106" s="8" t="s">
        <v>582</v>
      </c>
      <c r="E106" s="20">
        <v>95</v>
      </c>
      <c r="F106" s="20">
        <v>50</v>
      </c>
      <c r="G106" s="9">
        <v>0.52631578947368418</v>
      </c>
      <c r="H106" s="20">
        <v>28</v>
      </c>
      <c r="I106" s="9">
        <v>0.56000000000000005</v>
      </c>
      <c r="J106" s="20">
        <v>0</v>
      </c>
      <c r="K106" s="9">
        <v>0</v>
      </c>
      <c r="L106" s="20">
        <v>4</v>
      </c>
      <c r="M106" s="9">
        <v>0.08</v>
      </c>
      <c r="N106" s="20">
        <v>26</v>
      </c>
      <c r="O106" s="9">
        <v>0.52</v>
      </c>
      <c r="P106" s="20">
        <v>9</v>
      </c>
      <c r="Q106" s="9">
        <v>0.18</v>
      </c>
    </row>
    <row r="107" spans="4:17" x14ac:dyDescent="0.25">
      <c r="D107" s="8" t="s">
        <v>583</v>
      </c>
      <c r="E107" s="20">
        <v>195</v>
      </c>
      <c r="F107" s="20">
        <v>143</v>
      </c>
      <c r="G107" s="9">
        <v>0.73333333333333328</v>
      </c>
      <c r="H107" s="20">
        <v>92</v>
      </c>
      <c r="I107" s="9">
        <v>0.64335664335664333</v>
      </c>
      <c r="J107" s="20">
        <v>0</v>
      </c>
      <c r="K107" s="9">
        <v>0</v>
      </c>
      <c r="L107" s="20">
        <v>2</v>
      </c>
      <c r="M107" s="9">
        <v>1.3986013986013986E-2</v>
      </c>
      <c r="N107" s="20">
        <v>21</v>
      </c>
      <c r="O107" s="9">
        <v>0.14685314685314685</v>
      </c>
      <c r="P107" s="20">
        <v>12</v>
      </c>
      <c r="Q107" s="9">
        <v>8.3916083916083919E-2</v>
      </c>
    </row>
    <row r="108" spans="4:17" x14ac:dyDescent="0.25">
      <c r="D108" s="7" t="s">
        <v>450</v>
      </c>
      <c r="E108" s="20">
        <v>803</v>
      </c>
      <c r="F108" s="20">
        <v>617</v>
      </c>
      <c r="G108" s="9">
        <v>0.76836861768368614</v>
      </c>
      <c r="H108" s="20">
        <v>404</v>
      </c>
      <c r="I108" s="9">
        <v>0.65478119935170176</v>
      </c>
      <c r="J108" s="20">
        <v>1</v>
      </c>
      <c r="K108" s="9">
        <v>1.6207455429497568E-3</v>
      </c>
      <c r="L108" s="20">
        <v>19</v>
      </c>
      <c r="M108" s="9">
        <v>3.0794165316045379E-2</v>
      </c>
      <c r="N108" s="20">
        <v>119</v>
      </c>
      <c r="O108" s="9">
        <v>0.19286871961102106</v>
      </c>
      <c r="P108" s="20">
        <v>19</v>
      </c>
      <c r="Q108" s="9">
        <v>3.0794165316045379E-2</v>
      </c>
    </row>
    <row r="109" spans="4:17" x14ac:dyDescent="0.25">
      <c r="D109" s="8" t="s">
        <v>538</v>
      </c>
      <c r="E109" s="20">
        <v>89</v>
      </c>
      <c r="F109" s="20">
        <v>75</v>
      </c>
      <c r="G109" s="9">
        <v>0.84269662921348309</v>
      </c>
      <c r="H109" s="20">
        <v>48</v>
      </c>
      <c r="I109" s="9">
        <v>0.64</v>
      </c>
      <c r="J109" s="20">
        <v>0</v>
      </c>
      <c r="K109" s="9">
        <v>0</v>
      </c>
      <c r="L109" s="20">
        <v>0</v>
      </c>
      <c r="M109" s="9">
        <v>0</v>
      </c>
      <c r="N109" s="20">
        <v>9</v>
      </c>
      <c r="O109" s="9">
        <v>0.12</v>
      </c>
      <c r="P109" s="20">
        <v>4</v>
      </c>
      <c r="Q109" s="9">
        <v>5.3333333333333337E-2</v>
      </c>
    </row>
    <row r="110" spans="4:17" x14ac:dyDescent="0.25">
      <c r="D110" s="8" t="s">
        <v>451</v>
      </c>
      <c r="E110" s="20">
        <v>158</v>
      </c>
      <c r="F110" s="20">
        <v>97</v>
      </c>
      <c r="G110" s="9">
        <v>0.61392405063291144</v>
      </c>
      <c r="H110" s="20">
        <v>60</v>
      </c>
      <c r="I110" s="9">
        <v>0.61855670103092786</v>
      </c>
      <c r="J110" s="20">
        <v>0</v>
      </c>
      <c r="K110" s="9">
        <v>0</v>
      </c>
      <c r="L110" s="20">
        <v>2</v>
      </c>
      <c r="M110" s="9">
        <v>2.0618556701030927E-2</v>
      </c>
      <c r="N110" s="20">
        <v>46</v>
      </c>
      <c r="O110" s="9">
        <v>0.47422680412371132</v>
      </c>
      <c r="P110" s="20">
        <v>4</v>
      </c>
      <c r="Q110" s="9">
        <v>4.1237113402061855E-2</v>
      </c>
    </row>
    <row r="111" spans="4:17" x14ac:dyDescent="0.25">
      <c r="D111" s="8" t="s">
        <v>570</v>
      </c>
      <c r="E111" s="20">
        <v>230</v>
      </c>
      <c r="F111" s="20">
        <v>199</v>
      </c>
      <c r="G111" s="9">
        <v>0.86521739130434783</v>
      </c>
      <c r="H111" s="20">
        <v>141</v>
      </c>
      <c r="I111" s="9">
        <v>0.70854271356783916</v>
      </c>
      <c r="J111" s="20">
        <v>1</v>
      </c>
      <c r="K111" s="9">
        <v>5.0251256281407036E-3</v>
      </c>
      <c r="L111" s="20">
        <v>5</v>
      </c>
      <c r="M111" s="9">
        <v>2.5125628140703519E-2</v>
      </c>
      <c r="N111" s="20">
        <v>18</v>
      </c>
      <c r="O111" s="9">
        <v>9.0452261306532666E-2</v>
      </c>
      <c r="P111" s="20">
        <v>1</v>
      </c>
      <c r="Q111" s="9">
        <v>5.0251256281407036E-3</v>
      </c>
    </row>
    <row r="112" spans="4:17" x14ac:dyDescent="0.25">
      <c r="D112" s="8" t="s">
        <v>573</v>
      </c>
      <c r="E112" s="20">
        <v>326</v>
      </c>
      <c r="F112" s="20">
        <v>246</v>
      </c>
      <c r="G112" s="9">
        <v>0.754601226993865</v>
      </c>
      <c r="H112" s="20">
        <v>155</v>
      </c>
      <c r="I112" s="9">
        <v>0.63008130081300817</v>
      </c>
      <c r="J112" s="20">
        <v>0</v>
      </c>
      <c r="K112" s="9">
        <v>0</v>
      </c>
      <c r="L112" s="20">
        <v>12</v>
      </c>
      <c r="M112" s="9">
        <v>4.878048780487805E-2</v>
      </c>
      <c r="N112" s="20">
        <v>46</v>
      </c>
      <c r="O112" s="9">
        <v>0.18699186991869918</v>
      </c>
      <c r="P112" s="20">
        <v>10</v>
      </c>
      <c r="Q112" s="9">
        <v>4.065040650406504E-2</v>
      </c>
    </row>
    <row r="113" spans="4:17" x14ac:dyDescent="0.25">
      <c r="D113" s="6" t="s">
        <v>452</v>
      </c>
      <c r="E113" s="20">
        <v>4947</v>
      </c>
      <c r="F113" s="20">
        <v>3862</v>
      </c>
      <c r="G113" s="9">
        <v>0.78067515666060239</v>
      </c>
      <c r="H113" s="20">
        <v>2276</v>
      </c>
      <c r="I113" s="9">
        <v>0.5893319523562921</v>
      </c>
      <c r="J113" s="20">
        <v>0</v>
      </c>
      <c r="K113" s="9">
        <v>0</v>
      </c>
      <c r="L113" s="20">
        <v>110</v>
      </c>
      <c r="M113" s="9">
        <v>2.8482651475919211E-2</v>
      </c>
      <c r="N113" s="20">
        <v>353</v>
      </c>
      <c r="O113" s="9">
        <v>9.1403417918177104E-2</v>
      </c>
      <c r="P113" s="20">
        <v>358</v>
      </c>
      <c r="Q113" s="9">
        <v>9.2698083894355257E-2</v>
      </c>
    </row>
    <row r="114" spans="4:17" x14ac:dyDescent="0.25">
      <c r="D114" s="7" t="s">
        <v>587</v>
      </c>
      <c r="E114" s="20">
        <v>682</v>
      </c>
      <c r="F114" s="20">
        <v>513</v>
      </c>
      <c r="G114" s="9">
        <v>0.75219941348973607</v>
      </c>
      <c r="H114" s="20">
        <v>304</v>
      </c>
      <c r="I114" s="9">
        <v>0.59259259259259256</v>
      </c>
      <c r="J114" s="20">
        <v>0</v>
      </c>
      <c r="K114" s="9">
        <v>0</v>
      </c>
      <c r="L114" s="20">
        <v>26</v>
      </c>
      <c r="M114" s="9">
        <v>5.0682261208576995E-2</v>
      </c>
      <c r="N114" s="20">
        <v>57</v>
      </c>
      <c r="O114" s="9">
        <v>0.1111111111111111</v>
      </c>
      <c r="P114" s="20">
        <v>41</v>
      </c>
      <c r="Q114" s="9">
        <v>7.9922027290448339E-2</v>
      </c>
    </row>
    <row r="115" spans="4:17" x14ac:dyDescent="0.25">
      <c r="D115" s="8" t="s">
        <v>588</v>
      </c>
      <c r="E115" s="20">
        <v>58</v>
      </c>
      <c r="F115" s="20">
        <v>47</v>
      </c>
      <c r="G115" s="9">
        <v>0.81034482758620685</v>
      </c>
      <c r="H115" s="20">
        <v>31</v>
      </c>
      <c r="I115" s="9">
        <v>0.65957446808510634</v>
      </c>
      <c r="J115" s="20">
        <v>0</v>
      </c>
      <c r="K115" s="9">
        <v>0</v>
      </c>
      <c r="L115" s="20">
        <v>2</v>
      </c>
      <c r="M115" s="9">
        <v>4.2553191489361701E-2</v>
      </c>
      <c r="N115" s="20">
        <v>5</v>
      </c>
      <c r="O115" s="9">
        <v>0.10638297872340426</v>
      </c>
      <c r="P115" s="20">
        <v>1</v>
      </c>
      <c r="Q115" s="9">
        <v>2.1276595744680851E-2</v>
      </c>
    </row>
    <row r="116" spans="4:17" x14ac:dyDescent="0.25">
      <c r="D116" s="8" t="s">
        <v>589</v>
      </c>
      <c r="E116" s="20">
        <v>41</v>
      </c>
      <c r="F116" s="20">
        <v>29</v>
      </c>
      <c r="G116" s="9">
        <v>0.70731707317073167</v>
      </c>
      <c r="H116" s="20">
        <v>19</v>
      </c>
      <c r="I116" s="9">
        <v>0.65517241379310343</v>
      </c>
      <c r="J116" s="20">
        <v>0</v>
      </c>
      <c r="K116" s="9">
        <v>0</v>
      </c>
      <c r="L116" s="20">
        <v>0</v>
      </c>
      <c r="M116" s="9">
        <v>0</v>
      </c>
      <c r="N116" s="20">
        <v>0</v>
      </c>
      <c r="O116" s="9">
        <v>0</v>
      </c>
      <c r="P116" s="20">
        <v>10</v>
      </c>
      <c r="Q116" s="9">
        <v>0.34482758620689657</v>
      </c>
    </row>
    <row r="117" spans="4:17" x14ac:dyDescent="0.25">
      <c r="D117" s="8" t="s">
        <v>591</v>
      </c>
      <c r="E117" s="20">
        <v>121</v>
      </c>
      <c r="F117" s="20">
        <v>85</v>
      </c>
      <c r="G117" s="9">
        <v>0.7024793388429752</v>
      </c>
      <c r="H117" s="20">
        <v>52</v>
      </c>
      <c r="I117" s="9">
        <v>0.61176470588235299</v>
      </c>
      <c r="J117" s="20">
        <v>0</v>
      </c>
      <c r="K117" s="9">
        <v>0</v>
      </c>
      <c r="L117" s="20">
        <v>5</v>
      </c>
      <c r="M117" s="9">
        <v>5.8823529411764705E-2</v>
      </c>
      <c r="N117" s="20">
        <v>14</v>
      </c>
      <c r="O117" s="9">
        <v>0.16470588235294117</v>
      </c>
      <c r="P117" s="20">
        <v>4</v>
      </c>
      <c r="Q117" s="9">
        <v>4.7058823529411764E-2</v>
      </c>
    </row>
    <row r="118" spans="4:17" x14ac:dyDescent="0.25">
      <c r="D118" s="8" t="s">
        <v>598</v>
      </c>
      <c r="E118" s="20">
        <v>61</v>
      </c>
      <c r="F118" s="20">
        <v>43</v>
      </c>
      <c r="G118" s="9">
        <v>0.70491803278688525</v>
      </c>
      <c r="H118" s="20">
        <v>25</v>
      </c>
      <c r="I118" s="9">
        <v>0.58139534883720934</v>
      </c>
      <c r="J118" s="20">
        <v>0</v>
      </c>
      <c r="K118" s="9">
        <v>0</v>
      </c>
      <c r="L118" s="20">
        <v>1</v>
      </c>
      <c r="M118" s="9">
        <v>2.3255813953488372E-2</v>
      </c>
      <c r="N118" s="20">
        <v>9</v>
      </c>
      <c r="O118" s="9">
        <v>0.20930232558139536</v>
      </c>
      <c r="P118" s="20">
        <v>4</v>
      </c>
      <c r="Q118" s="9">
        <v>9.3023255813953487E-2</v>
      </c>
    </row>
    <row r="119" spans="4:17" x14ac:dyDescent="0.25">
      <c r="D119" s="8" t="s">
        <v>607</v>
      </c>
      <c r="E119" s="20">
        <v>59</v>
      </c>
      <c r="F119" s="20">
        <v>42</v>
      </c>
      <c r="G119" s="9">
        <v>0.71186440677966101</v>
      </c>
      <c r="H119" s="20">
        <v>24</v>
      </c>
      <c r="I119" s="9">
        <v>0.5714285714285714</v>
      </c>
      <c r="J119" s="20">
        <v>0</v>
      </c>
      <c r="K119" s="9">
        <v>0</v>
      </c>
      <c r="L119" s="20">
        <v>3</v>
      </c>
      <c r="M119" s="9">
        <v>7.1428571428571425E-2</v>
      </c>
      <c r="N119" s="20">
        <v>4</v>
      </c>
      <c r="O119" s="9">
        <v>9.5238095238095233E-2</v>
      </c>
      <c r="P119" s="20">
        <v>9</v>
      </c>
      <c r="Q119" s="9">
        <v>0.21428571428571427</v>
      </c>
    </row>
    <row r="120" spans="4:17" x14ac:dyDescent="0.25">
      <c r="D120" s="8" t="s">
        <v>608</v>
      </c>
      <c r="E120" s="20">
        <v>81</v>
      </c>
      <c r="F120" s="20">
        <v>59</v>
      </c>
      <c r="G120" s="9">
        <v>0.72839506172839508</v>
      </c>
      <c r="H120" s="20">
        <v>37</v>
      </c>
      <c r="I120" s="9">
        <v>0.6271186440677966</v>
      </c>
      <c r="J120" s="20">
        <v>0</v>
      </c>
      <c r="K120" s="9">
        <v>0</v>
      </c>
      <c r="L120" s="20">
        <v>8</v>
      </c>
      <c r="M120" s="9">
        <v>0.13559322033898305</v>
      </c>
      <c r="N120" s="20">
        <v>0</v>
      </c>
      <c r="O120" s="9">
        <v>0</v>
      </c>
      <c r="P120" s="20">
        <v>8</v>
      </c>
      <c r="Q120" s="9">
        <v>0.13559322033898305</v>
      </c>
    </row>
    <row r="121" spans="4:17" x14ac:dyDescent="0.25">
      <c r="D121" s="8" t="s">
        <v>610</v>
      </c>
      <c r="E121" s="20">
        <v>151</v>
      </c>
      <c r="F121" s="20">
        <v>115</v>
      </c>
      <c r="G121" s="9">
        <v>0.76158940397350994</v>
      </c>
      <c r="H121" s="20">
        <v>65</v>
      </c>
      <c r="I121" s="9">
        <v>0.56521739130434778</v>
      </c>
      <c r="J121" s="20">
        <v>0</v>
      </c>
      <c r="K121" s="9">
        <v>0</v>
      </c>
      <c r="L121" s="20">
        <v>7</v>
      </c>
      <c r="M121" s="9">
        <v>6.0869565217391307E-2</v>
      </c>
      <c r="N121" s="20">
        <v>17</v>
      </c>
      <c r="O121" s="9">
        <v>0.14782608695652175</v>
      </c>
      <c r="P121" s="20">
        <v>3</v>
      </c>
      <c r="Q121" s="9">
        <v>2.6086956521739129E-2</v>
      </c>
    </row>
    <row r="122" spans="4:17" x14ac:dyDescent="0.25">
      <c r="D122" s="8" t="s">
        <v>613</v>
      </c>
      <c r="E122" s="20">
        <v>110</v>
      </c>
      <c r="F122" s="20">
        <v>93</v>
      </c>
      <c r="G122" s="9">
        <v>0.84545454545454546</v>
      </c>
      <c r="H122" s="20">
        <v>51</v>
      </c>
      <c r="I122" s="9">
        <v>0.54838709677419351</v>
      </c>
      <c r="J122" s="20">
        <v>0</v>
      </c>
      <c r="K122" s="9">
        <v>0</v>
      </c>
      <c r="L122" s="20">
        <v>0</v>
      </c>
      <c r="M122" s="9">
        <v>0</v>
      </c>
      <c r="N122" s="20">
        <v>8</v>
      </c>
      <c r="O122" s="9">
        <v>8.6021505376344093E-2</v>
      </c>
      <c r="P122" s="20">
        <v>2</v>
      </c>
      <c r="Q122" s="9">
        <v>2.1505376344086023E-2</v>
      </c>
    </row>
    <row r="123" spans="4:17" x14ac:dyDescent="0.25">
      <c r="D123" s="7" t="s">
        <v>602</v>
      </c>
      <c r="E123" s="20">
        <v>710</v>
      </c>
      <c r="F123" s="20">
        <v>574</v>
      </c>
      <c r="G123" s="9">
        <v>0.80845070422535215</v>
      </c>
      <c r="H123" s="20">
        <v>345</v>
      </c>
      <c r="I123" s="9">
        <v>0.60104529616724733</v>
      </c>
      <c r="J123" s="20">
        <v>0</v>
      </c>
      <c r="K123" s="9">
        <v>0</v>
      </c>
      <c r="L123" s="20">
        <v>11</v>
      </c>
      <c r="M123" s="9">
        <v>1.9163763066202089E-2</v>
      </c>
      <c r="N123" s="20">
        <v>57</v>
      </c>
      <c r="O123" s="9">
        <v>9.9303135888501745E-2</v>
      </c>
      <c r="P123" s="20">
        <v>30</v>
      </c>
      <c r="Q123" s="9">
        <v>5.2264808362369339E-2</v>
      </c>
    </row>
    <row r="124" spans="4:17" x14ac:dyDescent="0.25">
      <c r="D124" s="8" t="s">
        <v>603</v>
      </c>
      <c r="E124" s="20">
        <v>323</v>
      </c>
      <c r="F124" s="20">
        <v>248</v>
      </c>
      <c r="G124" s="9">
        <v>0.7678018575851393</v>
      </c>
      <c r="H124" s="20">
        <v>145</v>
      </c>
      <c r="I124" s="9">
        <v>0.58467741935483875</v>
      </c>
      <c r="J124" s="20">
        <v>0</v>
      </c>
      <c r="K124" s="9">
        <v>0</v>
      </c>
      <c r="L124" s="20">
        <v>6</v>
      </c>
      <c r="M124" s="9">
        <v>2.4193548387096774E-2</v>
      </c>
      <c r="N124" s="20">
        <v>33</v>
      </c>
      <c r="O124" s="9">
        <v>0.13306451612903225</v>
      </c>
      <c r="P124" s="20">
        <v>14</v>
      </c>
      <c r="Q124" s="9">
        <v>5.6451612903225805E-2</v>
      </c>
    </row>
    <row r="125" spans="4:17" x14ac:dyDescent="0.25">
      <c r="D125" s="8" t="s">
        <v>614</v>
      </c>
      <c r="E125" s="20">
        <v>154</v>
      </c>
      <c r="F125" s="20">
        <v>123</v>
      </c>
      <c r="G125" s="9">
        <v>0.79870129870129869</v>
      </c>
      <c r="H125" s="20">
        <v>71</v>
      </c>
      <c r="I125" s="9">
        <v>0.57723577235772361</v>
      </c>
      <c r="J125" s="20">
        <v>0</v>
      </c>
      <c r="K125" s="9">
        <v>0</v>
      </c>
      <c r="L125" s="20">
        <v>2</v>
      </c>
      <c r="M125" s="9">
        <v>1.6260162601626018E-2</v>
      </c>
      <c r="N125" s="20">
        <v>6</v>
      </c>
      <c r="O125" s="9">
        <v>4.878048780487805E-2</v>
      </c>
      <c r="P125" s="20">
        <v>14</v>
      </c>
      <c r="Q125" s="9">
        <v>0.11382113821138211</v>
      </c>
    </row>
    <row r="126" spans="4:17" x14ac:dyDescent="0.25">
      <c r="D126" s="8" t="s">
        <v>620</v>
      </c>
      <c r="E126" s="20">
        <v>233</v>
      </c>
      <c r="F126" s="20">
        <v>203</v>
      </c>
      <c r="G126" s="9">
        <v>0.871244635193133</v>
      </c>
      <c r="H126" s="20">
        <v>129</v>
      </c>
      <c r="I126" s="9">
        <v>0.6354679802955665</v>
      </c>
      <c r="J126" s="20">
        <v>0</v>
      </c>
      <c r="K126" s="9">
        <v>0</v>
      </c>
      <c r="L126" s="20">
        <v>3</v>
      </c>
      <c r="M126" s="9">
        <v>1.4778325123152709E-2</v>
      </c>
      <c r="N126" s="20">
        <v>18</v>
      </c>
      <c r="O126" s="9">
        <v>8.8669950738916259E-2</v>
      </c>
      <c r="P126" s="20">
        <v>2</v>
      </c>
      <c r="Q126" s="9">
        <v>9.852216748768473E-3</v>
      </c>
    </row>
    <row r="127" spans="4:17" x14ac:dyDescent="0.25">
      <c r="D127" s="7" t="s">
        <v>453</v>
      </c>
      <c r="E127" s="20">
        <v>1627</v>
      </c>
      <c r="F127" s="20">
        <v>1201</v>
      </c>
      <c r="G127" s="9">
        <v>0.73816840811309159</v>
      </c>
      <c r="H127" s="20">
        <v>653</v>
      </c>
      <c r="I127" s="9">
        <v>0.54371357202331394</v>
      </c>
      <c r="J127" s="20">
        <v>0</v>
      </c>
      <c r="K127" s="9">
        <v>0</v>
      </c>
      <c r="L127" s="20">
        <v>14</v>
      </c>
      <c r="M127" s="9">
        <v>1.1656952539550375E-2</v>
      </c>
      <c r="N127" s="20">
        <v>170</v>
      </c>
      <c r="O127" s="9">
        <v>0.14154870940882597</v>
      </c>
      <c r="P127" s="20">
        <v>151</v>
      </c>
      <c r="Q127" s="9">
        <v>0.12572855953372189</v>
      </c>
    </row>
    <row r="128" spans="4:17" x14ac:dyDescent="0.25">
      <c r="D128" s="8" t="s">
        <v>584</v>
      </c>
      <c r="E128" s="20">
        <v>65</v>
      </c>
      <c r="F128" s="20">
        <v>41</v>
      </c>
      <c r="G128" s="9">
        <v>0.63076923076923075</v>
      </c>
      <c r="H128" s="20">
        <v>19</v>
      </c>
      <c r="I128" s="9">
        <v>0.46341463414634149</v>
      </c>
      <c r="J128" s="20">
        <v>0</v>
      </c>
      <c r="K128" s="9">
        <v>0</v>
      </c>
      <c r="L128" s="20">
        <v>0</v>
      </c>
      <c r="M128" s="9">
        <v>0</v>
      </c>
      <c r="N128" s="20">
        <v>7</v>
      </c>
      <c r="O128" s="9">
        <v>0.17073170731707318</v>
      </c>
      <c r="P128" s="20">
        <v>11</v>
      </c>
      <c r="Q128" s="9">
        <v>0.26829268292682928</v>
      </c>
    </row>
    <row r="129" spans="4:17" x14ac:dyDescent="0.25">
      <c r="D129" s="8" t="s">
        <v>590</v>
      </c>
      <c r="E129" s="20">
        <v>131</v>
      </c>
      <c r="F129" s="20">
        <v>97</v>
      </c>
      <c r="G129" s="9">
        <v>0.74045801526717558</v>
      </c>
      <c r="H129" s="20">
        <v>59</v>
      </c>
      <c r="I129" s="9">
        <v>0.60824742268041232</v>
      </c>
      <c r="J129" s="20">
        <v>0</v>
      </c>
      <c r="K129" s="9">
        <v>0</v>
      </c>
      <c r="L129" s="20">
        <v>1</v>
      </c>
      <c r="M129" s="9">
        <v>1.0309278350515464E-2</v>
      </c>
      <c r="N129" s="20">
        <v>21</v>
      </c>
      <c r="O129" s="9">
        <v>0.21649484536082475</v>
      </c>
      <c r="P129" s="20">
        <v>5</v>
      </c>
      <c r="Q129" s="9">
        <v>5.1546391752577317E-2</v>
      </c>
    </row>
    <row r="130" spans="4:17" x14ac:dyDescent="0.25">
      <c r="D130" s="8" t="s">
        <v>592</v>
      </c>
      <c r="E130" s="20">
        <v>75</v>
      </c>
      <c r="F130" s="20">
        <v>53</v>
      </c>
      <c r="G130" s="9">
        <v>0.70666666666666667</v>
      </c>
      <c r="H130" s="20">
        <v>29</v>
      </c>
      <c r="I130" s="9">
        <v>0.54716981132075471</v>
      </c>
      <c r="J130" s="20">
        <v>0</v>
      </c>
      <c r="K130" s="9">
        <v>0</v>
      </c>
      <c r="L130" s="20">
        <v>0</v>
      </c>
      <c r="M130" s="9">
        <v>0</v>
      </c>
      <c r="N130" s="20">
        <v>15</v>
      </c>
      <c r="O130" s="9">
        <v>0.28301886792452829</v>
      </c>
      <c r="P130" s="20">
        <v>3</v>
      </c>
      <c r="Q130" s="9">
        <v>5.6603773584905662E-2</v>
      </c>
    </row>
    <row r="131" spans="4:17" x14ac:dyDescent="0.25">
      <c r="D131" s="8" t="s">
        <v>454</v>
      </c>
      <c r="E131" s="20">
        <v>135</v>
      </c>
      <c r="F131" s="20">
        <v>103</v>
      </c>
      <c r="G131" s="9">
        <v>0.76296296296296295</v>
      </c>
      <c r="H131" s="20">
        <v>46</v>
      </c>
      <c r="I131" s="9">
        <v>0.44660194174757284</v>
      </c>
      <c r="J131" s="20">
        <v>0</v>
      </c>
      <c r="K131" s="9">
        <v>0</v>
      </c>
      <c r="L131" s="20">
        <v>0</v>
      </c>
      <c r="M131" s="9">
        <v>0</v>
      </c>
      <c r="N131" s="20">
        <v>13</v>
      </c>
      <c r="O131" s="9">
        <v>0.12621359223300971</v>
      </c>
      <c r="P131" s="20">
        <v>16</v>
      </c>
      <c r="Q131" s="9">
        <v>0.1553398058252427</v>
      </c>
    </row>
    <row r="132" spans="4:17" x14ac:dyDescent="0.25">
      <c r="D132" s="8" t="s">
        <v>594</v>
      </c>
      <c r="E132" s="20">
        <v>39</v>
      </c>
      <c r="F132" s="20">
        <v>31</v>
      </c>
      <c r="G132" s="9">
        <v>0.79487179487179482</v>
      </c>
      <c r="H132" s="20">
        <v>17</v>
      </c>
      <c r="I132" s="9">
        <v>0.54838709677419351</v>
      </c>
      <c r="J132" s="20">
        <v>0</v>
      </c>
      <c r="K132" s="9">
        <v>0</v>
      </c>
      <c r="L132" s="20">
        <v>2</v>
      </c>
      <c r="M132" s="9">
        <v>6.4516129032258063E-2</v>
      </c>
      <c r="N132" s="20">
        <v>3</v>
      </c>
      <c r="O132" s="9">
        <v>9.6774193548387094E-2</v>
      </c>
      <c r="P132" s="20">
        <v>1</v>
      </c>
      <c r="Q132" s="9">
        <v>3.2258064516129031E-2</v>
      </c>
    </row>
    <row r="133" spans="4:17" x14ac:dyDescent="0.25">
      <c r="D133" s="8" t="s">
        <v>597</v>
      </c>
      <c r="E133" s="20">
        <v>131</v>
      </c>
      <c r="F133" s="20">
        <v>94</v>
      </c>
      <c r="G133" s="9">
        <v>0.71755725190839692</v>
      </c>
      <c r="H133" s="20">
        <v>48</v>
      </c>
      <c r="I133" s="9">
        <v>0.51063829787234039</v>
      </c>
      <c r="J133" s="20">
        <v>0</v>
      </c>
      <c r="K133" s="9">
        <v>0</v>
      </c>
      <c r="L133" s="20">
        <v>1</v>
      </c>
      <c r="M133" s="9">
        <v>1.0638297872340425E-2</v>
      </c>
      <c r="N133" s="20">
        <v>13</v>
      </c>
      <c r="O133" s="9">
        <v>0.13829787234042554</v>
      </c>
      <c r="P133" s="20">
        <v>17</v>
      </c>
      <c r="Q133" s="9">
        <v>0.18085106382978725</v>
      </c>
    </row>
    <row r="134" spans="4:17" x14ac:dyDescent="0.25">
      <c r="D134" s="8" t="s">
        <v>599</v>
      </c>
      <c r="E134" s="20">
        <v>68</v>
      </c>
      <c r="F134" s="20">
        <v>43</v>
      </c>
      <c r="G134" s="9">
        <v>0.63235294117647056</v>
      </c>
      <c r="H134" s="20">
        <v>24</v>
      </c>
      <c r="I134" s="9">
        <v>0.55813953488372092</v>
      </c>
      <c r="J134" s="20">
        <v>0</v>
      </c>
      <c r="K134" s="9">
        <v>0</v>
      </c>
      <c r="L134" s="20">
        <v>0</v>
      </c>
      <c r="M134" s="9">
        <v>0</v>
      </c>
      <c r="N134" s="20">
        <v>9</v>
      </c>
      <c r="O134" s="9">
        <v>0.20930232558139536</v>
      </c>
      <c r="P134" s="20">
        <v>10</v>
      </c>
      <c r="Q134" s="9">
        <v>0.23255813953488372</v>
      </c>
    </row>
    <row r="135" spans="4:17" x14ac:dyDescent="0.25">
      <c r="D135" s="8" t="s">
        <v>457</v>
      </c>
      <c r="E135" s="20">
        <v>209</v>
      </c>
      <c r="F135" s="20">
        <v>156</v>
      </c>
      <c r="G135" s="9">
        <v>0.74641148325358853</v>
      </c>
      <c r="H135" s="20">
        <v>86</v>
      </c>
      <c r="I135" s="9">
        <v>0.55128205128205132</v>
      </c>
      <c r="J135" s="20">
        <v>0</v>
      </c>
      <c r="K135" s="9">
        <v>0</v>
      </c>
      <c r="L135" s="20">
        <v>3</v>
      </c>
      <c r="M135" s="9">
        <v>1.9230769230769232E-2</v>
      </c>
      <c r="N135" s="20">
        <v>13</v>
      </c>
      <c r="O135" s="9">
        <v>8.3333333333333329E-2</v>
      </c>
      <c r="P135" s="20">
        <v>24</v>
      </c>
      <c r="Q135" s="9">
        <v>0.15384615384615385</v>
      </c>
    </row>
    <row r="136" spans="4:17" x14ac:dyDescent="0.25">
      <c r="D136" s="8" t="s">
        <v>600</v>
      </c>
      <c r="E136" s="20">
        <v>240</v>
      </c>
      <c r="F136" s="20">
        <v>178</v>
      </c>
      <c r="G136" s="9">
        <v>0.7416666666666667</v>
      </c>
      <c r="H136" s="20">
        <v>108</v>
      </c>
      <c r="I136" s="9">
        <v>0.6067415730337079</v>
      </c>
      <c r="J136" s="20">
        <v>0</v>
      </c>
      <c r="K136" s="9">
        <v>0</v>
      </c>
      <c r="L136" s="20">
        <v>3</v>
      </c>
      <c r="M136" s="9">
        <v>1.6853932584269662E-2</v>
      </c>
      <c r="N136" s="20">
        <v>35</v>
      </c>
      <c r="O136" s="9">
        <v>0.19662921348314608</v>
      </c>
      <c r="P136" s="20">
        <v>9</v>
      </c>
      <c r="Q136" s="9">
        <v>5.0561797752808987E-2</v>
      </c>
    </row>
    <row r="137" spans="4:17" x14ac:dyDescent="0.25">
      <c r="D137" s="8" t="s">
        <v>604</v>
      </c>
      <c r="E137" s="20">
        <v>48</v>
      </c>
      <c r="F137" s="20">
        <v>36</v>
      </c>
      <c r="G137" s="9">
        <v>0.75</v>
      </c>
      <c r="H137" s="20">
        <v>22</v>
      </c>
      <c r="I137" s="9">
        <v>0.61111111111111116</v>
      </c>
      <c r="J137" s="20">
        <v>0</v>
      </c>
      <c r="K137" s="9">
        <v>0</v>
      </c>
      <c r="L137" s="20">
        <v>1</v>
      </c>
      <c r="M137" s="9">
        <v>2.7777777777777776E-2</v>
      </c>
      <c r="N137" s="20">
        <v>8</v>
      </c>
      <c r="O137" s="9">
        <v>0.22222222222222221</v>
      </c>
      <c r="P137" s="20">
        <v>0</v>
      </c>
      <c r="Q137" s="9">
        <v>0</v>
      </c>
    </row>
    <row r="138" spans="4:17" x14ac:dyDescent="0.25">
      <c r="D138" s="8" t="s">
        <v>605</v>
      </c>
      <c r="E138" s="20">
        <v>154</v>
      </c>
      <c r="F138" s="20">
        <v>114</v>
      </c>
      <c r="G138" s="9">
        <v>0.74025974025974028</v>
      </c>
      <c r="H138" s="20">
        <v>63</v>
      </c>
      <c r="I138" s="9">
        <v>0.55263157894736847</v>
      </c>
      <c r="J138" s="20">
        <v>0</v>
      </c>
      <c r="K138" s="9">
        <v>0</v>
      </c>
      <c r="L138" s="20">
        <v>1</v>
      </c>
      <c r="M138" s="9">
        <v>8.771929824561403E-3</v>
      </c>
      <c r="N138" s="20">
        <v>2</v>
      </c>
      <c r="O138" s="9">
        <v>1.7543859649122806E-2</v>
      </c>
      <c r="P138" s="20">
        <v>32</v>
      </c>
      <c r="Q138" s="9">
        <v>0.2807017543859649</v>
      </c>
    </row>
    <row r="139" spans="4:17" x14ac:dyDescent="0.25">
      <c r="D139" s="8" t="s">
        <v>458</v>
      </c>
      <c r="E139" s="20">
        <v>62</v>
      </c>
      <c r="F139" s="20">
        <v>43</v>
      </c>
      <c r="G139" s="9">
        <v>0.69354838709677424</v>
      </c>
      <c r="H139" s="20">
        <v>15</v>
      </c>
      <c r="I139" s="9">
        <v>0.34883720930232559</v>
      </c>
      <c r="J139" s="20">
        <v>0</v>
      </c>
      <c r="K139" s="9">
        <v>0</v>
      </c>
      <c r="L139" s="20">
        <v>1</v>
      </c>
      <c r="M139" s="9">
        <v>2.3255813953488372E-2</v>
      </c>
      <c r="N139" s="20">
        <v>6</v>
      </c>
      <c r="O139" s="9">
        <v>0.13953488372093023</v>
      </c>
      <c r="P139" s="20">
        <v>5</v>
      </c>
      <c r="Q139" s="9">
        <v>0.11627906976744186</v>
      </c>
    </row>
    <row r="140" spans="4:17" x14ac:dyDescent="0.25">
      <c r="D140" s="8" t="s">
        <v>612</v>
      </c>
      <c r="E140" s="20">
        <v>198</v>
      </c>
      <c r="F140" s="20">
        <v>162</v>
      </c>
      <c r="G140" s="9">
        <v>0.81818181818181823</v>
      </c>
      <c r="H140" s="20">
        <v>94</v>
      </c>
      <c r="I140" s="9">
        <v>0.58024691358024694</v>
      </c>
      <c r="J140" s="20">
        <v>0</v>
      </c>
      <c r="K140" s="9">
        <v>0</v>
      </c>
      <c r="L140" s="20">
        <v>0</v>
      </c>
      <c r="M140" s="9">
        <v>0</v>
      </c>
      <c r="N140" s="20">
        <v>22</v>
      </c>
      <c r="O140" s="9">
        <v>0.13580246913580246</v>
      </c>
      <c r="P140" s="20">
        <v>5</v>
      </c>
      <c r="Q140" s="9">
        <v>3.0864197530864196E-2</v>
      </c>
    </row>
    <row r="141" spans="4:17" x14ac:dyDescent="0.25">
      <c r="D141" s="8" t="s">
        <v>615</v>
      </c>
      <c r="E141" s="20">
        <v>72</v>
      </c>
      <c r="F141" s="20">
        <v>50</v>
      </c>
      <c r="G141" s="9">
        <v>0.69444444444444442</v>
      </c>
      <c r="H141" s="20">
        <v>23</v>
      </c>
      <c r="I141" s="9">
        <v>0.46</v>
      </c>
      <c r="J141" s="20">
        <v>0</v>
      </c>
      <c r="K141" s="9">
        <v>0</v>
      </c>
      <c r="L141" s="20">
        <v>1</v>
      </c>
      <c r="M141" s="9">
        <v>0.02</v>
      </c>
      <c r="N141" s="20">
        <v>3</v>
      </c>
      <c r="O141" s="9">
        <v>0.06</v>
      </c>
      <c r="P141" s="20">
        <v>13</v>
      </c>
      <c r="Q141" s="9">
        <v>0.26</v>
      </c>
    </row>
    <row r="142" spans="4:17" x14ac:dyDescent="0.25">
      <c r="D142" s="7" t="s">
        <v>455</v>
      </c>
      <c r="E142" s="20">
        <v>1928</v>
      </c>
      <c r="F142" s="20">
        <v>1574</v>
      </c>
      <c r="G142" s="9">
        <v>0.81639004149377592</v>
      </c>
      <c r="H142" s="20">
        <v>974</v>
      </c>
      <c r="I142" s="9">
        <v>0.61880559085133413</v>
      </c>
      <c r="J142" s="20">
        <v>0</v>
      </c>
      <c r="K142" s="9">
        <v>0</v>
      </c>
      <c r="L142" s="20">
        <v>59</v>
      </c>
      <c r="M142" s="9">
        <v>3.7484116899618808E-2</v>
      </c>
      <c r="N142" s="20">
        <v>69</v>
      </c>
      <c r="O142" s="9">
        <v>4.3837357052096571E-2</v>
      </c>
      <c r="P142" s="20">
        <v>136</v>
      </c>
      <c r="Q142" s="9">
        <v>8.6404066073697591E-2</v>
      </c>
    </row>
    <row r="143" spans="4:17" x14ac:dyDescent="0.25">
      <c r="D143" s="8" t="s">
        <v>585</v>
      </c>
      <c r="E143" s="20">
        <v>97</v>
      </c>
      <c r="F143" s="20">
        <v>80</v>
      </c>
      <c r="G143" s="9">
        <v>0.82474226804123707</v>
      </c>
      <c r="H143" s="20">
        <v>53</v>
      </c>
      <c r="I143" s="9">
        <v>0.66249999999999998</v>
      </c>
      <c r="J143" s="20">
        <v>0</v>
      </c>
      <c r="K143" s="9">
        <v>0</v>
      </c>
      <c r="L143" s="20">
        <v>3</v>
      </c>
      <c r="M143" s="9">
        <v>3.7499999999999999E-2</v>
      </c>
      <c r="N143" s="20">
        <v>4</v>
      </c>
      <c r="O143" s="9">
        <v>0.05</v>
      </c>
      <c r="P143" s="20">
        <v>3</v>
      </c>
      <c r="Q143" s="9">
        <v>3.7499999999999999E-2</v>
      </c>
    </row>
    <row r="144" spans="4:17" x14ac:dyDescent="0.25">
      <c r="D144" s="8" t="s">
        <v>586</v>
      </c>
      <c r="E144" s="20">
        <v>87</v>
      </c>
      <c r="F144" s="20">
        <v>71</v>
      </c>
      <c r="G144" s="9">
        <v>0.81609195402298851</v>
      </c>
      <c r="H144" s="20">
        <v>41</v>
      </c>
      <c r="I144" s="9">
        <v>0.57746478873239437</v>
      </c>
      <c r="J144" s="20">
        <v>0</v>
      </c>
      <c r="K144" s="9">
        <v>0</v>
      </c>
      <c r="L144" s="20">
        <v>3</v>
      </c>
      <c r="M144" s="9">
        <v>4.2253521126760563E-2</v>
      </c>
      <c r="N144" s="20">
        <v>6</v>
      </c>
      <c r="O144" s="9">
        <v>8.4507042253521125E-2</v>
      </c>
      <c r="P144" s="20">
        <v>3</v>
      </c>
      <c r="Q144" s="9">
        <v>4.2253521126760563E-2</v>
      </c>
    </row>
    <row r="145" spans="4:17" x14ac:dyDescent="0.25">
      <c r="D145" s="8" t="s">
        <v>593</v>
      </c>
      <c r="E145" s="20">
        <v>276</v>
      </c>
      <c r="F145" s="20">
        <v>237</v>
      </c>
      <c r="G145" s="9">
        <v>0.85869565217391308</v>
      </c>
      <c r="H145" s="20">
        <v>162</v>
      </c>
      <c r="I145" s="9">
        <v>0.68354430379746833</v>
      </c>
      <c r="J145" s="20">
        <v>0</v>
      </c>
      <c r="K145" s="9">
        <v>0</v>
      </c>
      <c r="L145" s="20">
        <v>5</v>
      </c>
      <c r="M145" s="9">
        <v>2.1097046413502109E-2</v>
      </c>
      <c r="N145" s="20">
        <v>7</v>
      </c>
      <c r="O145" s="9">
        <v>2.9535864978902954E-2</v>
      </c>
      <c r="P145" s="20">
        <v>14</v>
      </c>
      <c r="Q145" s="9">
        <v>5.9071729957805907E-2</v>
      </c>
    </row>
    <row r="146" spans="4:17" x14ac:dyDescent="0.25">
      <c r="D146" s="8" t="s">
        <v>595</v>
      </c>
      <c r="E146" s="20">
        <v>122</v>
      </c>
      <c r="F146" s="20">
        <v>109</v>
      </c>
      <c r="G146" s="9">
        <v>0.89344262295081966</v>
      </c>
      <c r="H146" s="20">
        <v>72</v>
      </c>
      <c r="I146" s="9">
        <v>0.66055045871559637</v>
      </c>
      <c r="J146" s="20">
        <v>0</v>
      </c>
      <c r="K146" s="9">
        <v>0</v>
      </c>
      <c r="L146" s="20">
        <v>2</v>
      </c>
      <c r="M146" s="9">
        <v>1.834862385321101E-2</v>
      </c>
      <c r="N146" s="20">
        <v>2</v>
      </c>
      <c r="O146" s="9">
        <v>1.834862385321101E-2</v>
      </c>
      <c r="P146" s="20">
        <v>6</v>
      </c>
      <c r="Q146" s="9">
        <v>5.5045871559633031E-2</v>
      </c>
    </row>
    <row r="147" spans="4:17" x14ac:dyDescent="0.25">
      <c r="D147" s="8" t="s">
        <v>596</v>
      </c>
      <c r="E147" s="20">
        <v>41</v>
      </c>
      <c r="F147" s="20">
        <v>26</v>
      </c>
      <c r="G147" s="9">
        <v>0.63414634146341464</v>
      </c>
      <c r="H147" s="20">
        <v>14</v>
      </c>
      <c r="I147" s="9">
        <v>0.53846153846153844</v>
      </c>
      <c r="J147" s="20">
        <v>0</v>
      </c>
      <c r="K147" s="9">
        <v>0</v>
      </c>
      <c r="L147" s="20">
        <v>3</v>
      </c>
      <c r="M147" s="9">
        <v>0.11538461538461539</v>
      </c>
      <c r="N147" s="20">
        <v>5</v>
      </c>
      <c r="O147" s="9">
        <v>0.19230769230769232</v>
      </c>
      <c r="P147" s="20">
        <v>5</v>
      </c>
      <c r="Q147" s="9">
        <v>0.19230769230769232</v>
      </c>
    </row>
    <row r="148" spans="4:17" x14ac:dyDescent="0.25">
      <c r="D148" s="8" t="s">
        <v>456</v>
      </c>
      <c r="E148" s="20">
        <v>182</v>
      </c>
      <c r="F148" s="20">
        <v>156</v>
      </c>
      <c r="G148" s="9">
        <v>0.8571428571428571</v>
      </c>
      <c r="H148" s="20">
        <v>90</v>
      </c>
      <c r="I148" s="9">
        <v>0.57692307692307687</v>
      </c>
      <c r="J148" s="20">
        <v>0</v>
      </c>
      <c r="K148" s="9">
        <v>0</v>
      </c>
      <c r="L148" s="20">
        <v>5</v>
      </c>
      <c r="M148" s="9">
        <v>3.2051282051282048E-2</v>
      </c>
      <c r="N148" s="20">
        <v>3</v>
      </c>
      <c r="O148" s="9">
        <v>1.9230769230769232E-2</v>
      </c>
      <c r="P148" s="20">
        <v>14</v>
      </c>
      <c r="Q148" s="9">
        <v>8.9743589743589744E-2</v>
      </c>
    </row>
    <row r="149" spans="4:17" x14ac:dyDescent="0.25">
      <c r="D149" s="8" t="s">
        <v>601</v>
      </c>
      <c r="E149" s="20">
        <v>272</v>
      </c>
      <c r="F149" s="20">
        <v>229</v>
      </c>
      <c r="G149" s="9">
        <v>0.84191176470588236</v>
      </c>
      <c r="H149" s="20">
        <v>136</v>
      </c>
      <c r="I149" s="9">
        <v>0.59388646288209612</v>
      </c>
      <c r="J149" s="20">
        <v>0</v>
      </c>
      <c r="K149" s="9">
        <v>0</v>
      </c>
      <c r="L149" s="20">
        <v>6</v>
      </c>
      <c r="M149" s="9">
        <v>2.6200873362445413E-2</v>
      </c>
      <c r="N149" s="20">
        <v>4</v>
      </c>
      <c r="O149" s="9">
        <v>1.7467248908296942E-2</v>
      </c>
      <c r="P149" s="20">
        <v>25</v>
      </c>
      <c r="Q149" s="9">
        <v>0.1091703056768559</v>
      </c>
    </row>
    <row r="150" spans="4:17" x14ac:dyDescent="0.25">
      <c r="D150" s="8" t="s">
        <v>606</v>
      </c>
      <c r="E150" s="20">
        <v>72</v>
      </c>
      <c r="F150" s="20">
        <v>51</v>
      </c>
      <c r="G150" s="9">
        <v>0.70833333333333337</v>
      </c>
      <c r="H150" s="20">
        <v>32</v>
      </c>
      <c r="I150" s="9">
        <v>0.62745098039215685</v>
      </c>
      <c r="J150" s="20">
        <v>0</v>
      </c>
      <c r="K150" s="9">
        <v>0</v>
      </c>
      <c r="L150" s="20">
        <v>1</v>
      </c>
      <c r="M150" s="9">
        <v>1.9607843137254902E-2</v>
      </c>
      <c r="N150" s="20">
        <v>5</v>
      </c>
      <c r="O150" s="9">
        <v>9.8039215686274508E-2</v>
      </c>
      <c r="P150" s="20">
        <v>12</v>
      </c>
      <c r="Q150" s="9">
        <v>0.23529411764705882</v>
      </c>
    </row>
    <row r="151" spans="4:17" x14ac:dyDescent="0.25">
      <c r="D151" s="8" t="s">
        <v>609</v>
      </c>
      <c r="E151" s="20">
        <v>83</v>
      </c>
      <c r="F151" s="20">
        <v>70</v>
      </c>
      <c r="G151" s="9">
        <v>0.84337349397590367</v>
      </c>
      <c r="H151" s="20">
        <v>40</v>
      </c>
      <c r="I151" s="9">
        <v>0.5714285714285714</v>
      </c>
      <c r="J151" s="20">
        <v>0</v>
      </c>
      <c r="K151" s="9">
        <v>0</v>
      </c>
      <c r="L151" s="20">
        <v>5</v>
      </c>
      <c r="M151" s="9">
        <v>7.1428571428571425E-2</v>
      </c>
      <c r="N151" s="20">
        <v>3</v>
      </c>
      <c r="O151" s="9">
        <v>4.2857142857142858E-2</v>
      </c>
      <c r="P151" s="20">
        <v>1</v>
      </c>
      <c r="Q151" s="9">
        <v>1.4285714285714285E-2</v>
      </c>
    </row>
    <row r="152" spans="4:17" x14ac:dyDescent="0.25">
      <c r="D152" s="8" t="s">
        <v>611</v>
      </c>
      <c r="E152" s="20">
        <v>85</v>
      </c>
      <c r="F152" s="20">
        <v>72</v>
      </c>
      <c r="G152" s="9">
        <v>0.84705882352941175</v>
      </c>
      <c r="H152" s="20">
        <v>50</v>
      </c>
      <c r="I152" s="9">
        <v>0.69444444444444442</v>
      </c>
      <c r="J152" s="20">
        <v>0</v>
      </c>
      <c r="K152" s="9">
        <v>0</v>
      </c>
      <c r="L152" s="20">
        <v>4</v>
      </c>
      <c r="M152" s="9">
        <v>5.5555555555555552E-2</v>
      </c>
      <c r="N152" s="20">
        <v>3</v>
      </c>
      <c r="O152" s="9">
        <v>4.1666666666666664E-2</v>
      </c>
      <c r="P152" s="20">
        <v>3</v>
      </c>
      <c r="Q152" s="9">
        <v>4.1666666666666664E-2</v>
      </c>
    </row>
    <row r="153" spans="4:17" x14ac:dyDescent="0.25">
      <c r="D153" s="8" t="s">
        <v>616</v>
      </c>
      <c r="E153" s="20">
        <v>192</v>
      </c>
      <c r="F153" s="20">
        <v>145</v>
      </c>
      <c r="G153" s="9">
        <v>0.75520833333333337</v>
      </c>
      <c r="H153" s="20">
        <v>86</v>
      </c>
      <c r="I153" s="9">
        <v>0.59310344827586203</v>
      </c>
      <c r="J153" s="20">
        <v>0</v>
      </c>
      <c r="K153" s="9">
        <v>0</v>
      </c>
      <c r="L153" s="20">
        <v>4</v>
      </c>
      <c r="M153" s="9">
        <v>2.7586206896551724E-2</v>
      </c>
      <c r="N153" s="20">
        <v>17</v>
      </c>
      <c r="O153" s="9">
        <v>0.11724137931034483</v>
      </c>
      <c r="P153" s="20">
        <v>14</v>
      </c>
      <c r="Q153" s="9">
        <v>9.6551724137931033E-2</v>
      </c>
    </row>
    <row r="154" spans="4:17" x14ac:dyDescent="0.25">
      <c r="D154" s="8" t="s">
        <v>617</v>
      </c>
      <c r="E154" s="20">
        <v>108</v>
      </c>
      <c r="F154" s="20">
        <v>85</v>
      </c>
      <c r="G154" s="9">
        <v>0.78703703703703709</v>
      </c>
      <c r="H154" s="20">
        <v>60</v>
      </c>
      <c r="I154" s="9">
        <v>0.70588235294117652</v>
      </c>
      <c r="J154" s="20">
        <v>0</v>
      </c>
      <c r="K154" s="9">
        <v>0</v>
      </c>
      <c r="L154" s="20">
        <v>3</v>
      </c>
      <c r="M154" s="9">
        <v>3.5294117647058823E-2</v>
      </c>
      <c r="N154" s="20">
        <v>1</v>
      </c>
      <c r="O154" s="9">
        <v>1.1764705882352941E-2</v>
      </c>
      <c r="P154" s="20">
        <v>11</v>
      </c>
      <c r="Q154" s="9">
        <v>0.12941176470588237</v>
      </c>
    </row>
    <row r="155" spans="4:17" x14ac:dyDescent="0.25">
      <c r="D155" s="8" t="s">
        <v>618</v>
      </c>
      <c r="E155" s="20">
        <v>88</v>
      </c>
      <c r="F155" s="20">
        <v>76</v>
      </c>
      <c r="G155" s="9">
        <v>0.86363636363636365</v>
      </c>
      <c r="H155" s="20">
        <v>53</v>
      </c>
      <c r="I155" s="9">
        <v>0.69736842105263153</v>
      </c>
      <c r="J155" s="20">
        <v>0</v>
      </c>
      <c r="K155" s="9">
        <v>0</v>
      </c>
      <c r="L155" s="20">
        <v>0</v>
      </c>
      <c r="M155" s="9">
        <v>0</v>
      </c>
      <c r="N155" s="20">
        <v>3</v>
      </c>
      <c r="O155" s="9">
        <v>3.9473684210526314E-2</v>
      </c>
      <c r="P155" s="20">
        <v>4</v>
      </c>
      <c r="Q155" s="9">
        <v>5.2631578947368418E-2</v>
      </c>
    </row>
    <row r="156" spans="4:17" x14ac:dyDescent="0.25">
      <c r="D156" s="8" t="s">
        <v>619</v>
      </c>
      <c r="E156" s="20">
        <v>62</v>
      </c>
      <c r="F156" s="20">
        <v>49</v>
      </c>
      <c r="G156" s="9">
        <v>0.79032258064516125</v>
      </c>
      <c r="H156" s="20">
        <v>26</v>
      </c>
      <c r="I156" s="9">
        <v>0.53061224489795922</v>
      </c>
      <c r="J156" s="20">
        <v>0</v>
      </c>
      <c r="K156" s="9">
        <v>0</v>
      </c>
      <c r="L156" s="20">
        <v>5</v>
      </c>
      <c r="M156" s="9">
        <v>0.10204081632653061</v>
      </c>
      <c r="N156" s="20">
        <v>1</v>
      </c>
      <c r="O156" s="9">
        <v>2.0408163265306121E-2</v>
      </c>
      <c r="P156" s="20">
        <v>5</v>
      </c>
      <c r="Q156" s="9">
        <v>0.10204081632653061</v>
      </c>
    </row>
    <row r="157" spans="4:17" x14ac:dyDescent="0.25">
      <c r="D157" s="8" t="s">
        <v>621</v>
      </c>
      <c r="E157" s="20">
        <v>161</v>
      </c>
      <c r="F157" s="20">
        <v>118</v>
      </c>
      <c r="G157" s="9">
        <v>0.73291925465838514</v>
      </c>
      <c r="H157" s="20">
        <v>59</v>
      </c>
      <c r="I157" s="9">
        <v>0.5</v>
      </c>
      <c r="J157" s="20">
        <v>0</v>
      </c>
      <c r="K157" s="9">
        <v>0</v>
      </c>
      <c r="L157" s="20">
        <v>10</v>
      </c>
      <c r="M157" s="9">
        <v>8.4745762711864403E-2</v>
      </c>
      <c r="N157" s="20">
        <v>5</v>
      </c>
      <c r="O157" s="9">
        <v>4.2372881355932202E-2</v>
      </c>
      <c r="P157" s="20">
        <v>16</v>
      </c>
      <c r="Q157" s="9">
        <v>0.13559322033898305</v>
      </c>
    </row>
    <row r="158" spans="4:17" x14ac:dyDescent="0.25">
      <c r="D158" s="6" t="s">
        <v>405</v>
      </c>
      <c r="E158" s="20">
        <v>8149</v>
      </c>
      <c r="F158" s="20">
        <v>5626</v>
      </c>
      <c r="G158" s="9">
        <v>0.69039145907473309</v>
      </c>
      <c r="H158" s="20">
        <v>3064</v>
      </c>
      <c r="I158" s="9">
        <v>0.54461429079274792</v>
      </c>
      <c r="J158" s="20">
        <v>0</v>
      </c>
      <c r="K158" s="9">
        <v>0</v>
      </c>
      <c r="L158" s="20">
        <v>212</v>
      </c>
      <c r="M158" s="9">
        <v>3.7682189832918593E-2</v>
      </c>
      <c r="N158" s="20">
        <v>1102</v>
      </c>
      <c r="O158" s="9">
        <v>0.19587628865979381</v>
      </c>
      <c r="P158" s="20">
        <v>689</v>
      </c>
      <c r="Q158" s="9">
        <v>0.12246711695698542</v>
      </c>
    </row>
    <row r="159" spans="4:17" x14ac:dyDescent="0.25">
      <c r="D159" s="7" t="s">
        <v>406</v>
      </c>
      <c r="E159" s="20">
        <v>1266</v>
      </c>
      <c r="F159" s="20">
        <v>848</v>
      </c>
      <c r="G159" s="9">
        <v>0.66982622432859396</v>
      </c>
      <c r="H159" s="20">
        <v>416</v>
      </c>
      <c r="I159" s="9">
        <v>0.49056603773584906</v>
      </c>
      <c r="J159" s="20">
        <v>0</v>
      </c>
      <c r="K159" s="9">
        <v>0</v>
      </c>
      <c r="L159" s="20">
        <v>13</v>
      </c>
      <c r="M159" s="9">
        <v>1.5330188679245283E-2</v>
      </c>
      <c r="N159" s="20">
        <v>204</v>
      </c>
      <c r="O159" s="9">
        <v>0.24056603773584906</v>
      </c>
      <c r="P159" s="20">
        <v>94</v>
      </c>
      <c r="Q159" s="9">
        <v>0.11084905660377359</v>
      </c>
    </row>
    <row r="160" spans="4:17" x14ac:dyDescent="0.25">
      <c r="D160" s="8" t="s">
        <v>407</v>
      </c>
      <c r="E160" s="20">
        <v>224</v>
      </c>
      <c r="F160" s="20">
        <v>156</v>
      </c>
      <c r="G160" s="9">
        <v>0.6964285714285714</v>
      </c>
      <c r="H160" s="20">
        <v>75</v>
      </c>
      <c r="I160" s="9">
        <v>0.48076923076923078</v>
      </c>
      <c r="J160" s="20">
        <v>0</v>
      </c>
      <c r="K160" s="9">
        <v>0</v>
      </c>
      <c r="L160" s="20">
        <v>2</v>
      </c>
      <c r="M160" s="9">
        <v>1.282051282051282E-2</v>
      </c>
      <c r="N160" s="20">
        <v>28</v>
      </c>
      <c r="O160" s="9">
        <v>0.17948717948717949</v>
      </c>
      <c r="P160" s="20">
        <v>18</v>
      </c>
      <c r="Q160" s="9">
        <v>0.11538461538461539</v>
      </c>
    </row>
    <row r="161" spans="4:17" x14ac:dyDescent="0.25">
      <c r="D161" s="8" t="s">
        <v>408</v>
      </c>
      <c r="E161" s="20">
        <v>120</v>
      </c>
      <c r="F161" s="20">
        <v>69</v>
      </c>
      <c r="G161" s="9">
        <v>0.57499999999999996</v>
      </c>
      <c r="H161" s="20">
        <v>32</v>
      </c>
      <c r="I161" s="9">
        <v>0.46376811594202899</v>
      </c>
      <c r="J161" s="20">
        <v>0</v>
      </c>
      <c r="K161" s="9">
        <v>0</v>
      </c>
      <c r="L161" s="20">
        <v>2</v>
      </c>
      <c r="M161" s="9">
        <v>2.8985507246376812E-2</v>
      </c>
      <c r="N161" s="20">
        <v>25</v>
      </c>
      <c r="O161" s="9">
        <v>0.36231884057971014</v>
      </c>
      <c r="P161" s="20">
        <v>11</v>
      </c>
      <c r="Q161" s="9">
        <v>0.15942028985507245</v>
      </c>
    </row>
    <row r="162" spans="4:17" x14ac:dyDescent="0.25">
      <c r="D162" s="8" t="s">
        <v>409</v>
      </c>
      <c r="E162" s="20">
        <v>292</v>
      </c>
      <c r="F162" s="20">
        <v>185</v>
      </c>
      <c r="G162" s="9">
        <v>0.63356164383561642</v>
      </c>
      <c r="H162" s="20">
        <v>84</v>
      </c>
      <c r="I162" s="9">
        <v>0.45405405405405408</v>
      </c>
      <c r="J162" s="20">
        <v>0</v>
      </c>
      <c r="K162" s="9">
        <v>0</v>
      </c>
      <c r="L162" s="20">
        <v>3</v>
      </c>
      <c r="M162" s="9">
        <v>1.6216216216216217E-2</v>
      </c>
      <c r="N162" s="20">
        <v>66</v>
      </c>
      <c r="O162" s="9">
        <v>0.35675675675675678</v>
      </c>
      <c r="P162" s="20">
        <v>10</v>
      </c>
      <c r="Q162" s="9">
        <v>5.4054054054054057E-2</v>
      </c>
    </row>
    <row r="163" spans="4:17" x14ac:dyDescent="0.25">
      <c r="D163" s="8" t="s">
        <v>410</v>
      </c>
      <c r="E163" s="20">
        <v>204</v>
      </c>
      <c r="F163" s="20">
        <v>140</v>
      </c>
      <c r="G163" s="9">
        <v>0.68627450980392157</v>
      </c>
      <c r="H163" s="20">
        <v>74</v>
      </c>
      <c r="I163" s="9">
        <v>0.52857142857142858</v>
      </c>
      <c r="J163" s="20">
        <v>0</v>
      </c>
      <c r="K163" s="9">
        <v>0</v>
      </c>
      <c r="L163" s="20">
        <v>1</v>
      </c>
      <c r="M163" s="9">
        <v>7.1428571428571426E-3</v>
      </c>
      <c r="N163" s="20">
        <v>31</v>
      </c>
      <c r="O163" s="9">
        <v>0.22142857142857142</v>
      </c>
      <c r="P163" s="20">
        <v>20</v>
      </c>
      <c r="Q163" s="9">
        <v>0.14285714285714285</v>
      </c>
    </row>
    <row r="164" spans="4:17" x14ac:dyDescent="0.25">
      <c r="D164" s="8" t="s">
        <v>411</v>
      </c>
      <c r="E164" s="20">
        <v>181</v>
      </c>
      <c r="F164" s="20">
        <v>122</v>
      </c>
      <c r="G164" s="9">
        <v>0.67403314917127077</v>
      </c>
      <c r="H164" s="20">
        <v>56</v>
      </c>
      <c r="I164" s="9">
        <v>0.45901639344262296</v>
      </c>
      <c r="J164" s="20">
        <v>0</v>
      </c>
      <c r="K164" s="9">
        <v>0</v>
      </c>
      <c r="L164" s="20">
        <v>2</v>
      </c>
      <c r="M164" s="9">
        <v>1.6393442622950821E-2</v>
      </c>
      <c r="N164" s="20">
        <v>24</v>
      </c>
      <c r="O164" s="9">
        <v>0.19672131147540983</v>
      </c>
      <c r="P164" s="20">
        <v>16</v>
      </c>
      <c r="Q164" s="9">
        <v>0.13114754098360656</v>
      </c>
    </row>
    <row r="165" spans="4:17" x14ac:dyDescent="0.25">
      <c r="D165" s="8" t="s">
        <v>412</v>
      </c>
      <c r="E165" s="20">
        <v>153</v>
      </c>
      <c r="F165" s="20">
        <v>112</v>
      </c>
      <c r="G165" s="9">
        <v>0.73202614379084963</v>
      </c>
      <c r="H165" s="20">
        <v>61</v>
      </c>
      <c r="I165" s="9">
        <v>0.5446428571428571</v>
      </c>
      <c r="J165" s="20">
        <v>0</v>
      </c>
      <c r="K165" s="9">
        <v>0</v>
      </c>
      <c r="L165" s="20">
        <v>0</v>
      </c>
      <c r="M165" s="9">
        <v>0</v>
      </c>
      <c r="N165" s="20">
        <v>12</v>
      </c>
      <c r="O165" s="9">
        <v>0.10714285714285714</v>
      </c>
      <c r="P165" s="20">
        <v>17</v>
      </c>
      <c r="Q165" s="9">
        <v>0.15178571428571427</v>
      </c>
    </row>
    <row r="166" spans="4:17" x14ac:dyDescent="0.25">
      <c r="D166" s="8" t="s">
        <v>648</v>
      </c>
      <c r="E166" s="20">
        <v>92</v>
      </c>
      <c r="F166" s="20">
        <v>64</v>
      </c>
      <c r="G166" s="9">
        <v>0.69565217391304346</v>
      </c>
      <c r="H166" s="20">
        <v>34</v>
      </c>
      <c r="I166" s="9">
        <v>0.53125</v>
      </c>
      <c r="J166" s="20">
        <v>0</v>
      </c>
      <c r="K166" s="9">
        <v>0</v>
      </c>
      <c r="L166" s="20">
        <v>3</v>
      </c>
      <c r="M166" s="9">
        <v>4.6875E-2</v>
      </c>
      <c r="N166" s="20">
        <v>18</v>
      </c>
      <c r="O166" s="9">
        <v>0.28125</v>
      </c>
      <c r="P166" s="20">
        <v>2</v>
      </c>
      <c r="Q166" s="9">
        <v>3.125E-2</v>
      </c>
    </row>
    <row r="167" spans="4:17" x14ac:dyDescent="0.25">
      <c r="D167" s="7" t="s">
        <v>463</v>
      </c>
      <c r="E167" s="20">
        <v>958</v>
      </c>
      <c r="F167" s="20">
        <v>632</v>
      </c>
      <c r="G167" s="9">
        <v>0.65970772442588721</v>
      </c>
      <c r="H167" s="20">
        <v>339</v>
      </c>
      <c r="I167" s="9">
        <v>0.53639240506329111</v>
      </c>
      <c r="J167" s="20">
        <v>0</v>
      </c>
      <c r="K167" s="9">
        <v>0</v>
      </c>
      <c r="L167" s="20">
        <v>5</v>
      </c>
      <c r="M167" s="9">
        <v>7.9113924050632917E-3</v>
      </c>
      <c r="N167" s="20">
        <v>118</v>
      </c>
      <c r="O167" s="9">
        <v>0.18670886075949367</v>
      </c>
      <c r="P167" s="20">
        <v>137</v>
      </c>
      <c r="Q167" s="9">
        <v>0.21677215189873417</v>
      </c>
    </row>
    <row r="168" spans="4:17" x14ac:dyDescent="0.25">
      <c r="D168" s="8" t="s">
        <v>642</v>
      </c>
      <c r="E168" s="20">
        <v>362</v>
      </c>
      <c r="F168" s="20">
        <v>225</v>
      </c>
      <c r="G168" s="9">
        <v>0.62154696132596687</v>
      </c>
      <c r="H168" s="20">
        <v>107</v>
      </c>
      <c r="I168" s="9">
        <v>0.47555555555555556</v>
      </c>
      <c r="J168" s="20">
        <v>0</v>
      </c>
      <c r="K168" s="9">
        <v>0</v>
      </c>
      <c r="L168" s="20">
        <v>2</v>
      </c>
      <c r="M168" s="9">
        <v>8.8888888888888889E-3</v>
      </c>
      <c r="N168" s="20">
        <v>80</v>
      </c>
      <c r="O168" s="9">
        <v>0.35555555555555557</v>
      </c>
      <c r="P168" s="20">
        <v>32</v>
      </c>
      <c r="Q168" s="9">
        <v>0.14222222222222222</v>
      </c>
    </row>
    <row r="169" spans="4:17" x14ac:dyDescent="0.25">
      <c r="D169" s="8" t="s">
        <v>473</v>
      </c>
      <c r="E169" s="20">
        <v>288</v>
      </c>
      <c r="F169" s="20">
        <v>180</v>
      </c>
      <c r="G169" s="9">
        <v>0.625</v>
      </c>
      <c r="H169" s="20">
        <v>92</v>
      </c>
      <c r="I169" s="9">
        <v>0.51111111111111107</v>
      </c>
      <c r="J169" s="20">
        <v>0</v>
      </c>
      <c r="K169" s="9">
        <v>0</v>
      </c>
      <c r="L169" s="20">
        <v>3</v>
      </c>
      <c r="M169" s="9">
        <v>1.6666666666666666E-2</v>
      </c>
      <c r="N169" s="20">
        <v>26</v>
      </c>
      <c r="O169" s="9">
        <v>0.14444444444444443</v>
      </c>
      <c r="P169" s="20">
        <v>57</v>
      </c>
      <c r="Q169" s="9">
        <v>0.31666666666666665</v>
      </c>
    </row>
    <row r="170" spans="4:17" x14ac:dyDescent="0.25">
      <c r="D170" s="8" t="s">
        <v>464</v>
      </c>
      <c r="E170" s="20">
        <v>308</v>
      </c>
      <c r="F170" s="20">
        <v>227</v>
      </c>
      <c r="G170" s="9">
        <v>0.73701298701298701</v>
      </c>
      <c r="H170" s="20">
        <v>140</v>
      </c>
      <c r="I170" s="9">
        <v>0.61674008810572689</v>
      </c>
      <c r="J170" s="20">
        <v>0</v>
      </c>
      <c r="K170" s="9">
        <v>0</v>
      </c>
      <c r="L170" s="20">
        <v>0</v>
      </c>
      <c r="M170" s="9">
        <v>0</v>
      </c>
      <c r="N170" s="20">
        <v>12</v>
      </c>
      <c r="O170" s="9">
        <v>5.2863436123348019E-2</v>
      </c>
      <c r="P170" s="20">
        <v>48</v>
      </c>
      <c r="Q170" s="9">
        <v>0.21145374449339208</v>
      </c>
    </row>
    <row r="171" spans="4:17" x14ac:dyDescent="0.25">
      <c r="D171" s="7" t="s">
        <v>467</v>
      </c>
      <c r="E171" s="20">
        <v>880</v>
      </c>
      <c r="F171" s="20">
        <v>620</v>
      </c>
      <c r="G171" s="9">
        <v>0.70454545454545459</v>
      </c>
      <c r="H171" s="20">
        <v>358</v>
      </c>
      <c r="I171" s="9">
        <v>0.57741935483870965</v>
      </c>
      <c r="J171" s="20">
        <v>0</v>
      </c>
      <c r="K171" s="9">
        <v>0</v>
      </c>
      <c r="L171" s="20">
        <v>28</v>
      </c>
      <c r="M171" s="9">
        <v>4.5161290322580643E-2</v>
      </c>
      <c r="N171" s="20">
        <v>104</v>
      </c>
      <c r="O171" s="9">
        <v>0.16774193548387098</v>
      </c>
      <c r="P171" s="20">
        <v>68</v>
      </c>
      <c r="Q171" s="9">
        <v>0.10967741935483871</v>
      </c>
    </row>
    <row r="172" spans="4:17" x14ac:dyDescent="0.25">
      <c r="D172" s="8" t="s">
        <v>623</v>
      </c>
      <c r="E172" s="20">
        <v>115</v>
      </c>
      <c r="F172" s="20">
        <v>72</v>
      </c>
      <c r="G172" s="9">
        <v>0.62608695652173918</v>
      </c>
      <c r="H172" s="20">
        <v>37</v>
      </c>
      <c r="I172" s="9">
        <v>0.51388888888888884</v>
      </c>
      <c r="J172" s="20">
        <v>0</v>
      </c>
      <c r="K172" s="9">
        <v>0</v>
      </c>
      <c r="L172" s="20">
        <v>2</v>
      </c>
      <c r="M172" s="9">
        <v>2.7777777777777776E-2</v>
      </c>
      <c r="N172" s="20">
        <v>21</v>
      </c>
      <c r="O172" s="9">
        <v>0.29166666666666669</v>
      </c>
      <c r="P172" s="20">
        <v>12</v>
      </c>
      <c r="Q172" s="9">
        <v>0.16666666666666666</v>
      </c>
    </row>
    <row r="173" spans="4:17" x14ac:dyDescent="0.25">
      <c r="D173" s="8" t="s">
        <v>625</v>
      </c>
      <c r="E173" s="20">
        <v>312</v>
      </c>
      <c r="F173" s="20">
        <v>225</v>
      </c>
      <c r="G173" s="9">
        <v>0.72115384615384615</v>
      </c>
      <c r="H173" s="20">
        <v>133</v>
      </c>
      <c r="I173" s="9">
        <v>0.59111111111111114</v>
      </c>
      <c r="J173" s="20">
        <v>0</v>
      </c>
      <c r="K173" s="9">
        <v>0</v>
      </c>
      <c r="L173" s="20">
        <v>11</v>
      </c>
      <c r="M173" s="9">
        <v>4.8888888888888891E-2</v>
      </c>
      <c r="N173" s="20">
        <v>31</v>
      </c>
      <c r="O173" s="9">
        <v>0.13777777777777778</v>
      </c>
      <c r="P173" s="20">
        <v>26</v>
      </c>
      <c r="Q173" s="9">
        <v>0.11555555555555555</v>
      </c>
    </row>
    <row r="174" spans="4:17" x14ac:dyDescent="0.25">
      <c r="D174" s="8" t="s">
        <v>636</v>
      </c>
      <c r="E174" s="20">
        <v>297</v>
      </c>
      <c r="F174" s="20">
        <v>207</v>
      </c>
      <c r="G174" s="9">
        <v>0.69696969696969702</v>
      </c>
      <c r="H174" s="20">
        <v>130</v>
      </c>
      <c r="I174" s="9">
        <v>0.6280193236714976</v>
      </c>
      <c r="J174" s="20">
        <v>0</v>
      </c>
      <c r="K174" s="9">
        <v>0</v>
      </c>
      <c r="L174" s="20">
        <v>14</v>
      </c>
      <c r="M174" s="9">
        <v>6.7632850241545889E-2</v>
      </c>
      <c r="N174" s="20">
        <v>42</v>
      </c>
      <c r="O174" s="9">
        <v>0.20289855072463769</v>
      </c>
      <c r="P174" s="20">
        <v>15</v>
      </c>
      <c r="Q174" s="9">
        <v>7.2463768115942032E-2</v>
      </c>
    </row>
    <row r="175" spans="4:17" x14ac:dyDescent="0.25">
      <c r="D175" s="8" t="s">
        <v>468</v>
      </c>
      <c r="E175" s="20">
        <v>156</v>
      </c>
      <c r="F175" s="20">
        <v>116</v>
      </c>
      <c r="G175" s="9">
        <v>0.74358974358974361</v>
      </c>
      <c r="H175" s="20">
        <v>58</v>
      </c>
      <c r="I175" s="9">
        <v>0.5</v>
      </c>
      <c r="J175" s="20">
        <v>0</v>
      </c>
      <c r="K175" s="9">
        <v>0</v>
      </c>
      <c r="L175" s="20">
        <v>1</v>
      </c>
      <c r="M175" s="9">
        <v>8.6206896551724137E-3</v>
      </c>
      <c r="N175" s="20">
        <v>10</v>
      </c>
      <c r="O175" s="9">
        <v>8.6206896551724144E-2</v>
      </c>
      <c r="P175" s="20">
        <v>15</v>
      </c>
      <c r="Q175" s="9">
        <v>0.12931034482758622</v>
      </c>
    </row>
    <row r="176" spans="4:17" x14ac:dyDescent="0.25">
      <c r="D176" s="7" t="s">
        <v>470</v>
      </c>
      <c r="E176" s="20">
        <v>619</v>
      </c>
      <c r="F176" s="20">
        <v>453</v>
      </c>
      <c r="G176" s="9">
        <v>0.73182552504038767</v>
      </c>
      <c r="H176" s="20">
        <v>224</v>
      </c>
      <c r="I176" s="9">
        <v>0.49448123620309054</v>
      </c>
      <c r="J176" s="20">
        <v>0</v>
      </c>
      <c r="K176" s="9">
        <v>0</v>
      </c>
      <c r="L176" s="20">
        <v>22</v>
      </c>
      <c r="M176" s="9">
        <v>4.856512141280353E-2</v>
      </c>
      <c r="N176" s="20">
        <v>55</v>
      </c>
      <c r="O176" s="9">
        <v>0.12141280353200883</v>
      </c>
      <c r="P176" s="20">
        <v>49</v>
      </c>
      <c r="Q176" s="9">
        <v>0.10816777041942605</v>
      </c>
    </row>
    <row r="177" spans="4:17" x14ac:dyDescent="0.25">
      <c r="D177" s="8" t="s">
        <v>624</v>
      </c>
      <c r="E177" s="20">
        <v>62</v>
      </c>
      <c r="F177" s="20">
        <v>41</v>
      </c>
      <c r="G177" s="9">
        <v>0.66129032258064513</v>
      </c>
      <c r="H177" s="20">
        <v>16</v>
      </c>
      <c r="I177" s="9">
        <v>0.3902439024390244</v>
      </c>
      <c r="J177" s="20">
        <v>0</v>
      </c>
      <c r="K177" s="9">
        <v>0</v>
      </c>
      <c r="L177" s="20">
        <v>0</v>
      </c>
      <c r="M177" s="9">
        <v>0</v>
      </c>
      <c r="N177" s="20">
        <v>11</v>
      </c>
      <c r="O177" s="9">
        <v>0.26829268292682928</v>
      </c>
      <c r="P177" s="20">
        <v>9</v>
      </c>
      <c r="Q177" s="9">
        <v>0.21951219512195122</v>
      </c>
    </row>
    <row r="178" spans="4:17" x14ac:dyDescent="0.25">
      <c r="D178" s="8" t="s">
        <v>629</v>
      </c>
      <c r="E178" s="20">
        <v>55</v>
      </c>
      <c r="F178" s="20">
        <v>47</v>
      </c>
      <c r="G178" s="9">
        <v>0.8545454545454545</v>
      </c>
      <c r="H178" s="20">
        <v>31</v>
      </c>
      <c r="I178" s="9">
        <v>0.65957446808510634</v>
      </c>
      <c r="J178" s="20">
        <v>0</v>
      </c>
      <c r="K178" s="9">
        <v>0</v>
      </c>
      <c r="L178" s="20">
        <v>3</v>
      </c>
      <c r="M178" s="9">
        <v>6.3829787234042548E-2</v>
      </c>
      <c r="N178" s="20">
        <v>2</v>
      </c>
      <c r="O178" s="9">
        <v>4.2553191489361701E-2</v>
      </c>
      <c r="P178" s="20">
        <v>3</v>
      </c>
      <c r="Q178" s="9">
        <v>6.3829787234042548E-2</v>
      </c>
    </row>
    <row r="179" spans="4:17" x14ac:dyDescent="0.25">
      <c r="D179" s="8" t="s">
        <v>641</v>
      </c>
      <c r="E179" s="20">
        <v>77</v>
      </c>
      <c r="F179" s="20">
        <v>52</v>
      </c>
      <c r="G179" s="9">
        <v>0.67532467532467533</v>
      </c>
      <c r="H179" s="20">
        <v>20</v>
      </c>
      <c r="I179" s="9">
        <v>0.38461538461538464</v>
      </c>
      <c r="J179" s="20">
        <v>0</v>
      </c>
      <c r="K179" s="9">
        <v>0</v>
      </c>
      <c r="L179" s="20">
        <v>6</v>
      </c>
      <c r="M179" s="9">
        <v>0.11538461538461539</v>
      </c>
      <c r="N179" s="20">
        <v>6</v>
      </c>
      <c r="O179" s="9">
        <v>0.11538461538461539</v>
      </c>
      <c r="P179" s="20">
        <v>8</v>
      </c>
      <c r="Q179" s="9">
        <v>0.15384615384615385</v>
      </c>
    </row>
    <row r="180" spans="4:17" x14ac:dyDescent="0.25">
      <c r="D180" s="8" t="s">
        <v>643</v>
      </c>
      <c r="E180" s="20">
        <v>211</v>
      </c>
      <c r="F180" s="20">
        <v>159</v>
      </c>
      <c r="G180" s="9">
        <v>0.75355450236966826</v>
      </c>
      <c r="H180" s="20">
        <v>82</v>
      </c>
      <c r="I180" s="9">
        <v>0.51572327044025157</v>
      </c>
      <c r="J180" s="20">
        <v>0</v>
      </c>
      <c r="K180" s="9">
        <v>0</v>
      </c>
      <c r="L180" s="20">
        <v>6</v>
      </c>
      <c r="M180" s="9">
        <v>3.7735849056603772E-2</v>
      </c>
      <c r="N180" s="20">
        <v>25</v>
      </c>
      <c r="O180" s="9">
        <v>0.15723270440251572</v>
      </c>
      <c r="P180" s="20">
        <v>8</v>
      </c>
      <c r="Q180" s="9">
        <v>5.0314465408805034E-2</v>
      </c>
    </row>
    <row r="181" spans="4:17" x14ac:dyDescent="0.25">
      <c r="D181" s="8" t="s">
        <v>471</v>
      </c>
      <c r="E181" s="20">
        <v>74</v>
      </c>
      <c r="F181" s="20">
        <v>56</v>
      </c>
      <c r="G181" s="9">
        <v>0.7567567567567568</v>
      </c>
      <c r="H181" s="20">
        <v>26</v>
      </c>
      <c r="I181" s="9">
        <v>0.4642857142857143</v>
      </c>
      <c r="J181" s="20">
        <v>0</v>
      </c>
      <c r="K181" s="9">
        <v>0</v>
      </c>
      <c r="L181" s="20">
        <v>2</v>
      </c>
      <c r="M181" s="9">
        <v>3.5714285714285712E-2</v>
      </c>
      <c r="N181" s="20">
        <v>5</v>
      </c>
      <c r="O181" s="9">
        <v>8.9285714285714288E-2</v>
      </c>
      <c r="P181" s="20">
        <v>6</v>
      </c>
      <c r="Q181" s="9">
        <v>0.10714285714285714</v>
      </c>
    </row>
    <row r="182" spans="4:17" x14ac:dyDescent="0.25">
      <c r="D182" s="8" t="s">
        <v>474</v>
      </c>
      <c r="E182" s="20">
        <v>140</v>
      </c>
      <c r="F182" s="20">
        <v>98</v>
      </c>
      <c r="G182" s="9">
        <v>0.7</v>
      </c>
      <c r="H182" s="20">
        <v>49</v>
      </c>
      <c r="I182" s="9">
        <v>0.5</v>
      </c>
      <c r="J182" s="20">
        <v>0</v>
      </c>
      <c r="K182" s="9">
        <v>0</v>
      </c>
      <c r="L182" s="20">
        <v>5</v>
      </c>
      <c r="M182" s="9">
        <v>5.1020408163265307E-2</v>
      </c>
      <c r="N182" s="20">
        <v>6</v>
      </c>
      <c r="O182" s="9">
        <v>6.1224489795918366E-2</v>
      </c>
      <c r="P182" s="20">
        <v>15</v>
      </c>
      <c r="Q182" s="9">
        <v>0.15306122448979592</v>
      </c>
    </row>
    <row r="183" spans="4:17" x14ac:dyDescent="0.25">
      <c r="D183" s="7" t="s">
        <v>461</v>
      </c>
      <c r="E183" s="20">
        <v>776</v>
      </c>
      <c r="F183" s="20">
        <v>575</v>
      </c>
      <c r="G183" s="9">
        <v>0.740979381443299</v>
      </c>
      <c r="H183" s="20">
        <v>293</v>
      </c>
      <c r="I183" s="9">
        <v>0.50956521739130434</v>
      </c>
      <c r="J183" s="20">
        <v>0</v>
      </c>
      <c r="K183" s="9">
        <v>0</v>
      </c>
      <c r="L183" s="20">
        <v>14</v>
      </c>
      <c r="M183" s="9">
        <v>2.4347826086956521E-2</v>
      </c>
      <c r="N183" s="20">
        <v>59</v>
      </c>
      <c r="O183" s="9">
        <v>0.10260869565217391</v>
      </c>
      <c r="P183" s="20">
        <v>81</v>
      </c>
      <c r="Q183" s="9">
        <v>0.1408695652173913</v>
      </c>
    </row>
    <row r="184" spans="4:17" x14ac:dyDescent="0.25">
      <c r="D184" s="8" t="s">
        <v>462</v>
      </c>
      <c r="E184" s="20">
        <v>27</v>
      </c>
      <c r="F184" s="20">
        <v>17</v>
      </c>
      <c r="G184" s="9">
        <v>0.62962962962962965</v>
      </c>
      <c r="H184" s="20">
        <v>4</v>
      </c>
      <c r="I184" s="9">
        <v>0.23529411764705882</v>
      </c>
      <c r="J184" s="20">
        <v>0</v>
      </c>
      <c r="K184" s="9">
        <v>0</v>
      </c>
      <c r="L184" s="20">
        <v>1</v>
      </c>
      <c r="M184" s="9">
        <v>5.8823529411764705E-2</v>
      </c>
      <c r="N184" s="20">
        <v>3</v>
      </c>
      <c r="O184" s="9">
        <v>0.17647058823529413</v>
      </c>
      <c r="P184" s="20">
        <v>2</v>
      </c>
      <c r="Q184" s="9">
        <v>0.11764705882352941</v>
      </c>
    </row>
    <row r="185" spans="4:17" x14ac:dyDescent="0.25">
      <c r="D185" s="8" t="s">
        <v>633</v>
      </c>
      <c r="E185" s="20">
        <v>118</v>
      </c>
      <c r="F185" s="20">
        <v>101</v>
      </c>
      <c r="G185" s="9">
        <v>0.85593220338983056</v>
      </c>
      <c r="H185" s="20">
        <v>37</v>
      </c>
      <c r="I185" s="9">
        <v>0.36633663366336633</v>
      </c>
      <c r="J185" s="20">
        <v>0</v>
      </c>
      <c r="K185" s="9">
        <v>0</v>
      </c>
      <c r="L185" s="20">
        <v>1</v>
      </c>
      <c r="M185" s="9">
        <v>9.9009900990099011E-3</v>
      </c>
      <c r="N185" s="20">
        <v>5</v>
      </c>
      <c r="O185" s="9">
        <v>4.9504950495049507E-2</v>
      </c>
      <c r="P185" s="20">
        <v>1</v>
      </c>
      <c r="Q185" s="9">
        <v>9.9009900990099011E-3</v>
      </c>
    </row>
    <row r="186" spans="4:17" x14ac:dyDescent="0.25">
      <c r="D186" s="8" t="s">
        <v>638</v>
      </c>
      <c r="E186" s="20">
        <v>124</v>
      </c>
      <c r="F186" s="20">
        <v>88</v>
      </c>
      <c r="G186" s="9">
        <v>0.70967741935483875</v>
      </c>
      <c r="H186" s="20">
        <v>44</v>
      </c>
      <c r="I186" s="9">
        <v>0.5</v>
      </c>
      <c r="J186" s="20">
        <v>0</v>
      </c>
      <c r="K186" s="9">
        <v>0</v>
      </c>
      <c r="L186" s="20">
        <v>6</v>
      </c>
      <c r="M186" s="9">
        <v>6.8181818181818177E-2</v>
      </c>
      <c r="N186" s="20">
        <v>15</v>
      </c>
      <c r="O186" s="9">
        <v>0.17045454545454544</v>
      </c>
      <c r="P186" s="20">
        <v>10</v>
      </c>
      <c r="Q186" s="9">
        <v>0.11363636363636363</v>
      </c>
    </row>
    <row r="187" spans="4:17" x14ac:dyDescent="0.25">
      <c r="D187" s="8" t="s">
        <v>644</v>
      </c>
      <c r="E187" s="20">
        <v>236</v>
      </c>
      <c r="F187" s="20">
        <v>173</v>
      </c>
      <c r="G187" s="9">
        <v>0.73305084745762716</v>
      </c>
      <c r="H187" s="20">
        <v>94</v>
      </c>
      <c r="I187" s="9">
        <v>0.54335260115606931</v>
      </c>
      <c r="J187" s="20">
        <v>0</v>
      </c>
      <c r="K187" s="9">
        <v>0</v>
      </c>
      <c r="L187" s="20">
        <v>1</v>
      </c>
      <c r="M187" s="9">
        <v>5.7803468208092483E-3</v>
      </c>
      <c r="N187" s="20">
        <v>26</v>
      </c>
      <c r="O187" s="9">
        <v>0.15028901734104047</v>
      </c>
      <c r="P187" s="20">
        <v>23</v>
      </c>
      <c r="Q187" s="9">
        <v>0.13294797687861271</v>
      </c>
    </row>
    <row r="188" spans="4:17" x14ac:dyDescent="0.25">
      <c r="D188" s="8" t="s">
        <v>649</v>
      </c>
      <c r="E188" s="20">
        <v>34</v>
      </c>
      <c r="F188" s="20">
        <v>21</v>
      </c>
      <c r="G188" s="9">
        <v>0.61764705882352944</v>
      </c>
      <c r="H188" s="20">
        <v>12</v>
      </c>
      <c r="I188" s="9">
        <v>0.5714285714285714</v>
      </c>
      <c r="J188" s="20">
        <v>0</v>
      </c>
      <c r="K188" s="9">
        <v>0</v>
      </c>
      <c r="L188" s="20">
        <v>0</v>
      </c>
      <c r="M188" s="9">
        <v>0</v>
      </c>
      <c r="N188" s="20">
        <v>2</v>
      </c>
      <c r="O188" s="9">
        <v>9.5238095238095233E-2</v>
      </c>
      <c r="P188" s="20">
        <v>9</v>
      </c>
      <c r="Q188" s="9">
        <v>0.42857142857142855</v>
      </c>
    </row>
    <row r="189" spans="4:17" x14ac:dyDescent="0.25">
      <c r="D189" s="8" t="s">
        <v>652</v>
      </c>
      <c r="E189" s="20">
        <v>237</v>
      </c>
      <c r="F189" s="20">
        <v>175</v>
      </c>
      <c r="G189" s="9">
        <v>0.73839662447257381</v>
      </c>
      <c r="H189" s="20">
        <v>102</v>
      </c>
      <c r="I189" s="9">
        <v>0.58285714285714285</v>
      </c>
      <c r="J189" s="20">
        <v>0</v>
      </c>
      <c r="K189" s="9">
        <v>0</v>
      </c>
      <c r="L189" s="20">
        <v>5</v>
      </c>
      <c r="M189" s="9">
        <v>2.8571428571428571E-2</v>
      </c>
      <c r="N189" s="20">
        <v>8</v>
      </c>
      <c r="O189" s="9">
        <v>4.5714285714285714E-2</v>
      </c>
      <c r="P189" s="20">
        <v>36</v>
      </c>
      <c r="Q189" s="9">
        <v>0.20571428571428571</v>
      </c>
    </row>
    <row r="190" spans="4:17" x14ac:dyDescent="0.25">
      <c r="D190" s="7" t="s">
        <v>459</v>
      </c>
      <c r="E190" s="20">
        <v>758</v>
      </c>
      <c r="F190" s="20">
        <v>501</v>
      </c>
      <c r="G190" s="9">
        <v>0.66094986807387868</v>
      </c>
      <c r="H190" s="20">
        <v>256</v>
      </c>
      <c r="I190" s="9">
        <v>0.51097804391217561</v>
      </c>
      <c r="J190" s="20">
        <v>0</v>
      </c>
      <c r="K190" s="9">
        <v>0</v>
      </c>
      <c r="L190" s="20">
        <v>3</v>
      </c>
      <c r="M190" s="9">
        <v>5.9880239520958087E-3</v>
      </c>
      <c r="N190" s="20">
        <v>167</v>
      </c>
      <c r="O190" s="9">
        <v>0.33333333333333331</v>
      </c>
      <c r="P190" s="20">
        <v>47</v>
      </c>
      <c r="Q190" s="9">
        <v>9.3812375249500993E-2</v>
      </c>
    </row>
    <row r="191" spans="4:17" x14ac:dyDescent="0.25">
      <c r="D191" s="8" t="s">
        <v>460</v>
      </c>
      <c r="E191" s="20">
        <v>287</v>
      </c>
      <c r="F191" s="20">
        <v>192</v>
      </c>
      <c r="G191" s="9">
        <v>0.66898954703832758</v>
      </c>
      <c r="H191" s="20">
        <v>87</v>
      </c>
      <c r="I191" s="9">
        <v>0.453125</v>
      </c>
      <c r="J191" s="20">
        <v>0</v>
      </c>
      <c r="K191" s="9">
        <v>0</v>
      </c>
      <c r="L191" s="20">
        <v>1</v>
      </c>
      <c r="M191" s="9">
        <v>5.208333333333333E-3</v>
      </c>
      <c r="N191" s="20">
        <v>49</v>
      </c>
      <c r="O191" s="9">
        <v>0.25520833333333331</v>
      </c>
      <c r="P191" s="20">
        <v>29</v>
      </c>
      <c r="Q191" s="9">
        <v>0.15104166666666666</v>
      </c>
    </row>
    <row r="192" spans="4:17" x14ac:dyDescent="0.25">
      <c r="D192" s="8" t="s">
        <v>634</v>
      </c>
      <c r="E192" s="20">
        <v>154</v>
      </c>
      <c r="F192" s="20">
        <v>98</v>
      </c>
      <c r="G192" s="9">
        <v>0.63636363636363635</v>
      </c>
      <c r="H192" s="20">
        <v>49</v>
      </c>
      <c r="I192" s="9">
        <v>0.5</v>
      </c>
      <c r="J192" s="20">
        <v>0</v>
      </c>
      <c r="K192" s="9">
        <v>0</v>
      </c>
      <c r="L192" s="20">
        <v>1</v>
      </c>
      <c r="M192" s="9">
        <v>1.020408163265306E-2</v>
      </c>
      <c r="N192" s="20">
        <v>33</v>
      </c>
      <c r="O192" s="9">
        <v>0.33673469387755101</v>
      </c>
      <c r="P192" s="20">
        <v>16</v>
      </c>
      <c r="Q192" s="9">
        <v>0.16326530612244897</v>
      </c>
    </row>
    <row r="193" spans="4:17" x14ac:dyDescent="0.25">
      <c r="D193" s="8" t="s">
        <v>651</v>
      </c>
      <c r="E193" s="20">
        <v>317</v>
      </c>
      <c r="F193" s="20">
        <v>211</v>
      </c>
      <c r="G193" s="9">
        <v>0.66561514195583593</v>
      </c>
      <c r="H193" s="20">
        <v>120</v>
      </c>
      <c r="I193" s="9">
        <v>0.56872037914691942</v>
      </c>
      <c r="J193" s="20">
        <v>0</v>
      </c>
      <c r="K193" s="9">
        <v>0</v>
      </c>
      <c r="L193" s="20">
        <v>1</v>
      </c>
      <c r="M193" s="9">
        <v>4.7393364928909956E-3</v>
      </c>
      <c r="N193" s="20">
        <v>85</v>
      </c>
      <c r="O193" s="9">
        <v>0.40284360189573459</v>
      </c>
      <c r="P193" s="20">
        <v>2</v>
      </c>
      <c r="Q193" s="9">
        <v>9.4786729857819912E-3</v>
      </c>
    </row>
    <row r="194" spans="4:17" x14ac:dyDescent="0.25">
      <c r="D194" s="7" t="s">
        <v>631</v>
      </c>
      <c r="E194" s="20">
        <v>791</v>
      </c>
      <c r="F194" s="20">
        <v>548</v>
      </c>
      <c r="G194" s="9">
        <v>0.69279393173198478</v>
      </c>
      <c r="H194" s="20">
        <v>329</v>
      </c>
      <c r="I194" s="9">
        <v>0.60036496350364965</v>
      </c>
      <c r="J194" s="20">
        <v>0</v>
      </c>
      <c r="K194" s="9">
        <v>0</v>
      </c>
      <c r="L194" s="20">
        <v>58</v>
      </c>
      <c r="M194" s="9">
        <v>0.10583941605839416</v>
      </c>
      <c r="N194" s="20">
        <v>97</v>
      </c>
      <c r="O194" s="9">
        <v>0.177007299270073</v>
      </c>
      <c r="P194" s="20">
        <v>46</v>
      </c>
      <c r="Q194" s="9">
        <v>8.3941605839416053E-2</v>
      </c>
    </row>
    <row r="195" spans="4:17" x14ac:dyDescent="0.25">
      <c r="D195" s="8" t="s">
        <v>632</v>
      </c>
      <c r="E195" s="20">
        <v>129</v>
      </c>
      <c r="F195" s="20">
        <v>91</v>
      </c>
      <c r="G195" s="9">
        <v>0.70542635658914732</v>
      </c>
      <c r="H195" s="20">
        <v>57</v>
      </c>
      <c r="I195" s="9">
        <v>0.62637362637362637</v>
      </c>
      <c r="J195" s="20">
        <v>0</v>
      </c>
      <c r="K195" s="9">
        <v>0</v>
      </c>
      <c r="L195" s="20">
        <v>18</v>
      </c>
      <c r="M195" s="9">
        <v>0.19780219780219779</v>
      </c>
      <c r="N195" s="20">
        <v>4</v>
      </c>
      <c r="O195" s="9">
        <v>4.3956043956043959E-2</v>
      </c>
      <c r="P195" s="20">
        <v>10</v>
      </c>
      <c r="Q195" s="9">
        <v>0.10989010989010989</v>
      </c>
    </row>
    <row r="196" spans="4:17" x14ac:dyDescent="0.25">
      <c r="D196" s="8" t="s">
        <v>635</v>
      </c>
      <c r="E196" s="20">
        <v>166</v>
      </c>
      <c r="F196" s="20">
        <v>124</v>
      </c>
      <c r="G196" s="9">
        <v>0.74698795180722888</v>
      </c>
      <c r="H196" s="20">
        <v>79</v>
      </c>
      <c r="I196" s="9">
        <v>0.63709677419354838</v>
      </c>
      <c r="J196" s="20">
        <v>0</v>
      </c>
      <c r="K196" s="9">
        <v>0</v>
      </c>
      <c r="L196" s="20">
        <v>8</v>
      </c>
      <c r="M196" s="9">
        <v>6.4516129032258063E-2</v>
      </c>
      <c r="N196" s="20">
        <v>22</v>
      </c>
      <c r="O196" s="9">
        <v>0.17741935483870969</v>
      </c>
      <c r="P196" s="20">
        <v>3</v>
      </c>
      <c r="Q196" s="9">
        <v>2.4193548387096774E-2</v>
      </c>
    </row>
    <row r="197" spans="4:17" x14ac:dyDescent="0.25">
      <c r="D197" s="8" t="s">
        <v>646</v>
      </c>
      <c r="E197" s="20">
        <v>148</v>
      </c>
      <c r="F197" s="20">
        <v>105</v>
      </c>
      <c r="G197" s="9">
        <v>0.70945945945945943</v>
      </c>
      <c r="H197" s="20">
        <v>59</v>
      </c>
      <c r="I197" s="9">
        <v>0.56190476190476191</v>
      </c>
      <c r="J197" s="20">
        <v>0</v>
      </c>
      <c r="K197" s="9">
        <v>0</v>
      </c>
      <c r="L197" s="20">
        <v>8</v>
      </c>
      <c r="M197" s="9">
        <v>7.6190476190476197E-2</v>
      </c>
      <c r="N197" s="20">
        <v>19</v>
      </c>
      <c r="O197" s="9">
        <v>0.18095238095238095</v>
      </c>
      <c r="P197" s="20">
        <v>9</v>
      </c>
      <c r="Q197" s="9">
        <v>8.5714285714285715E-2</v>
      </c>
    </row>
    <row r="198" spans="4:17" x14ac:dyDescent="0.25">
      <c r="D198" s="8" t="s">
        <v>647</v>
      </c>
      <c r="E198" s="20">
        <v>140</v>
      </c>
      <c r="F198" s="20">
        <v>87</v>
      </c>
      <c r="G198" s="9">
        <v>0.62142857142857144</v>
      </c>
      <c r="H198" s="20">
        <v>51</v>
      </c>
      <c r="I198" s="9">
        <v>0.58620689655172409</v>
      </c>
      <c r="J198" s="20">
        <v>0</v>
      </c>
      <c r="K198" s="9">
        <v>0</v>
      </c>
      <c r="L198" s="20">
        <v>8</v>
      </c>
      <c r="M198" s="9">
        <v>9.1954022988505746E-2</v>
      </c>
      <c r="N198" s="20">
        <v>24</v>
      </c>
      <c r="O198" s="9">
        <v>0.27586206896551724</v>
      </c>
      <c r="P198" s="20">
        <v>14</v>
      </c>
      <c r="Q198" s="9">
        <v>0.16091954022988506</v>
      </c>
    </row>
    <row r="199" spans="4:17" x14ac:dyDescent="0.25">
      <c r="D199" s="8" t="s">
        <v>650</v>
      </c>
      <c r="E199" s="20">
        <v>208</v>
      </c>
      <c r="F199" s="20">
        <v>141</v>
      </c>
      <c r="G199" s="9">
        <v>0.67788461538461542</v>
      </c>
      <c r="H199" s="20">
        <v>83</v>
      </c>
      <c r="I199" s="9">
        <v>0.58865248226950351</v>
      </c>
      <c r="J199" s="20">
        <v>0</v>
      </c>
      <c r="K199" s="9">
        <v>0</v>
      </c>
      <c r="L199" s="20">
        <v>16</v>
      </c>
      <c r="M199" s="9">
        <v>0.11347517730496454</v>
      </c>
      <c r="N199" s="20">
        <v>28</v>
      </c>
      <c r="O199" s="9">
        <v>0.19858156028368795</v>
      </c>
      <c r="P199" s="20">
        <v>10</v>
      </c>
      <c r="Q199" s="9">
        <v>7.0921985815602842E-2</v>
      </c>
    </row>
    <row r="200" spans="4:17" x14ac:dyDescent="0.25">
      <c r="D200" s="7" t="s">
        <v>626</v>
      </c>
      <c r="E200" s="20">
        <v>824</v>
      </c>
      <c r="F200" s="20">
        <v>523</v>
      </c>
      <c r="G200" s="9">
        <v>0.63470873786407767</v>
      </c>
      <c r="H200" s="20">
        <v>266</v>
      </c>
      <c r="I200" s="9">
        <v>0.50860420650095606</v>
      </c>
      <c r="J200" s="20">
        <v>0</v>
      </c>
      <c r="K200" s="9">
        <v>0</v>
      </c>
      <c r="L200" s="20">
        <v>36</v>
      </c>
      <c r="M200" s="9">
        <v>6.8833652007648183E-2</v>
      </c>
      <c r="N200" s="20">
        <v>146</v>
      </c>
      <c r="O200" s="9">
        <v>0.27915869980879543</v>
      </c>
      <c r="P200" s="20">
        <v>67</v>
      </c>
      <c r="Q200" s="9">
        <v>0.12810707456978968</v>
      </c>
    </row>
    <row r="201" spans="4:17" x14ac:dyDescent="0.25">
      <c r="D201" s="8" t="s">
        <v>627</v>
      </c>
      <c r="E201" s="20">
        <v>76</v>
      </c>
      <c r="F201" s="20">
        <v>43</v>
      </c>
      <c r="G201" s="9">
        <v>0.56578947368421051</v>
      </c>
      <c r="H201" s="20">
        <v>25</v>
      </c>
      <c r="I201" s="9">
        <v>0.58139534883720934</v>
      </c>
      <c r="J201" s="20">
        <v>0</v>
      </c>
      <c r="K201" s="9">
        <v>0</v>
      </c>
      <c r="L201" s="20">
        <v>8</v>
      </c>
      <c r="M201" s="9">
        <v>0.18604651162790697</v>
      </c>
      <c r="N201" s="20">
        <v>17</v>
      </c>
      <c r="O201" s="9">
        <v>0.39534883720930231</v>
      </c>
      <c r="P201" s="20">
        <v>4</v>
      </c>
      <c r="Q201" s="9">
        <v>9.3023255813953487E-2</v>
      </c>
    </row>
    <row r="202" spans="4:17" x14ac:dyDescent="0.25">
      <c r="D202" s="8" t="s">
        <v>628</v>
      </c>
      <c r="E202" s="20">
        <v>150</v>
      </c>
      <c r="F202" s="20">
        <v>93</v>
      </c>
      <c r="G202" s="9">
        <v>0.62</v>
      </c>
      <c r="H202" s="20">
        <v>33</v>
      </c>
      <c r="I202" s="9">
        <v>0.35483870967741937</v>
      </c>
      <c r="J202" s="20">
        <v>0</v>
      </c>
      <c r="K202" s="9">
        <v>0</v>
      </c>
      <c r="L202" s="20">
        <v>8</v>
      </c>
      <c r="M202" s="9">
        <v>8.6021505376344093E-2</v>
      </c>
      <c r="N202" s="20">
        <v>34</v>
      </c>
      <c r="O202" s="9">
        <v>0.36559139784946237</v>
      </c>
      <c r="P202" s="20">
        <v>7</v>
      </c>
      <c r="Q202" s="9">
        <v>7.5268817204301078E-2</v>
      </c>
    </row>
    <row r="203" spans="4:17" x14ac:dyDescent="0.25">
      <c r="D203" s="8" t="s">
        <v>630</v>
      </c>
      <c r="E203" s="20">
        <v>104</v>
      </c>
      <c r="F203" s="20">
        <v>68</v>
      </c>
      <c r="G203" s="9">
        <v>0.65384615384615385</v>
      </c>
      <c r="H203" s="20">
        <v>33</v>
      </c>
      <c r="I203" s="9">
        <v>0.48529411764705882</v>
      </c>
      <c r="J203" s="20">
        <v>0</v>
      </c>
      <c r="K203" s="9">
        <v>0</v>
      </c>
      <c r="L203" s="20">
        <v>1</v>
      </c>
      <c r="M203" s="9">
        <v>1.4705882352941176E-2</v>
      </c>
      <c r="N203" s="20">
        <v>21</v>
      </c>
      <c r="O203" s="9">
        <v>0.30882352941176472</v>
      </c>
      <c r="P203" s="20">
        <v>5</v>
      </c>
      <c r="Q203" s="9">
        <v>7.3529411764705885E-2</v>
      </c>
    </row>
    <row r="204" spans="4:17" x14ac:dyDescent="0.25">
      <c r="D204" s="8" t="s">
        <v>637</v>
      </c>
      <c r="E204" s="20">
        <v>148</v>
      </c>
      <c r="F204" s="20">
        <v>85</v>
      </c>
      <c r="G204" s="9">
        <v>0.57432432432432434</v>
      </c>
      <c r="H204" s="20">
        <v>41</v>
      </c>
      <c r="I204" s="9">
        <v>0.4823529411764706</v>
      </c>
      <c r="J204" s="20">
        <v>0</v>
      </c>
      <c r="K204" s="9">
        <v>0</v>
      </c>
      <c r="L204" s="20">
        <v>12</v>
      </c>
      <c r="M204" s="9">
        <v>0.14117647058823529</v>
      </c>
      <c r="N204" s="20">
        <v>12</v>
      </c>
      <c r="O204" s="9">
        <v>0.14117647058823529</v>
      </c>
      <c r="P204" s="20">
        <v>27</v>
      </c>
      <c r="Q204" s="9">
        <v>0.31764705882352939</v>
      </c>
    </row>
    <row r="205" spans="4:17" x14ac:dyDescent="0.25">
      <c r="D205" s="8" t="s">
        <v>645</v>
      </c>
      <c r="E205" s="20">
        <v>346</v>
      </c>
      <c r="F205" s="20">
        <v>234</v>
      </c>
      <c r="G205" s="9">
        <v>0.67630057803468213</v>
      </c>
      <c r="H205" s="20">
        <v>134</v>
      </c>
      <c r="I205" s="9">
        <v>0.57264957264957261</v>
      </c>
      <c r="J205" s="20">
        <v>0</v>
      </c>
      <c r="K205" s="9">
        <v>0</v>
      </c>
      <c r="L205" s="20">
        <v>7</v>
      </c>
      <c r="M205" s="9">
        <v>2.9914529914529916E-2</v>
      </c>
      <c r="N205" s="20">
        <v>62</v>
      </c>
      <c r="O205" s="9">
        <v>0.26495726495726496</v>
      </c>
      <c r="P205" s="20">
        <v>24</v>
      </c>
      <c r="Q205" s="9">
        <v>0.10256410256410256</v>
      </c>
    </row>
    <row r="206" spans="4:17" x14ac:dyDescent="0.25">
      <c r="D206" s="7" t="s">
        <v>465</v>
      </c>
      <c r="E206" s="20">
        <v>1277</v>
      </c>
      <c r="F206" s="20">
        <v>926</v>
      </c>
      <c r="G206" s="9">
        <v>0.72513703993735312</v>
      </c>
      <c r="H206" s="20">
        <v>583</v>
      </c>
      <c r="I206" s="9">
        <v>0.62958963282937364</v>
      </c>
      <c r="J206" s="20">
        <v>0</v>
      </c>
      <c r="K206" s="9">
        <v>0</v>
      </c>
      <c r="L206" s="20">
        <v>33</v>
      </c>
      <c r="M206" s="9">
        <v>3.5637149028077755E-2</v>
      </c>
      <c r="N206" s="20">
        <v>152</v>
      </c>
      <c r="O206" s="9">
        <v>0.16414686825053995</v>
      </c>
      <c r="P206" s="20">
        <v>100</v>
      </c>
      <c r="Q206" s="9">
        <v>0.10799136069114471</v>
      </c>
    </row>
    <row r="207" spans="4:17" x14ac:dyDescent="0.25">
      <c r="D207" s="8" t="s">
        <v>622</v>
      </c>
      <c r="E207" s="20">
        <v>152</v>
      </c>
      <c r="F207" s="20">
        <v>99</v>
      </c>
      <c r="G207" s="9">
        <v>0.65131578947368418</v>
      </c>
      <c r="H207" s="20">
        <v>46</v>
      </c>
      <c r="I207" s="9">
        <v>0.46464646464646464</v>
      </c>
      <c r="J207" s="20">
        <v>0</v>
      </c>
      <c r="K207" s="9">
        <v>0</v>
      </c>
      <c r="L207" s="20">
        <v>3</v>
      </c>
      <c r="M207" s="9">
        <v>3.0303030303030304E-2</v>
      </c>
      <c r="N207" s="20">
        <v>17</v>
      </c>
      <c r="O207" s="9">
        <v>0.17171717171717171</v>
      </c>
      <c r="P207" s="20">
        <v>24</v>
      </c>
      <c r="Q207" s="9">
        <v>0.24242424242424243</v>
      </c>
    </row>
    <row r="208" spans="4:17" x14ac:dyDescent="0.25">
      <c r="D208" s="8" t="s">
        <v>466</v>
      </c>
      <c r="E208" s="20">
        <v>232</v>
      </c>
      <c r="F208" s="20">
        <v>159</v>
      </c>
      <c r="G208" s="9">
        <v>0.68534482758620685</v>
      </c>
      <c r="H208" s="20">
        <v>87</v>
      </c>
      <c r="I208" s="9">
        <v>0.54716981132075471</v>
      </c>
      <c r="J208" s="20">
        <v>0</v>
      </c>
      <c r="K208" s="9">
        <v>0</v>
      </c>
      <c r="L208" s="20">
        <v>1</v>
      </c>
      <c r="M208" s="9">
        <v>6.2893081761006293E-3</v>
      </c>
      <c r="N208" s="20">
        <v>33</v>
      </c>
      <c r="O208" s="9">
        <v>0.20754716981132076</v>
      </c>
      <c r="P208" s="20">
        <v>23</v>
      </c>
      <c r="Q208" s="9">
        <v>0.14465408805031446</v>
      </c>
    </row>
    <row r="209" spans="4:17" x14ac:dyDescent="0.25">
      <c r="D209" s="8" t="s">
        <v>639</v>
      </c>
      <c r="E209" s="20">
        <v>515</v>
      </c>
      <c r="F209" s="20">
        <v>409</v>
      </c>
      <c r="G209" s="9">
        <v>0.7941747572815534</v>
      </c>
      <c r="H209" s="20">
        <v>297</v>
      </c>
      <c r="I209" s="9">
        <v>0.72616136919315399</v>
      </c>
      <c r="J209" s="20">
        <v>0</v>
      </c>
      <c r="K209" s="9">
        <v>0</v>
      </c>
      <c r="L209" s="20">
        <v>14</v>
      </c>
      <c r="M209" s="9">
        <v>3.4229828850855744E-2</v>
      </c>
      <c r="N209" s="20">
        <v>66</v>
      </c>
      <c r="O209" s="9">
        <v>0.16136919315403422</v>
      </c>
      <c r="P209" s="20">
        <v>7</v>
      </c>
      <c r="Q209" s="9">
        <v>1.7114914425427872E-2</v>
      </c>
    </row>
    <row r="210" spans="4:17" x14ac:dyDescent="0.25">
      <c r="D210" s="8" t="s">
        <v>640</v>
      </c>
      <c r="E210" s="20">
        <v>57</v>
      </c>
      <c r="F210" s="20">
        <v>32</v>
      </c>
      <c r="G210" s="9">
        <v>0.56140350877192979</v>
      </c>
      <c r="H210" s="20">
        <v>19</v>
      </c>
      <c r="I210" s="9">
        <v>0.59375</v>
      </c>
      <c r="J210" s="20">
        <v>0</v>
      </c>
      <c r="K210" s="9">
        <v>0</v>
      </c>
      <c r="L210" s="20">
        <v>9</v>
      </c>
      <c r="M210" s="9">
        <v>0.28125</v>
      </c>
      <c r="N210" s="20">
        <v>8</v>
      </c>
      <c r="O210" s="9">
        <v>0.25</v>
      </c>
      <c r="P210" s="20">
        <v>2</v>
      </c>
      <c r="Q210" s="9">
        <v>6.25E-2</v>
      </c>
    </row>
    <row r="211" spans="4:17" x14ac:dyDescent="0.25">
      <c r="D211" s="8" t="s">
        <v>469</v>
      </c>
      <c r="E211" s="20">
        <v>200</v>
      </c>
      <c r="F211" s="20">
        <v>146</v>
      </c>
      <c r="G211" s="9">
        <v>0.73</v>
      </c>
      <c r="H211" s="20">
        <v>90</v>
      </c>
      <c r="I211" s="9">
        <v>0.61643835616438358</v>
      </c>
      <c r="J211" s="20">
        <v>0</v>
      </c>
      <c r="K211" s="9">
        <v>0</v>
      </c>
      <c r="L211" s="20">
        <v>1</v>
      </c>
      <c r="M211" s="9">
        <v>6.8493150684931503E-3</v>
      </c>
      <c r="N211" s="20">
        <v>19</v>
      </c>
      <c r="O211" s="9">
        <v>0.13013698630136986</v>
      </c>
      <c r="P211" s="20">
        <v>22</v>
      </c>
      <c r="Q211" s="9">
        <v>0.15068493150684931</v>
      </c>
    </row>
    <row r="212" spans="4:17" x14ac:dyDescent="0.25">
      <c r="D212" s="8" t="s">
        <v>472</v>
      </c>
      <c r="E212" s="20">
        <v>121</v>
      </c>
      <c r="F212" s="20">
        <v>81</v>
      </c>
      <c r="G212" s="9">
        <v>0.66942148760330578</v>
      </c>
      <c r="H212" s="20">
        <v>44</v>
      </c>
      <c r="I212" s="9">
        <v>0.54320987654320985</v>
      </c>
      <c r="J212" s="20">
        <v>0</v>
      </c>
      <c r="K212" s="9">
        <v>0</v>
      </c>
      <c r="L212" s="20">
        <v>5</v>
      </c>
      <c r="M212" s="9">
        <v>6.1728395061728392E-2</v>
      </c>
      <c r="N212" s="20">
        <v>9</v>
      </c>
      <c r="O212" s="9">
        <v>0.1111111111111111</v>
      </c>
      <c r="P212" s="20">
        <v>22</v>
      </c>
      <c r="Q212" s="9">
        <v>0.27160493827160492</v>
      </c>
    </row>
    <row r="213" spans="4:17" x14ac:dyDescent="0.25">
      <c r="D213" s="6" t="s">
        <v>475</v>
      </c>
      <c r="E213" s="20">
        <v>6325</v>
      </c>
      <c r="F213" s="20">
        <v>4862</v>
      </c>
      <c r="G213" s="9">
        <v>0.768695652173913</v>
      </c>
      <c r="H213" s="20">
        <v>2764</v>
      </c>
      <c r="I213" s="9">
        <v>0.56849033319621556</v>
      </c>
      <c r="J213" s="20">
        <v>0</v>
      </c>
      <c r="K213" s="9">
        <v>0</v>
      </c>
      <c r="L213" s="20">
        <v>96</v>
      </c>
      <c r="M213" s="9">
        <v>1.974496092143151E-2</v>
      </c>
      <c r="N213" s="20">
        <v>705</v>
      </c>
      <c r="O213" s="9">
        <v>0.14500205676676264</v>
      </c>
      <c r="P213" s="20">
        <v>301</v>
      </c>
      <c r="Q213" s="9">
        <v>6.190867955573838E-2</v>
      </c>
    </row>
    <row r="214" spans="4:17" x14ac:dyDescent="0.25">
      <c r="D214" s="7" t="s">
        <v>481</v>
      </c>
      <c r="E214" s="20">
        <v>1079</v>
      </c>
      <c r="F214" s="20">
        <v>837</v>
      </c>
      <c r="G214" s="9">
        <v>0.77571825764596847</v>
      </c>
      <c r="H214" s="20">
        <v>442</v>
      </c>
      <c r="I214" s="9">
        <v>0.52807646356033455</v>
      </c>
      <c r="J214" s="20">
        <v>0</v>
      </c>
      <c r="K214" s="9">
        <v>0</v>
      </c>
      <c r="L214" s="20">
        <v>10</v>
      </c>
      <c r="M214" s="9">
        <v>1.1947431302270013E-2</v>
      </c>
      <c r="N214" s="20">
        <v>103</v>
      </c>
      <c r="O214" s="9">
        <v>0.12305854241338113</v>
      </c>
      <c r="P214" s="20">
        <v>50</v>
      </c>
      <c r="Q214" s="9">
        <v>5.9737156511350059E-2</v>
      </c>
    </row>
    <row r="215" spans="4:17" x14ac:dyDescent="0.25">
      <c r="D215" s="8" t="s">
        <v>654</v>
      </c>
      <c r="E215" s="20">
        <v>141</v>
      </c>
      <c r="F215" s="20">
        <v>115</v>
      </c>
      <c r="G215" s="9">
        <v>0.81560283687943258</v>
      </c>
      <c r="H215" s="20">
        <v>59</v>
      </c>
      <c r="I215" s="9">
        <v>0.5130434782608696</v>
      </c>
      <c r="J215" s="20">
        <v>0</v>
      </c>
      <c r="K215" s="9">
        <v>0</v>
      </c>
      <c r="L215" s="20">
        <v>1</v>
      </c>
      <c r="M215" s="9">
        <v>8.6956521739130436E-3</v>
      </c>
      <c r="N215" s="20">
        <v>18</v>
      </c>
      <c r="O215" s="9">
        <v>0.15652173913043479</v>
      </c>
      <c r="P215" s="20">
        <v>0</v>
      </c>
      <c r="Q215" s="9">
        <v>0</v>
      </c>
    </row>
    <row r="216" spans="4:17" x14ac:dyDescent="0.25">
      <c r="D216" s="8" t="s">
        <v>657</v>
      </c>
      <c r="E216" s="20">
        <v>91</v>
      </c>
      <c r="F216" s="20">
        <v>64</v>
      </c>
      <c r="G216" s="9">
        <v>0.70329670329670335</v>
      </c>
      <c r="H216" s="20">
        <v>33</v>
      </c>
      <c r="I216" s="9">
        <v>0.515625</v>
      </c>
      <c r="J216" s="20">
        <v>0</v>
      </c>
      <c r="K216" s="9">
        <v>0</v>
      </c>
      <c r="L216" s="20">
        <v>1</v>
      </c>
      <c r="M216" s="9">
        <v>1.5625E-2</v>
      </c>
      <c r="N216" s="20">
        <v>14</v>
      </c>
      <c r="O216" s="9">
        <v>0.21875</v>
      </c>
      <c r="P216" s="20">
        <v>0</v>
      </c>
      <c r="Q216" s="9">
        <v>0</v>
      </c>
    </row>
    <row r="217" spans="4:17" x14ac:dyDescent="0.25">
      <c r="D217" s="8" t="s">
        <v>482</v>
      </c>
      <c r="E217" s="20">
        <v>198</v>
      </c>
      <c r="F217" s="20">
        <v>157</v>
      </c>
      <c r="G217" s="9">
        <v>0.79292929292929293</v>
      </c>
      <c r="H217" s="20">
        <v>80</v>
      </c>
      <c r="I217" s="9">
        <v>0.50955414012738853</v>
      </c>
      <c r="J217" s="20">
        <v>0</v>
      </c>
      <c r="K217" s="9">
        <v>0</v>
      </c>
      <c r="L217" s="20">
        <v>1</v>
      </c>
      <c r="M217" s="9">
        <v>6.369426751592357E-3</v>
      </c>
      <c r="N217" s="20">
        <v>23</v>
      </c>
      <c r="O217" s="9">
        <v>0.1464968152866242</v>
      </c>
      <c r="P217" s="20">
        <v>3</v>
      </c>
      <c r="Q217" s="9">
        <v>1.9108280254777069E-2</v>
      </c>
    </row>
    <row r="218" spans="4:17" x14ac:dyDescent="0.25">
      <c r="D218" s="8" t="s">
        <v>663</v>
      </c>
      <c r="E218" s="20">
        <v>162</v>
      </c>
      <c r="F218" s="20">
        <v>126</v>
      </c>
      <c r="G218" s="9">
        <v>0.77777777777777779</v>
      </c>
      <c r="H218" s="20">
        <v>80</v>
      </c>
      <c r="I218" s="9">
        <v>0.63492063492063489</v>
      </c>
      <c r="J218" s="20">
        <v>0</v>
      </c>
      <c r="K218" s="9">
        <v>0</v>
      </c>
      <c r="L218" s="20">
        <v>5</v>
      </c>
      <c r="M218" s="9">
        <v>3.968253968253968E-2</v>
      </c>
      <c r="N218" s="20">
        <v>14</v>
      </c>
      <c r="O218" s="9">
        <v>0.1111111111111111</v>
      </c>
      <c r="P218" s="20">
        <v>10</v>
      </c>
      <c r="Q218" s="9">
        <v>7.9365079365079361E-2</v>
      </c>
    </row>
    <row r="219" spans="4:17" x14ac:dyDescent="0.25">
      <c r="D219" s="8" t="s">
        <v>486</v>
      </c>
      <c r="E219" s="20">
        <v>193</v>
      </c>
      <c r="F219" s="20">
        <v>157</v>
      </c>
      <c r="G219" s="9">
        <v>0.81347150259067358</v>
      </c>
      <c r="H219" s="20">
        <v>84</v>
      </c>
      <c r="I219" s="9">
        <v>0.53503184713375795</v>
      </c>
      <c r="J219" s="20">
        <v>0</v>
      </c>
      <c r="K219" s="9">
        <v>0</v>
      </c>
      <c r="L219" s="20">
        <v>2</v>
      </c>
      <c r="M219" s="9">
        <v>1.2738853503184714E-2</v>
      </c>
      <c r="N219" s="20">
        <v>12</v>
      </c>
      <c r="O219" s="9">
        <v>7.6433121019108277E-2</v>
      </c>
      <c r="P219" s="20">
        <v>5</v>
      </c>
      <c r="Q219" s="9">
        <v>3.1847133757961783E-2</v>
      </c>
    </row>
    <row r="220" spans="4:17" x14ac:dyDescent="0.25">
      <c r="D220" s="8" t="s">
        <v>669</v>
      </c>
      <c r="E220" s="20">
        <v>92</v>
      </c>
      <c r="F220" s="20">
        <v>70</v>
      </c>
      <c r="G220" s="9">
        <v>0.76086956521739135</v>
      </c>
      <c r="H220" s="20">
        <v>35</v>
      </c>
      <c r="I220" s="9">
        <v>0.5</v>
      </c>
      <c r="J220" s="20">
        <v>0</v>
      </c>
      <c r="K220" s="9">
        <v>0</v>
      </c>
      <c r="L220" s="20">
        <v>0</v>
      </c>
      <c r="M220" s="9">
        <v>0</v>
      </c>
      <c r="N220" s="20">
        <v>13</v>
      </c>
      <c r="O220" s="9">
        <v>0.18571428571428572</v>
      </c>
      <c r="P220" s="20">
        <v>7</v>
      </c>
      <c r="Q220" s="9">
        <v>0.1</v>
      </c>
    </row>
    <row r="221" spans="4:17" x14ac:dyDescent="0.25">
      <c r="D221" s="8" t="s">
        <v>498</v>
      </c>
      <c r="E221" s="20">
        <v>94</v>
      </c>
      <c r="F221" s="20">
        <v>72</v>
      </c>
      <c r="G221" s="9">
        <v>0.76595744680851063</v>
      </c>
      <c r="H221" s="20">
        <v>30</v>
      </c>
      <c r="I221" s="9">
        <v>0.41666666666666669</v>
      </c>
      <c r="J221" s="20">
        <v>0</v>
      </c>
      <c r="K221" s="9">
        <v>0</v>
      </c>
      <c r="L221" s="20">
        <v>0</v>
      </c>
      <c r="M221" s="9">
        <v>0</v>
      </c>
      <c r="N221" s="20">
        <v>3</v>
      </c>
      <c r="O221" s="9">
        <v>4.1666666666666664E-2</v>
      </c>
      <c r="P221" s="20">
        <v>14</v>
      </c>
      <c r="Q221" s="9">
        <v>0.19444444444444445</v>
      </c>
    </row>
    <row r="222" spans="4:17" x14ac:dyDescent="0.25">
      <c r="D222" s="8" t="s">
        <v>500</v>
      </c>
      <c r="E222" s="20">
        <v>108</v>
      </c>
      <c r="F222" s="20">
        <v>76</v>
      </c>
      <c r="G222" s="9">
        <v>0.70370370370370372</v>
      </c>
      <c r="H222" s="20">
        <v>41</v>
      </c>
      <c r="I222" s="9">
        <v>0.53947368421052633</v>
      </c>
      <c r="J222" s="20"/>
      <c r="K222" s="9">
        <v>0</v>
      </c>
      <c r="L222" s="20"/>
      <c r="M222" s="9">
        <v>0</v>
      </c>
      <c r="N222" s="20">
        <v>6</v>
      </c>
      <c r="O222" s="9">
        <v>7.8947368421052627E-2</v>
      </c>
      <c r="P222" s="20">
        <v>11</v>
      </c>
      <c r="Q222" s="9">
        <v>0.14473684210526316</v>
      </c>
    </row>
    <row r="223" spans="4:17" x14ac:dyDescent="0.25">
      <c r="D223" s="7" t="s">
        <v>489</v>
      </c>
      <c r="E223" s="20">
        <v>736</v>
      </c>
      <c r="F223" s="20">
        <v>565</v>
      </c>
      <c r="G223" s="9">
        <v>0.76766304347826086</v>
      </c>
      <c r="H223" s="20">
        <v>291</v>
      </c>
      <c r="I223" s="9">
        <v>0.5150442477876106</v>
      </c>
      <c r="J223" s="20">
        <v>0</v>
      </c>
      <c r="K223" s="9">
        <v>0</v>
      </c>
      <c r="L223" s="20">
        <v>13</v>
      </c>
      <c r="M223" s="9">
        <v>2.3008849557522124E-2</v>
      </c>
      <c r="N223" s="20">
        <v>96</v>
      </c>
      <c r="O223" s="9">
        <v>0.16991150442477876</v>
      </c>
      <c r="P223" s="20">
        <v>28</v>
      </c>
      <c r="Q223" s="9">
        <v>4.9557522123893805E-2</v>
      </c>
    </row>
    <row r="224" spans="4:17" x14ac:dyDescent="0.25">
      <c r="D224" s="8" t="s">
        <v>658</v>
      </c>
      <c r="E224" s="20">
        <v>98</v>
      </c>
      <c r="F224" s="20">
        <v>80</v>
      </c>
      <c r="G224" s="9">
        <v>0.81632653061224492</v>
      </c>
      <c r="H224" s="20">
        <v>43</v>
      </c>
      <c r="I224" s="9">
        <v>0.53749999999999998</v>
      </c>
      <c r="J224" s="20">
        <v>0</v>
      </c>
      <c r="K224" s="9">
        <v>0</v>
      </c>
      <c r="L224" s="20">
        <v>4</v>
      </c>
      <c r="M224" s="9">
        <v>0.05</v>
      </c>
      <c r="N224" s="20">
        <v>4</v>
      </c>
      <c r="O224" s="9">
        <v>0.05</v>
      </c>
      <c r="P224" s="20">
        <v>7</v>
      </c>
      <c r="Q224" s="9">
        <v>8.7499999999999994E-2</v>
      </c>
    </row>
    <row r="225" spans="4:17" x14ac:dyDescent="0.25">
      <c r="D225" s="8" t="s">
        <v>660</v>
      </c>
      <c r="E225" s="20">
        <v>111</v>
      </c>
      <c r="F225" s="20">
        <v>82</v>
      </c>
      <c r="G225" s="9">
        <v>0.73873873873873874</v>
      </c>
      <c r="H225" s="20">
        <v>46</v>
      </c>
      <c r="I225" s="9">
        <v>0.56097560975609762</v>
      </c>
      <c r="J225" s="20">
        <v>0</v>
      </c>
      <c r="K225" s="9">
        <v>0</v>
      </c>
      <c r="L225" s="20">
        <v>0</v>
      </c>
      <c r="M225" s="9">
        <v>0</v>
      </c>
      <c r="N225" s="20">
        <v>18</v>
      </c>
      <c r="O225" s="9">
        <v>0.21951219512195122</v>
      </c>
      <c r="P225" s="20">
        <v>3</v>
      </c>
      <c r="Q225" s="9">
        <v>3.6585365853658534E-2</v>
      </c>
    </row>
    <row r="226" spans="4:17" x14ac:dyDescent="0.25">
      <c r="D226" s="8" t="s">
        <v>661</v>
      </c>
      <c r="E226" s="20">
        <v>219</v>
      </c>
      <c r="F226" s="20">
        <v>165</v>
      </c>
      <c r="G226" s="9">
        <v>0.75342465753424659</v>
      </c>
      <c r="H226" s="20">
        <v>83</v>
      </c>
      <c r="I226" s="9">
        <v>0.50303030303030305</v>
      </c>
      <c r="J226" s="20">
        <v>0</v>
      </c>
      <c r="K226" s="9">
        <v>0</v>
      </c>
      <c r="L226" s="20">
        <v>2</v>
      </c>
      <c r="M226" s="9">
        <v>1.2121212121212121E-2</v>
      </c>
      <c r="N226" s="20">
        <v>37</v>
      </c>
      <c r="O226" s="9">
        <v>0.22424242424242424</v>
      </c>
      <c r="P226" s="20">
        <v>6</v>
      </c>
      <c r="Q226" s="9">
        <v>3.6363636363636362E-2</v>
      </c>
    </row>
    <row r="227" spans="4:17" x14ac:dyDescent="0.25">
      <c r="D227" s="8" t="s">
        <v>662</v>
      </c>
      <c r="E227" s="20">
        <v>82</v>
      </c>
      <c r="F227" s="20">
        <v>68</v>
      </c>
      <c r="G227" s="9">
        <v>0.82926829268292679</v>
      </c>
      <c r="H227" s="20">
        <v>33</v>
      </c>
      <c r="I227" s="9">
        <v>0.48529411764705882</v>
      </c>
      <c r="J227" s="20">
        <v>0</v>
      </c>
      <c r="K227" s="9">
        <v>0</v>
      </c>
      <c r="L227" s="20">
        <v>4</v>
      </c>
      <c r="M227" s="9">
        <v>5.8823529411764705E-2</v>
      </c>
      <c r="N227" s="20">
        <v>5</v>
      </c>
      <c r="O227" s="9">
        <v>7.3529411764705885E-2</v>
      </c>
      <c r="P227" s="20">
        <v>3</v>
      </c>
      <c r="Q227" s="9">
        <v>4.4117647058823532E-2</v>
      </c>
    </row>
    <row r="228" spans="4:17" x14ac:dyDescent="0.25">
      <c r="D228" s="8" t="s">
        <v>490</v>
      </c>
      <c r="E228" s="20">
        <v>41</v>
      </c>
      <c r="F228" s="20">
        <v>35</v>
      </c>
      <c r="G228" s="9">
        <v>0.85365853658536583</v>
      </c>
      <c r="H228" s="20">
        <v>18</v>
      </c>
      <c r="I228" s="9">
        <v>0.51428571428571423</v>
      </c>
      <c r="J228" s="20">
        <v>0</v>
      </c>
      <c r="K228" s="9">
        <v>0</v>
      </c>
      <c r="L228" s="20">
        <v>0</v>
      </c>
      <c r="M228" s="9">
        <v>0</v>
      </c>
      <c r="N228" s="20">
        <v>4</v>
      </c>
      <c r="O228" s="9">
        <v>0.11428571428571428</v>
      </c>
      <c r="P228" s="20">
        <v>1</v>
      </c>
      <c r="Q228" s="9">
        <v>2.8571428571428571E-2</v>
      </c>
    </row>
    <row r="229" spans="4:17" x14ac:dyDescent="0.25">
      <c r="D229" s="8" t="s">
        <v>666</v>
      </c>
      <c r="E229" s="20">
        <v>94</v>
      </c>
      <c r="F229" s="20">
        <v>75</v>
      </c>
      <c r="G229" s="9">
        <v>0.7978723404255319</v>
      </c>
      <c r="H229" s="20">
        <v>37</v>
      </c>
      <c r="I229" s="9">
        <v>0.49333333333333335</v>
      </c>
      <c r="J229" s="20">
        <v>0</v>
      </c>
      <c r="K229" s="9">
        <v>0</v>
      </c>
      <c r="L229" s="20">
        <v>0</v>
      </c>
      <c r="M229" s="9">
        <v>0</v>
      </c>
      <c r="N229" s="20">
        <v>14</v>
      </c>
      <c r="O229" s="9">
        <v>0.18666666666666668</v>
      </c>
      <c r="P229" s="20">
        <v>0</v>
      </c>
      <c r="Q229" s="9">
        <v>0</v>
      </c>
    </row>
    <row r="230" spans="4:17" x14ac:dyDescent="0.25">
      <c r="D230" s="8" t="s">
        <v>674</v>
      </c>
      <c r="E230" s="20">
        <v>91</v>
      </c>
      <c r="F230" s="20">
        <v>60</v>
      </c>
      <c r="G230" s="9">
        <v>0.65934065934065933</v>
      </c>
      <c r="H230" s="20">
        <v>31</v>
      </c>
      <c r="I230" s="9">
        <v>0.51666666666666672</v>
      </c>
      <c r="J230" s="20">
        <v>0</v>
      </c>
      <c r="K230" s="9">
        <v>0</v>
      </c>
      <c r="L230" s="20">
        <v>3</v>
      </c>
      <c r="M230" s="9">
        <v>0.05</v>
      </c>
      <c r="N230" s="20">
        <v>14</v>
      </c>
      <c r="O230" s="9">
        <v>0.23333333333333334</v>
      </c>
      <c r="P230" s="20">
        <v>8</v>
      </c>
      <c r="Q230" s="9">
        <v>0.13333333333333333</v>
      </c>
    </row>
    <row r="231" spans="4:17" x14ac:dyDescent="0.25">
      <c r="D231" s="7" t="s">
        <v>491</v>
      </c>
      <c r="E231" s="20">
        <v>1146</v>
      </c>
      <c r="F231" s="20">
        <v>773</v>
      </c>
      <c r="G231" s="9">
        <v>0.67452006980802792</v>
      </c>
      <c r="H231" s="20">
        <v>352</v>
      </c>
      <c r="I231" s="9">
        <v>0.45536869340232861</v>
      </c>
      <c r="J231" s="20">
        <v>0</v>
      </c>
      <c r="K231" s="9">
        <v>0</v>
      </c>
      <c r="L231" s="20">
        <v>11</v>
      </c>
      <c r="M231" s="9">
        <v>1.4230271668822769E-2</v>
      </c>
      <c r="N231" s="20">
        <v>174</v>
      </c>
      <c r="O231" s="9">
        <v>0.22509702457956016</v>
      </c>
      <c r="P231" s="20">
        <v>91</v>
      </c>
      <c r="Q231" s="9">
        <v>0.11772315653298836</v>
      </c>
    </row>
    <row r="232" spans="4:17" x14ac:dyDescent="0.25">
      <c r="D232" s="8" t="s">
        <v>493</v>
      </c>
      <c r="E232" s="20">
        <v>244</v>
      </c>
      <c r="F232" s="20">
        <v>169</v>
      </c>
      <c r="G232" s="9">
        <v>0.69262295081967218</v>
      </c>
      <c r="H232" s="20">
        <v>87</v>
      </c>
      <c r="I232" s="9">
        <v>0.51479289940828399</v>
      </c>
      <c r="J232" s="20">
        <v>0</v>
      </c>
      <c r="K232" s="9">
        <v>0</v>
      </c>
      <c r="L232" s="20">
        <v>5</v>
      </c>
      <c r="M232" s="9">
        <v>2.9585798816568046E-2</v>
      </c>
      <c r="N232" s="20">
        <v>44</v>
      </c>
      <c r="O232" s="9">
        <v>0.26035502958579881</v>
      </c>
      <c r="P232" s="20">
        <v>8</v>
      </c>
      <c r="Q232" s="9">
        <v>4.7337278106508875E-2</v>
      </c>
    </row>
    <row r="233" spans="4:17" x14ac:dyDescent="0.25">
      <c r="D233" s="8" t="s">
        <v>494</v>
      </c>
      <c r="E233" s="20">
        <v>217</v>
      </c>
      <c r="F233" s="20">
        <v>144</v>
      </c>
      <c r="G233" s="9">
        <v>0.66359447004608296</v>
      </c>
      <c r="H233" s="20">
        <v>60</v>
      </c>
      <c r="I233" s="9">
        <v>0.41666666666666669</v>
      </c>
      <c r="J233" s="20">
        <v>0</v>
      </c>
      <c r="K233" s="9">
        <v>0</v>
      </c>
      <c r="L233" s="20">
        <v>3</v>
      </c>
      <c r="M233" s="9">
        <v>2.0833333333333332E-2</v>
      </c>
      <c r="N233" s="20">
        <v>45</v>
      </c>
      <c r="O233" s="9">
        <v>0.3125</v>
      </c>
      <c r="P233" s="20">
        <v>9</v>
      </c>
      <c r="Q233" s="9">
        <v>6.25E-2</v>
      </c>
    </row>
    <row r="234" spans="4:17" x14ac:dyDescent="0.25">
      <c r="D234" s="8" t="s">
        <v>499</v>
      </c>
      <c r="E234" s="20">
        <v>349</v>
      </c>
      <c r="F234" s="20">
        <v>231</v>
      </c>
      <c r="G234" s="9">
        <v>0.66189111747851004</v>
      </c>
      <c r="H234" s="20">
        <v>101</v>
      </c>
      <c r="I234" s="9">
        <v>0.43722943722943725</v>
      </c>
      <c r="J234" s="20">
        <v>0</v>
      </c>
      <c r="K234" s="9">
        <v>0</v>
      </c>
      <c r="L234" s="20">
        <v>3</v>
      </c>
      <c r="M234" s="9">
        <v>1.2987012987012988E-2</v>
      </c>
      <c r="N234" s="20">
        <v>70</v>
      </c>
      <c r="O234" s="9">
        <v>0.30303030303030304</v>
      </c>
      <c r="P234" s="20">
        <v>12</v>
      </c>
      <c r="Q234" s="9">
        <v>5.1948051948051951E-2</v>
      </c>
    </row>
    <row r="235" spans="4:17" x14ac:dyDescent="0.25">
      <c r="D235" s="8" t="s">
        <v>492</v>
      </c>
      <c r="E235" s="20">
        <v>108</v>
      </c>
      <c r="F235" s="20">
        <v>74</v>
      </c>
      <c r="G235" s="9">
        <v>0.68518518518518523</v>
      </c>
      <c r="H235" s="20">
        <v>34</v>
      </c>
      <c r="I235" s="9">
        <v>0.45945945945945948</v>
      </c>
      <c r="J235" s="20"/>
      <c r="K235" s="9">
        <v>0</v>
      </c>
      <c r="L235" s="20"/>
      <c r="M235" s="9">
        <v>0</v>
      </c>
      <c r="N235" s="20">
        <v>9</v>
      </c>
      <c r="O235" s="9">
        <v>0.12162162162162163</v>
      </c>
      <c r="P235" s="20">
        <v>17</v>
      </c>
      <c r="Q235" s="9">
        <v>0.22972972972972974</v>
      </c>
    </row>
    <row r="236" spans="4:17" x14ac:dyDescent="0.25">
      <c r="D236" s="8" t="s">
        <v>495</v>
      </c>
      <c r="E236" s="20">
        <v>228</v>
      </c>
      <c r="F236" s="20">
        <v>155</v>
      </c>
      <c r="G236" s="9">
        <v>0.67982456140350878</v>
      </c>
      <c r="H236" s="20">
        <v>70</v>
      </c>
      <c r="I236" s="9">
        <v>0.45161290322580644</v>
      </c>
      <c r="J236" s="20"/>
      <c r="K236" s="9">
        <v>0</v>
      </c>
      <c r="L236" s="20"/>
      <c r="M236" s="9">
        <v>0</v>
      </c>
      <c r="N236" s="20">
        <v>6</v>
      </c>
      <c r="O236" s="9">
        <v>3.870967741935484E-2</v>
      </c>
      <c r="P236" s="20">
        <v>45</v>
      </c>
      <c r="Q236" s="9">
        <v>0.29032258064516131</v>
      </c>
    </row>
    <row r="237" spans="4:17" x14ac:dyDescent="0.25">
      <c r="D237" s="7" t="s">
        <v>483</v>
      </c>
      <c r="E237" s="20">
        <v>566</v>
      </c>
      <c r="F237" s="20">
        <v>460</v>
      </c>
      <c r="G237" s="9">
        <v>0.8127208480565371</v>
      </c>
      <c r="H237" s="20">
        <v>268</v>
      </c>
      <c r="I237" s="9">
        <v>0.58260869565217388</v>
      </c>
      <c r="J237" s="20">
        <v>0</v>
      </c>
      <c r="K237" s="9">
        <v>0</v>
      </c>
      <c r="L237" s="20">
        <v>8</v>
      </c>
      <c r="M237" s="9">
        <v>1.7391304347826087E-2</v>
      </c>
      <c r="N237" s="20">
        <v>61</v>
      </c>
      <c r="O237" s="9">
        <v>0.13260869565217392</v>
      </c>
      <c r="P237" s="20">
        <v>15</v>
      </c>
      <c r="Q237" s="9">
        <v>3.2608695652173912E-2</v>
      </c>
    </row>
    <row r="238" spans="4:17" x14ac:dyDescent="0.25">
      <c r="D238" s="8" t="s">
        <v>484</v>
      </c>
      <c r="E238" s="20">
        <v>218</v>
      </c>
      <c r="F238" s="20">
        <v>172</v>
      </c>
      <c r="G238" s="9">
        <v>0.78899082568807344</v>
      </c>
      <c r="H238" s="20">
        <v>108</v>
      </c>
      <c r="I238" s="9">
        <v>0.62790697674418605</v>
      </c>
      <c r="J238" s="20">
        <v>0</v>
      </c>
      <c r="K238" s="9">
        <v>0</v>
      </c>
      <c r="L238" s="20">
        <v>3</v>
      </c>
      <c r="M238" s="9">
        <v>1.7441860465116279E-2</v>
      </c>
      <c r="N238" s="20">
        <v>32</v>
      </c>
      <c r="O238" s="9">
        <v>0.18604651162790697</v>
      </c>
      <c r="P238" s="20">
        <v>3</v>
      </c>
      <c r="Q238" s="9">
        <v>1.7441860465116279E-2</v>
      </c>
    </row>
    <row r="239" spans="4:17" x14ac:dyDescent="0.25">
      <c r="D239" s="8" t="s">
        <v>488</v>
      </c>
      <c r="E239" s="20">
        <v>53</v>
      </c>
      <c r="F239" s="20">
        <v>44</v>
      </c>
      <c r="G239" s="9">
        <v>0.83018867924528306</v>
      </c>
      <c r="H239" s="20">
        <v>25</v>
      </c>
      <c r="I239" s="9">
        <v>0.56818181818181823</v>
      </c>
      <c r="J239" s="20">
        <v>0</v>
      </c>
      <c r="K239" s="9">
        <v>0</v>
      </c>
      <c r="L239" s="20">
        <v>0</v>
      </c>
      <c r="M239" s="9">
        <v>0</v>
      </c>
      <c r="N239" s="20">
        <v>7</v>
      </c>
      <c r="O239" s="9">
        <v>0.15909090909090909</v>
      </c>
      <c r="P239" s="20">
        <v>0</v>
      </c>
      <c r="Q239" s="9">
        <v>0</v>
      </c>
    </row>
    <row r="240" spans="4:17" x14ac:dyDescent="0.25">
      <c r="D240" s="8" t="s">
        <v>667</v>
      </c>
      <c r="E240" s="20">
        <v>295</v>
      </c>
      <c r="F240" s="20">
        <v>244</v>
      </c>
      <c r="G240" s="9">
        <v>0.82711864406779656</v>
      </c>
      <c r="H240" s="20">
        <v>135</v>
      </c>
      <c r="I240" s="9">
        <v>0.55327868852459017</v>
      </c>
      <c r="J240" s="20">
        <v>0</v>
      </c>
      <c r="K240" s="9">
        <v>0</v>
      </c>
      <c r="L240" s="20">
        <v>5</v>
      </c>
      <c r="M240" s="9">
        <v>2.0491803278688523E-2</v>
      </c>
      <c r="N240" s="20">
        <v>22</v>
      </c>
      <c r="O240" s="9">
        <v>9.0163934426229511E-2</v>
      </c>
      <c r="P240" s="20">
        <v>12</v>
      </c>
      <c r="Q240" s="9">
        <v>4.9180327868852458E-2</v>
      </c>
    </row>
    <row r="241" spans="4:17" x14ac:dyDescent="0.25">
      <c r="D241" s="7" t="s">
        <v>478</v>
      </c>
      <c r="E241" s="20">
        <v>998</v>
      </c>
      <c r="F241" s="20">
        <v>712</v>
      </c>
      <c r="G241" s="9">
        <v>0.71342685370741488</v>
      </c>
      <c r="H241" s="20">
        <v>364</v>
      </c>
      <c r="I241" s="9">
        <v>0.5112359550561798</v>
      </c>
      <c r="J241" s="20">
        <v>0</v>
      </c>
      <c r="K241" s="9">
        <v>0</v>
      </c>
      <c r="L241" s="20">
        <v>9</v>
      </c>
      <c r="M241" s="9">
        <v>1.2640449438202247E-2</v>
      </c>
      <c r="N241" s="20">
        <v>125</v>
      </c>
      <c r="O241" s="9">
        <v>0.175561797752809</v>
      </c>
      <c r="P241" s="20">
        <v>81</v>
      </c>
      <c r="Q241" s="9">
        <v>0.11376404494382023</v>
      </c>
    </row>
    <row r="242" spans="4:17" x14ac:dyDescent="0.25">
      <c r="D242" s="8" t="s">
        <v>655</v>
      </c>
      <c r="E242" s="20">
        <v>64</v>
      </c>
      <c r="F242" s="20">
        <v>44</v>
      </c>
      <c r="G242" s="9">
        <v>0.6875</v>
      </c>
      <c r="H242" s="20">
        <v>21</v>
      </c>
      <c r="I242" s="9">
        <v>0.47727272727272729</v>
      </c>
      <c r="J242" s="20">
        <v>0</v>
      </c>
      <c r="K242" s="9">
        <v>0</v>
      </c>
      <c r="L242" s="20">
        <v>0</v>
      </c>
      <c r="M242" s="9">
        <v>0</v>
      </c>
      <c r="N242" s="20">
        <v>17</v>
      </c>
      <c r="O242" s="9">
        <v>0.38636363636363635</v>
      </c>
      <c r="P242" s="20">
        <v>0</v>
      </c>
      <c r="Q242" s="9">
        <v>0</v>
      </c>
    </row>
    <row r="243" spans="4:17" x14ac:dyDescent="0.25">
      <c r="D243" s="8" t="s">
        <v>479</v>
      </c>
      <c r="E243" s="20">
        <v>185</v>
      </c>
      <c r="F243" s="20">
        <v>141</v>
      </c>
      <c r="G243" s="9">
        <v>0.76216216216216215</v>
      </c>
      <c r="H243" s="20">
        <v>79</v>
      </c>
      <c r="I243" s="9">
        <v>0.56028368794326244</v>
      </c>
      <c r="J243" s="20">
        <v>0</v>
      </c>
      <c r="K243" s="9">
        <v>0</v>
      </c>
      <c r="L243" s="20">
        <v>0</v>
      </c>
      <c r="M243" s="9">
        <v>0</v>
      </c>
      <c r="N243" s="20">
        <v>25</v>
      </c>
      <c r="O243" s="9">
        <v>0.1773049645390071</v>
      </c>
      <c r="P243" s="20">
        <v>10</v>
      </c>
      <c r="Q243" s="9">
        <v>7.0921985815602842E-2</v>
      </c>
    </row>
    <row r="244" spans="4:17" x14ac:dyDescent="0.25">
      <c r="D244" s="8" t="s">
        <v>480</v>
      </c>
      <c r="E244" s="20">
        <v>159</v>
      </c>
      <c r="F244" s="20">
        <v>111</v>
      </c>
      <c r="G244" s="9">
        <v>0.69811320754716977</v>
      </c>
      <c r="H244" s="20">
        <v>61</v>
      </c>
      <c r="I244" s="9">
        <v>0.5495495495495496</v>
      </c>
      <c r="J244" s="20">
        <v>0</v>
      </c>
      <c r="K244" s="9">
        <v>0</v>
      </c>
      <c r="L244" s="20">
        <v>3</v>
      </c>
      <c r="M244" s="9">
        <v>2.7027027027027029E-2</v>
      </c>
      <c r="N244" s="20">
        <v>26</v>
      </c>
      <c r="O244" s="9">
        <v>0.23423423423423423</v>
      </c>
      <c r="P244" s="20">
        <v>4</v>
      </c>
      <c r="Q244" s="9">
        <v>3.6036036036036036E-2</v>
      </c>
    </row>
    <row r="245" spans="4:17" x14ac:dyDescent="0.25">
      <c r="D245" s="8" t="s">
        <v>664</v>
      </c>
      <c r="E245" s="20">
        <v>94</v>
      </c>
      <c r="F245" s="20">
        <v>74</v>
      </c>
      <c r="G245" s="9">
        <v>0.78723404255319152</v>
      </c>
      <c r="H245" s="20">
        <v>37</v>
      </c>
      <c r="I245" s="9">
        <v>0.5</v>
      </c>
      <c r="J245" s="20">
        <v>0</v>
      </c>
      <c r="K245" s="9">
        <v>0</v>
      </c>
      <c r="L245" s="20">
        <v>2</v>
      </c>
      <c r="M245" s="9">
        <v>2.7027027027027029E-2</v>
      </c>
      <c r="N245" s="20">
        <v>10</v>
      </c>
      <c r="O245" s="9">
        <v>0.13513513513513514</v>
      </c>
      <c r="P245" s="20">
        <v>4</v>
      </c>
      <c r="Q245" s="9">
        <v>5.4054054054054057E-2</v>
      </c>
    </row>
    <row r="246" spans="4:17" x14ac:dyDescent="0.25">
      <c r="D246" s="8" t="s">
        <v>665</v>
      </c>
      <c r="E246" s="20">
        <v>114</v>
      </c>
      <c r="F246" s="20">
        <v>73</v>
      </c>
      <c r="G246" s="9">
        <v>0.64035087719298245</v>
      </c>
      <c r="H246" s="20">
        <v>32</v>
      </c>
      <c r="I246" s="9">
        <v>0.43835616438356162</v>
      </c>
      <c r="J246" s="20">
        <v>0</v>
      </c>
      <c r="K246" s="9">
        <v>0</v>
      </c>
      <c r="L246" s="20">
        <v>3</v>
      </c>
      <c r="M246" s="9">
        <v>4.1095890410958902E-2</v>
      </c>
      <c r="N246" s="20">
        <v>12</v>
      </c>
      <c r="O246" s="9">
        <v>0.16438356164383561</v>
      </c>
      <c r="P246" s="20">
        <v>22</v>
      </c>
      <c r="Q246" s="9">
        <v>0.30136986301369861</v>
      </c>
    </row>
    <row r="247" spans="4:17" x14ac:dyDescent="0.25">
      <c r="D247" s="8" t="s">
        <v>487</v>
      </c>
      <c r="E247" s="20">
        <v>168</v>
      </c>
      <c r="F247" s="20">
        <v>97</v>
      </c>
      <c r="G247" s="9">
        <v>0.57738095238095233</v>
      </c>
      <c r="H247" s="20">
        <v>45</v>
      </c>
      <c r="I247" s="9">
        <v>0.46391752577319589</v>
      </c>
      <c r="J247" s="20"/>
      <c r="K247" s="9">
        <v>0</v>
      </c>
      <c r="L247" s="20"/>
      <c r="M247" s="9">
        <v>0</v>
      </c>
      <c r="N247" s="20">
        <v>14</v>
      </c>
      <c r="O247" s="9">
        <v>0.14432989690721648</v>
      </c>
      <c r="P247" s="20">
        <v>34</v>
      </c>
      <c r="Q247" s="9">
        <v>0.35051546391752575</v>
      </c>
    </row>
    <row r="248" spans="4:17" x14ac:dyDescent="0.25">
      <c r="D248" s="8" t="s">
        <v>496</v>
      </c>
      <c r="E248" s="20">
        <v>89</v>
      </c>
      <c r="F248" s="20">
        <v>73</v>
      </c>
      <c r="G248" s="9">
        <v>0.8202247191011236</v>
      </c>
      <c r="H248" s="20">
        <v>44</v>
      </c>
      <c r="I248" s="9">
        <v>0.60273972602739723</v>
      </c>
      <c r="J248" s="20">
        <v>0</v>
      </c>
      <c r="K248" s="9">
        <v>0</v>
      </c>
      <c r="L248" s="20">
        <v>1</v>
      </c>
      <c r="M248" s="9">
        <v>1.3698630136986301E-2</v>
      </c>
      <c r="N248" s="20">
        <v>7</v>
      </c>
      <c r="O248" s="9">
        <v>9.5890410958904104E-2</v>
      </c>
      <c r="P248" s="20">
        <v>2</v>
      </c>
      <c r="Q248" s="9">
        <v>2.7397260273972601E-2</v>
      </c>
    </row>
    <row r="249" spans="4:17" x14ac:dyDescent="0.25">
      <c r="D249" s="8" t="s">
        <v>673</v>
      </c>
      <c r="E249" s="20">
        <v>125</v>
      </c>
      <c r="F249" s="20">
        <v>99</v>
      </c>
      <c r="G249" s="9">
        <v>0.79200000000000004</v>
      </c>
      <c r="H249" s="20">
        <v>45</v>
      </c>
      <c r="I249" s="9">
        <v>0.45454545454545453</v>
      </c>
      <c r="J249" s="20">
        <v>0</v>
      </c>
      <c r="K249" s="9">
        <v>0</v>
      </c>
      <c r="L249" s="20">
        <v>0</v>
      </c>
      <c r="M249" s="9">
        <v>0</v>
      </c>
      <c r="N249" s="20">
        <v>14</v>
      </c>
      <c r="O249" s="9">
        <v>0.14141414141414141</v>
      </c>
      <c r="P249" s="20">
        <v>5</v>
      </c>
      <c r="Q249" s="9">
        <v>5.0505050505050504E-2</v>
      </c>
    </row>
    <row r="250" spans="4:17" x14ac:dyDescent="0.25">
      <c r="D250" s="7" t="s">
        <v>476</v>
      </c>
      <c r="E250" s="20">
        <v>1800</v>
      </c>
      <c r="F250" s="20">
        <v>1515</v>
      </c>
      <c r="G250" s="9">
        <v>0.84166666666666667</v>
      </c>
      <c r="H250" s="20">
        <v>1047</v>
      </c>
      <c r="I250" s="9">
        <v>0.69108910891089104</v>
      </c>
      <c r="J250" s="20">
        <v>0</v>
      </c>
      <c r="K250" s="9">
        <v>0</v>
      </c>
      <c r="L250" s="20">
        <v>45</v>
      </c>
      <c r="M250" s="9">
        <v>2.9702970297029702E-2</v>
      </c>
      <c r="N250" s="20">
        <v>146</v>
      </c>
      <c r="O250" s="9">
        <v>9.6369636963696367E-2</v>
      </c>
      <c r="P250" s="20">
        <v>36</v>
      </c>
      <c r="Q250" s="9">
        <v>2.3762376237623763E-2</v>
      </c>
    </row>
    <row r="251" spans="4:17" x14ac:dyDescent="0.25">
      <c r="D251" s="8" t="s">
        <v>653</v>
      </c>
      <c r="E251" s="20">
        <v>70</v>
      </c>
      <c r="F251" s="20">
        <v>58</v>
      </c>
      <c r="G251" s="9">
        <v>0.82857142857142863</v>
      </c>
      <c r="H251" s="20">
        <v>40</v>
      </c>
      <c r="I251" s="9">
        <v>0.68965517241379315</v>
      </c>
      <c r="J251" s="20">
        <v>0</v>
      </c>
      <c r="K251" s="9">
        <v>0</v>
      </c>
      <c r="L251" s="20">
        <v>0</v>
      </c>
      <c r="M251" s="9">
        <v>0</v>
      </c>
      <c r="N251" s="20">
        <v>9</v>
      </c>
      <c r="O251" s="9">
        <v>0.15517241379310345</v>
      </c>
      <c r="P251" s="20">
        <v>1</v>
      </c>
      <c r="Q251" s="9">
        <v>1.7241379310344827E-2</v>
      </c>
    </row>
    <row r="252" spans="4:17" x14ac:dyDescent="0.25">
      <c r="D252" s="8" t="s">
        <v>656</v>
      </c>
      <c r="E252" s="20">
        <v>256</v>
      </c>
      <c r="F252" s="20">
        <v>201</v>
      </c>
      <c r="G252" s="9">
        <v>0.78515625</v>
      </c>
      <c r="H252" s="20">
        <v>113</v>
      </c>
      <c r="I252" s="9">
        <v>0.56218905472636815</v>
      </c>
      <c r="J252" s="20">
        <v>0</v>
      </c>
      <c r="K252" s="9">
        <v>0</v>
      </c>
      <c r="L252" s="20">
        <v>18</v>
      </c>
      <c r="M252" s="9">
        <v>8.9552238805970144E-2</v>
      </c>
      <c r="N252" s="20">
        <v>12</v>
      </c>
      <c r="O252" s="9">
        <v>5.9701492537313432E-2</v>
      </c>
      <c r="P252" s="20">
        <v>14</v>
      </c>
      <c r="Q252" s="9">
        <v>6.965174129353234E-2</v>
      </c>
    </row>
    <row r="253" spans="4:17" x14ac:dyDescent="0.25">
      <c r="D253" s="8" t="s">
        <v>659</v>
      </c>
      <c r="E253" s="20">
        <v>138</v>
      </c>
      <c r="F253" s="20">
        <v>121</v>
      </c>
      <c r="G253" s="9">
        <v>0.87681159420289856</v>
      </c>
      <c r="H253" s="20">
        <v>82</v>
      </c>
      <c r="I253" s="9">
        <v>0.6776859504132231</v>
      </c>
      <c r="J253" s="20">
        <v>0</v>
      </c>
      <c r="K253" s="9">
        <v>0</v>
      </c>
      <c r="L253" s="20">
        <v>3</v>
      </c>
      <c r="M253" s="9">
        <v>2.4793388429752067E-2</v>
      </c>
      <c r="N253" s="20">
        <v>5</v>
      </c>
      <c r="O253" s="9">
        <v>4.1322314049586778E-2</v>
      </c>
      <c r="P253" s="20">
        <v>5</v>
      </c>
      <c r="Q253" s="9">
        <v>4.1322314049586778E-2</v>
      </c>
    </row>
    <row r="254" spans="4:17" x14ac:dyDescent="0.25">
      <c r="D254" s="8" t="s">
        <v>485</v>
      </c>
      <c r="E254" s="20">
        <v>139</v>
      </c>
      <c r="F254" s="20">
        <v>124</v>
      </c>
      <c r="G254" s="9">
        <v>0.8920863309352518</v>
      </c>
      <c r="H254" s="20">
        <v>94</v>
      </c>
      <c r="I254" s="9">
        <v>0.75806451612903225</v>
      </c>
      <c r="J254" s="20">
        <v>0</v>
      </c>
      <c r="K254" s="9">
        <v>0</v>
      </c>
      <c r="L254" s="20">
        <v>9</v>
      </c>
      <c r="M254" s="9">
        <v>7.2580645161290328E-2</v>
      </c>
      <c r="N254" s="20">
        <v>3</v>
      </c>
      <c r="O254" s="9">
        <v>2.4193548387096774E-2</v>
      </c>
      <c r="P254" s="20">
        <v>1</v>
      </c>
      <c r="Q254" s="9">
        <v>8.0645161290322578E-3</v>
      </c>
    </row>
    <row r="255" spans="4:17" x14ac:dyDescent="0.25">
      <c r="D255" s="8" t="s">
        <v>668</v>
      </c>
      <c r="E255" s="20">
        <v>131</v>
      </c>
      <c r="F255" s="20">
        <v>109</v>
      </c>
      <c r="G255" s="9">
        <v>0.83206106870229013</v>
      </c>
      <c r="H255" s="20">
        <v>66</v>
      </c>
      <c r="I255" s="9">
        <v>0.60550458715596334</v>
      </c>
      <c r="J255" s="20">
        <v>0</v>
      </c>
      <c r="K255" s="9">
        <v>0</v>
      </c>
      <c r="L255" s="20">
        <v>3</v>
      </c>
      <c r="M255" s="9">
        <v>2.7522935779816515E-2</v>
      </c>
      <c r="N255" s="20">
        <v>13</v>
      </c>
      <c r="O255" s="9">
        <v>0.11926605504587157</v>
      </c>
      <c r="P255" s="20">
        <v>2</v>
      </c>
      <c r="Q255" s="9">
        <v>1.834862385321101E-2</v>
      </c>
    </row>
    <row r="256" spans="4:17" x14ac:dyDescent="0.25">
      <c r="D256" s="8" t="s">
        <v>670</v>
      </c>
      <c r="E256" s="20">
        <v>179</v>
      </c>
      <c r="F256" s="20">
        <v>140</v>
      </c>
      <c r="G256" s="9">
        <v>0.78212290502793291</v>
      </c>
      <c r="H256" s="20">
        <v>101</v>
      </c>
      <c r="I256" s="9">
        <v>0.72142857142857142</v>
      </c>
      <c r="J256" s="20">
        <v>0</v>
      </c>
      <c r="K256" s="9">
        <v>0</v>
      </c>
      <c r="L256" s="20">
        <v>5</v>
      </c>
      <c r="M256" s="9">
        <v>3.5714285714285712E-2</v>
      </c>
      <c r="N256" s="20">
        <v>21</v>
      </c>
      <c r="O256" s="9">
        <v>0.15</v>
      </c>
      <c r="P256" s="20">
        <v>3</v>
      </c>
      <c r="Q256" s="9">
        <v>2.1428571428571429E-2</v>
      </c>
    </row>
    <row r="257" spans="4:17" x14ac:dyDescent="0.25">
      <c r="D257" s="8" t="s">
        <v>671</v>
      </c>
      <c r="E257" s="20">
        <v>182</v>
      </c>
      <c r="F257" s="20">
        <v>155</v>
      </c>
      <c r="G257" s="9">
        <v>0.85164835164835162</v>
      </c>
      <c r="H257" s="20">
        <v>108</v>
      </c>
      <c r="I257" s="9">
        <v>0.6967741935483871</v>
      </c>
      <c r="J257" s="20">
        <v>0</v>
      </c>
      <c r="K257" s="9">
        <v>0</v>
      </c>
      <c r="L257" s="20">
        <v>1</v>
      </c>
      <c r="M257" s="9">
        <v>6.4516129032258064E-3</v>
      </c>
      <c r="N257" s="20">
        <v>18</v>
      </c>
      <c r="O257" s="9">
        <v>0.11612903225806452</v>
      </c>
      <c r="P257" s="20">
        <v>1</v>
      </c>
      <c r="Q257" s="9">
        <v>6.4516129032258064E-3</v>
      </c>
    </row>
    <row r="258" spans="4:17" x14ac:dyDescent="0.25">
      <c r="D258" s="8" t="s">
        <v>497</v>
      </c>
      <c r="E258" s="20">
        <v>158</v>
      </c>
      <c r="F258" s="20">
        <v>131</v>
      </c>
      <c r="G258" s="9">
        <v>0.82911392405063289</v>
      </c>
      <c r="H258" s="20">
        <v>88</v>
      </c>
      <c r="I258" s="9">
        <v>0.6717557251908397</v>
      </c>
      <c r="J258" s="20">
        <v>0</v>
      </c>
      <c r="K258" s="9">
        <v>0</v>
      </c>
      <c r="L258" s="20">
        <v>4</v>
      </c>
      <c r="M258" s="9">
        <v>3.0534351145038167E-2</v>
      </c>
      <c r="N258" s="20">
        <v>17</v>
      </c>
      <c r="O258" s="9">
        <v>0.12977099236641221</v>
      </c>
      <c r="P258" s="20">
        <v>3</v>
      </c>
      <c r="Q258" s="9">
        <v>2.2900763358778626E-2</v>
      </c>
    </row>
    <row r="259" spans="4:17" x14ac:dyDescent="0.25">
      <c r="D259" s="8" t="s">
        <v>672</v>
      </c>
      <c r="E259" s="20">
        <v>223</v>
      </c>
      <c r="F259" s="20">
        <v>190</v>
      </c>
      <c r="G259" s="9">
        <v>0.85201793721973096</v>
      </c>
      <c r="H259" s="20">
        <v>134</v>
      </c>
      <c r="I259" s="9">
        <v>0.70526315789473681</v>
      </c>
      <c r="J259" s="20">
        <v>0</v>
      </c>
      <c r="K259" s="9">
        <v>0</v>
      </c>
      <c r="L259" s="20">
        <v>2</v>
      </c>
      <c r="M259" s="9">
        <v>1.0526315789473684E-2</v>
      </c>
      <c r="N259" s="20">
        <v>20</v>
      </c>
      <c r="O259" s="9">
        <v>0.10526315789473684</v>
      </c>
      <c r="P259" s="20">
        <v>1</v>
      </c>
      <c r="Q259" s="9">
        <v>5.263157894736842E-3</v>
      </c>
    </row>
    <row r="260" spans="4:17" x14ac:dyDescent="0.25">
      <c r="D260" s="8" t="s">
        <v>675</v>
      </c>
      <c r="E260" s="20">
        <v>189</v>
      </c>
      <c r="F260" s="20">
        <v>169</v>
      </c>
      <c r="G260" s="9">
        <v>0.89417989417989419</v>
      </c>
      <c r="H260" s="20">
        <v>134</v>
      </c>
      <c r="I260" s="9">
        <v>0.79289940828402372</v>
      </c>
      <c r="J260" s="20">
        <v>0</v>
      </c>
      <c r="K260" s="9">
        <v>0</v>
      </c>
      <c r="L260" s="20">
        <v>0</v>
      </c>
      <c r="M260" s="9">
        <v>0</v>
      </c>
      <c r="N260" s="20">
        <v>15</v>
      </c>
      <c r="O260" s="9">
        <v>8.8757396449704137E-2</v>
      </c>
      <c r="P260" s="20">
        <v>2</v>
      </c>
      <c r="Q260" s="9">
        <v>1.1834319526627219E-2</v>
      </c>
    </row>
    <row r="261" spans="4:17" x14ac:dyDescent="0.25">
      <c r="D261" s="8" t="s">
        <v>477</v>
      </c>
      <c r="E261" s="20">
        <v>135</v>
      </c>
      <c r="F261" s="20">
        <v>117</v>
      </c>
      <c r="G261" s="9">
        <v>0.8666666666666667</v>
      </c>
      <c r="H261" s="20">
        <v>87</v>
      </c>
      <c r="I261" s="9">
        <v>0.74358974358974361</v>
      </c>
      <c r="J261" s="20"/>
      <c r="K261" s="9">
        <v>0</v>
      </c>
      <c r="L261" s="20"/>
      <c r="M261" s="9">
        <v>0</v>
      </c>
      <c r="N261" s="20">
        <v>13</v>
      </c>
      <c r="O261" s="9">
        <v>0.1111111111111111</v>
      </c>
      <c r="P261" s="20">
        <v>3</v>
      </c>
      <c r="Q261" s="9">
        <v>2.564102564102564E-2</v>
      </c>
    </row>
    <row r="262" spans="4:17" x14ac:dyDescent="0.25">
      <c r="D262" s="6" t="s">
        <v>676</v>
      </c>
      <c r="E262" s="20">
        <v>8383</v>
      </c>
      <c r="F262" s="20">
        <v>6135</v>
      </c>
      <c r="G262" s="9">
        <v>0.73183824406537035</v>
      </c>
      <c r="H262" s="20">
        <v>3130</v>
      </c>
      <c r="I262" s="9">
        <v>0.51018744906275471</v>
      </c>
      <c r="J262" s="20">
        <v>0</v>
      </c>
      <c r="K262" s="9">
        <v>0</v>
      </c>
      <c r="L262" s="20">
        <v>181</v>
      </c>
      <c r="M262" s="9">
        <v>2.9502852485737571E-2</v>
      </c>
      <c r="N262" s="20">
        <v>1279</v>
      </c>
      <c r="O262" s="9">
        <v>0.2084759576202119</v>
      </c>
      <c r="P262" s="20">
        <v>231</v>
      </c>
      <c r="Q262" s="9">
        <v>3.7652811735941323E-2</v>
      </c>
    </row>
    <row r="263" spans="4:17" x14ac:dyDescent="0.25">
      <c r="D263" s="7" t="s">
        <v>693</v>
      </c>
      <c r="E263" s="20">
        <v>1035</v>
      </c>
      <c r="F263" s="20">
        <v>757</v>
      </c>
      <c r="G263" s="9">
        <v>0.73140096618357486</v>
      </c>
      <c r="H263" s="20">
        <v>422</v>
      </c>
      <c r="I263" s="9">
        <v>0.55746367239101713</v>
      </c>
      <c r="J263" s="20">
        <v>0</v>
      </c>
      <c r="K263" s="9">
        <v>0</v>
      </c>
      <c r="L263" s="20">
        <v>16</v>
      </c>
      <c r="M263" s="9">
        <v>2.1136063408190225E-2</v>
      </c>
      <c r="N263" s="20">
        <v>186</v>
      </c>
      <c r="O263" s="9">
        <v>0.24570673712021135</v>
      </c>
      <c r="P263" s="20">
        <v>18</v>
      </c>
      <c r="Q263" s="9">
        <v>2.3778071334214002E-2</v>
      </c>
    </row>
    <row r="264" spans="4:17" x14ac:dyDescent="0.25">
      <c r="D264" s="8" t="s">
        <v>694</v>
      </c>
      <c r="E264" s="20">
        <v>88</v>
      </c>
      <c r="F264" s="20">
        <v>72</v>
      </c>
      <c r="G264" s="9">
        <v>0.81818181818181823</v>
      </c>
      <c r="H264" s="20">
        <v>43</v>
      </c>
      <c r="I264" s="9">
        <v>0.59722222222222221</v>
      </c>
      <c r="J264" s="20">
        <v>0</v>
      </c>
      <c r="K264" s="9">
        <v>0</v>
      </c>
      <c r="L264" s="20">
        <v>2</v>
      </c>
      <c r="M264" s="9">
        <v>2.7777777777777776E-2</v>
      </c>
      <c r="N264" s="20">
        <v>9</v>
      </c>
      <c r="O264" s="9">
        <v>0.125</v>
      </c>
      <c r="P264" s="20">
        <v>2</v>
      </c>
      <c r="Q264" s="9">
        <v>2.7777777777777776E-2</v>
      </c>
    </row>
    <row r="265" spans="4:17" x14ac:dyDescent="0.25">
      <c r="D265" s="8" t="s">
        <v>696</v>
      </c>
      <c r="E265" s="20">
        <v>264</v>
      </c>
      <c r="F265" s="20">
        <v>195</v>
      </c>
      <c r="G265" s="9">
        <v>0.73863636363636365</v>
      </c>
      <c r="H265" s="20">
        <v>100</v>
      </c>
      <c r="I265" s="9">
        <v>0.51282051282051277</v>
      </c>
      <c r="J265" s="20">
        <v>0</v>
      </c>
      <c r="K265" s="9">
        <v>0</v>
      </c>
      <c r="L265" s="20">
        <v>2</v>
      </c>
      <c r="M265" s="9">
        <v>1.0256410256410256E-2</v>
      </c>
      <c r="N265" s="20">
        <v>45</v>
      </c>
      <c r="O265" s="9">
        <v>0.23076923076923078</v>
      </c>
      <c r="P265" s="20">
        <v>5</v>
      </c>
      <c r="Q265" s="9">
        <v>2.564102564102564E-2</v>
      </c>
    </row>
    <row r="266" spans="4:17" x14ac:dyDescent="0.25">
      <c r="D266" s="8" t="s">
        <v>704</v>
      </c>
      <c r="E266" s="20">
        <v>114</v>
      </c>
      <c r="F266" s="20">
        <v>79</v>
      </c>
      <c r="G266" s="9">
        <v>0.69298245614035092</v>
      </c>
      <c r="H266" s="20">
        <v>45</v>
      </c>
      <c r="I266" s="9">
        <v>0.569620253164557</v>
      </c>
      <c r="J266" s="20">
        <v>0</v>
      </c>
      <c r="K266" s="9">
        <v>0</v>
      </c>
      <c r="L266" s="20">
        <v>2</v>
      </c>
      <c r="M266" s="9">
        <v>2.5316455696202531E-2</v>
      </c>
      <c r="N266" s="20">
        <v>22</v>
      </c>
      <c r="O266" s="9">
        <v>0.27848101265822783</v>
      </c>
      <c r="P266" s="20">
        <v>1</v>
      </c>
      <c r="Q266" s="9">
        <v>1.2658227848101266E-2</v>
      </c>
    </row>
    <row r="267" spans="4:17" x14ac:dyDescent="0.25">
      <c r="D267" s="8" t="s">
        <v>709</v>
      </c>
      <c r="E267" s="20">
        <v>371</v>
      </c>
      <c r="F267" s="20">
        <v>251</v>
      </c>
      <c r="G267" s="9">
        <v>0.67654986522911054</v>
      </c>
      <c r="H267" s="20">
        <v>134</v>
      </c>
      <c r="I267" s="9">
        <v>0.53386454183266929</v>
      </c>
      <c r="J267" s="20">
        <v>0</v>
      </c>
      <c r="K267" s="9">
        <v>0</v>
      </c>
      <c r="L267" s="20">
        <v>8</v>
      </c>
      <c r="M267" s="9">
        <v>3.1872509960159362E-2</v>
      </c>
      <c r="N267" s="20">
        <v>82</v>
      </c>
      <c r="O267" s="9">
        <v>0.32669322709163345</v>
      </c>
      <c r="P267" s="20">
        <v>8</v>
      </c>
      <c r="Q267" s="9">
        <v>3.1872509960159362E-2</v>
      </c>
    </row>
    <row r="268" spans="4:17" x14ac:dyDescent="0.25">
      <c r="D268" s="8" t="s">
        <v>713</v>
      </c>
      <c r="E268" s="20">
        <v>198</v>
      </c>
      <c r="F268" s="20">
        <v>160</v>
      </c>
      <c r="G268" s="9">
        <v>0.80808080808080807</v>
      </c>
      <c r="H268" s="20">
        <v>100</v>
      </c>
      <c r="I268" s="9">
        <v>0.625</v>
      </c>
      <c r="J268" s="20">
        <v>0</v>
      </c>
      <c r="K268" s="9">
        <v>0</v>
      </c>
      <c r="L268" s="20">
        <v>2</v>
      </c>
      <c r="M268" s="9">
        <v>1.2500000000000001E-2</v>
      </c>
      <c r="N268" s="20">
        <v>28</v>
      </c>
      <c r="O268" s="9">
        <v>0.17499999999999999</v>
      </c>
      <c r="P268" s="20">
        <v>2</v>
      </c>
      <c r="Q268" s="9">
        <v>1.2500000000000001E-2</v>
      </c>
    </row>
    <row r="269" spans="4:17" x14ac:dyDescent="0.25">
      <c r="D269" s="7" t="s">
        <v>679</v>
      </c>
      <c r="E269" s="20">
        <v>879</v>
      </c>
      <c r="F269" s="20">
        <v>633</v>
      </c>
      <c r="G269" s="9">
        <v>0.72013651877133111</v>
      </c>
      <c r="H269" s="20">
        <v>319</v>
      </c>
      <c r="I269" s="9">
        <v>0.50394944707740918</v>
      </c>
      <c r="J269" s="20">
        <v>0</v>
      </c>
      <c r="K269" s="9">
        <v>0</v>
      </c>
      <c r="L269" s="20">
        <v>43</v>
      </c>
      <c r="M269" s="9">
        <v>6.7930489731437602E-2</v>
      </c>
      <c r="N269" s="20">
        <v>123</v>
      </c>
      <c r="O269" s="9">
        <v>0.19431279620853081</v>
      </c>
      <c r="P269" s="20">
        <v>11</v>
      </c>
      <c r="Q269" s="9">
        <v>1.7377567140600316E-2</v>
      </c>
    </row>
    <row r="270" spans="4:17" x14ac:dyDescent="0.25">
      <c r="D270" s="8" t="s">
        <v>680</v>
      </c>
      <c r="E270" s="20">
        <v>191</v>
      </c>
      <c r="F270" s="20">
        <v>148</v>
      </c>
      <c r="G270" s="9">
        <v>0.77486910994764402</v>
      </c>
      <c r="H270" s="20">
        <v>76</v>
      </c>
      <c r="I270" s="9">
        <v>0.51351351351351349</v>
      </c>
      <c r="J270" s="20">
        <v>0</v>
      </c>
      <c r="K270" s="9">
        <v>0</v>
      </c>
      <c r="L270" s="20">
        <v>8</v>
      </c>
      <c r="M270" s="9">
        <v>5.4054054054054057E-2</v>
      </c>
      <c r="N270" s="20">
        <v>22</v>
      </c>
      <c r="O270" s="9">
        <v>0.14864864864864866</v>
      </c>
      <c r="P270" s="20">
        <v>1</v>
      </c>
      <c r="Q270" s="9">
        <v>6.7567567567567571E-3</v>
      </c>
    </row>
    <row r="271" spans="4:17" x14ac:dyDescent="0.25">
      <c r="D271" s="8" t="s">
        <v>685</v>
      </c>
      <c r="E271" s="20">
        <v>391</v>
      </c>
      <c r="F271" s="20">
        <v>291</v>
      </c>
      <c r="G271" s="9">
        <v>0.74424552429667523</v>
      </c>
      <c r="H271" s="20">
        <v>155</v>
      </c>
      <c r="I271" s="9">
        <v>0.53264604810996563</v>
      </c>
      <c r="J271" s="20">
        <v>0</v>
      </c>
      <c r="K271" s="9">
        <v>0</v>
      </c>
      <c r="L271" s="20">
        <v>14</v>
      </c>
      <c r="M271" s="9">
        <v>4.8109965635738834E-2</v>
      </c>
      <c r="N271" s="20">
        <v>55</v>
      </c>
      <c r="O271" s="9">
        <v>0.18900343642611683</v>
      </c>
      <c r="P271" s="20">
        <v>3</v>
      </c>
      <c r="Q271" s="9">
        <v>1.0309278350515464E-2</v>
      </c>
    </row>
    <row r="272" spans="4:17" x14ac:dyDescent="0.25">
      <c r="D272" s="8" t="s">
        <v>697</v>
      </c>
      <c r="E272" s="20">
        <v>31</v>
      </c>
      <c r="F272" s="20">
        <v>11</v>
      </c>
      <c r="G272" s="9">
        <v>0.35483870967741937</v>
      </c>
      <c r="H272" s="20">
        <v>2</v>
      </c>
      <c r="I272" s="9">
        <v>0.18181818181818182</v>
      </c>
      <c r="J272" s="20">
        <v>0</v>
      </c>
      <c r="K272" s="9">
        <v>0</v>
      </c>
      <c r="L272" s="20">
        <v>5</v>
      </c>
      <c r="M272" s="9">
        <v>0.45454545454545453</v>
      </c>
      <c r="N272" s="20">
        <v>9</v>
      </c>
      <c r="O272" s="9">
        <v>0.81818181818181823</v>
      </c>
      <c r="P272" s="20">
        <v>0</v>
      </c>
      <c r="Q272" s="9">
        <v>0</v>
      </c>
    </row>
    <row r="273" spans="4:17" x14ac:dyDescent="0.25">
      <c r="D273" s="8" t="s">
        <v>705</v>
      </c>
      <c r="E273" s="20">
        <v>266</v>
      </c>
      <c r="F273" s="20">
        <v>183</v>
      </c>
      <c r="G273" s="9">
        <v>0.68796992481203012</v>
      </c>
      <c r="H273" s="20">
        <v>86</v>
      </c>
      <c r="I273" s="9">
        <v>0.46994535519125685</v>
      </c>
      <c r="J273" s="20">
        <v>0</v>
      </c>
      <c r="K273" s="9">
        <v>0</v>
      </c>
      <c r="L273" s="20">
        <v>16</v>
      </c>
      <c r="M273" s="9">
        <v>8.7431693989071038E-2</v>
      </c>
      <c r="N273" s="20">
        <v>37</v>
      </c>
      <c r="O273" s="9">
        <v>0.20218579234972678</v>
      </c>
      <c r="P273" s="20">
        <v>7</v>
      </c>
      <c r="Q273" s="9">
        <v>3.825136612021858E-2</v>
      </c>
    </row>
    <row r="274" spans="4:17" x14ac:dyDescent="0.25">
      <c r="D274" s="7" t="s">
        <v>681</v>
      </c>
      <c r="E274" s="20">
        <v>1089</v>
      </c>
      <c r="F274" s="20">
        <v>802</v>
      </c>
      <c r="G274" s="9">
        <v>0.73645546372819104</v>
      </c>
      <c r="H274" s="20">
        <v>444</v>
      </c>
      <c r="I274" s="9">
        <v>0.55361596009975067</v>
      </c>
      <c r="J274" s="20">
        <v>0</v>
      </c>
      <c r="K274" s="9">
        <v>0</v>
      </c>
      <c r="L274" s="20">
        <v>31</v>
      </c>
      <c r="M274" s="9">
        <v>3.8653366583541147E-2</v>
      </c>
      <c r="N274" s="20">
        <v>169</v>
      </c>
      <c r="O274" s="9">
        <v>0.21072319201995013</v>
      </c>
      <c r="P274" s="20">
        <v>27</v>
      </c>
      <c r="Q274" s="9">
        <v>3.366583541147132E-2</v>
      </c>
    </row>
    <row r="275" spans="4:17" x14ac:dyDescent="0.25">
      <c r="D275" s="8" t="s">
        <v>682</v>
      </c>
      <c r="E275" s="20">
        <v>446</v>
      </c>
      <c r="F275" s="20">
        <v>339</v>
      </c>
      <c r="G275" s="9">
        <v>0.76008968609865468</v>
      </c>
      <c r="H275" s="20">
        <v>197</v>
      </c>
      <c r="I275" s="9">
        <v>0.58112094395280234</v>
      </c>
      <c r="J275" s="20">
        <v>0</v>
      </c>
      <c r="K275" s="9">
        <v>0</v>
      </c>
      <c r="L275" s="20">
        <v>22</v>
      </c>
      <c r="M275" s="9">
        <v>6.4896755162241887E-2</v>
      </c>
      <c r="N275" s="20">
        <v>57</v>
      </c>
      <c r="O275" s="9">
        <v>0.16814159292035399</v>
      </c>
      <c r="P275" s="20">
        <v>7</v>
      </c>
      <c r="Q275" s="9">
        <v>2.0648967551622419E-2</v>
      </c>
    </row>
    <row r="276" spans="4:17" x14ac:dyDescent="0.25">
      <c r="D276" s="8" t="s">
        <v>689</v>
      </c>
      <c r="E276" s="20">
        <v>210</v>
      </c>
      <c r="F276" s="20">
        <v>144</v>
      </c>
      <c r="G276" s="9">
        <v>0.68571428571428572</v>
      </c>
      <c r="H276" s="20">
        <v>84</v>
      </c>
      <c r="I276" s="9">
        <v>0.58333333333333337</v>
      </c>
      <c r="J276" s="20">
        <v>0</v>
      </c>
      <c r="K276" s="9">
        <v>0</v>
      </c>
      <c r="L276" s="20">
        <v>5</v>
      </c>
      <c r="M276" s="9">
        <v>3.4722222222222224E-2</v>
      </c>
      <c r="N276" s="20">
        <v>37</v>
      </c>
      <c r="O276" s="9">
        <v>0.25694444444444442</v>
      </c>
      <c r="P276" s="20">
        <v>4</v>
      </c>
      <c r="Q276" s="9">
        <v>2.7777777777777776E-2</v>
      </c>
    </row>
    <row r="277" spans="4:17" x14ac:dyDescent="0.25">
      <c r="D277" s="8" t="s">
        <v>698</v>
      </c>
      <c r="E277" s="20">
        <v>279</v>
      </c>
      <c r="F277" s="20">
        <v>208</v>
      </c>
      <c r="G277" s="9">
        <v>0.74551971326164879</v>
      </c>
      <c r="H277" s="20">
        <v>103</v>
      </c>
      <c r="I277" s="9">
        <v>0.49519230769230771</v>
      </c>
      <c r="J277" s="20">
        <v>0</v>
      </c>
      <c r="K277" s="9">
        <v>0</v>
      </c>
      <c r="L277" s="20">
        <v>2</v>
      </c>
      <c r="M277" s="9">
        <v>9.6153846153846159E-3</v>
      </c>
      <c r="N277" s="20">
        <v>47</v>
      </c>
      <c r="O277" s="9">
        <v>0.22596153846153846</v>
      </c>
      <c r="P277" s="20">
        <v>10</v>
      </c>
      <c r="Q277" s="9">
        <v>4.807692307692308E-2</v>
      </c>
    </row>
    <row r="278" spans="4:17" x14ac:dyDescent="0.25">
      <c r="D278" s="8" t="s">
        <v>699</v>
      </c>
      <c r="E278" s="20">
        <v>154</v>
      </c>
      <c r="F278" s="20">
        <v>111</v>
      </c>
      <c r="G278" s="9">
        <v>0.72077922077922074</v>
      </c>
      <c r="H278" s="20">
        <v>60</v>
      </c>
      <c r="I278" s="9">
        <v>0.54054054054054057</v>
      </c>
      <c r="J278" s="20">
        <v>0</v>
      </c>
      <c r="K278" s="9">
        <v>0</v>
      </c>
      <c r="L278" s="20">
        <v>2</v>
      </c>
      <c r="M278" s="9">
        <v>1.8018018018018018E-2</v>
      </c>
      <c r="N278" s="20">
        <v>28</v>
      </c>
      <c r="O278" s="9">
        <v>0.25225225225225223</v>
      </c>
      <c r="P278" s="20">
        <v>6</v>
      </c>
      <c r="Q278" s="9">
        <v>5.4054054054054057E-2</v>
      </c>
    </row>
    <row r="279" spans="4:17" x14ac:dyDescent="0.25">
      <c r="D279" s="7" t="s">
        <v>702</v>
      </c>
      <c r="E279" s="20">
        <v>1447</v>
      </c>
      <c r="F279" s="20">
        <v>1041</v>
      </c>
      <c r="G279" s="9">
        <v>0.71941948859709748</v>
      </c>
      <c r="H279" s="20">
        <v>440</v>
      </c>
      <c r="I279" s="9">
        <v>0.42267050912584053</v>
      </c>
      <c r="J279" s="20">
        <v>0</v>
      </c>
      <c r="K279" s="9">
        <v>0</v>
      </c>
      <c r="L279" s="20">
        <v>16</v>
      </c>
      <c r="M279" s="9">
        <v>1.536983669548511E-2</v>
      </c>
      <c r="N279" s="20">
        <v>257</v>
      </c>
      <c r="O279" s="9">
        <v>0.24687800192122958</v>
      </c>
      <c r="P279" s="20">
        <v>29</v>
      </c>
      <c r="Q279" s="9">
        <v>2.7857829010566763E-2</v>
      </c>
    </row>
    <row r="280" spans="4:17" x14ac:dyDescent="0.25">
      <c r="D280" s="8" t="s">
        <v>703</v>
      </c>
      <c r="E280" s="20">
        <v>110</v>
      </c>
      <c r="F280" s="20">
        <v>81</v>
      </c>
      <c r="G280" s="9">
        <v>0.73636363636363633</v>
      </c>
      <c r="H280" s="20">
        <v>46</v>
      </c>
      <c r="I280" s="9">
        <v>0.5679012345679012</v>
      </c>
      <c r="J280" s="20">
        <v>0</v>
      </c>
      <c r="K280" s="9">
        <v>0</v>
      </c>
      <c r="L280" s="20">
        <v>0</v>
      </c>
      <c r="M280" s="9">
        <v>0</v>
      </c>
      <c r="N280" s="20">
        <v>20</v>
      </c>
      <c r="O280" s="9">
        <v>0.24691358024691357</v>
      </c>
      <c r="P280" s="20">
        <v>4</v>
      </c>
      <c r="Q280" s="9">
        <v>4.9382716049382713E-2</v>
      </c>
    </row>
    <row r="281" spans="4:17" x14ac:dyDescent="0.25">
      <c r="D281" s="8" t="s">
        <v>706</v>
      </c>
      <c r="E281" s="20">
        <v>354</v>
      </c>
      <c r="F281" s="20">
        <v>256</v>
      </c>
      <c r="G281" s="9">
        <v>0.7231638418079096</v>
      </c>
      <c r="H281" s="20">
        <v>54</v>
      </c>
      <c r="I281" s="9">
        <v>0.2109375</v>
      </c>
      <c r="J281" s="20">
        <v>0</v>
      </c>
      <c r="K281" s="9">
        <v>0</v>
      </c>
      <c r="L281" s="20">
        <v>14</v>
      </c>
      <c r="M281" s="9">
        <v>5.46875E-2</v>
      </c>
      <c r="N281" s="20">
        <v>57</v>
      </c>
      <c r="O281" s="9">
        <v>0.22265625</v>
      </c>
      <c r="P281" s="20">
        <v>4</v>
      </c>
      <c r="Q281" s="9">
        <v>1.5625E-2</v>
      </c>
    </row>
    <row r="282" spans="4:17" x14ac:dyDescent="0.25">
      <c r="D282" s="8" t="s">
        <v>708</v>
      </c>
      <c r="E282" s="20">
        <v>431</v>
      </c>
      <c r="F282" s="20">
        <v>324</v>
      </c>
      <c r="G282" s="9">
        <v>0.75174013921113692</v>
      </c>
      <c r="H282" s="20">
        <v>156</v>
      </c>
      <c r="I282" s="9">
        <v>0.48148148148148145</v>
      </c>
      <c r="J282" s="20">
        <v>0</v>
      </c>
      <c r="K282" s="9">
        <v>0</v>
      </c>
      <c r="L282" s="20">
        <v>0</v>
      </c>
      <c r="M282" s="9">
        <v>0</v>
      </c>
      <c r="N282" s="20">
        <v>69</v>
      </c>
      <c r="O282" s="9">
        <v>0.21296296296296297</v>
      </c>
      <c r="P282" s="20">
        <v>6</v>
      </c>
      <c r="Q282" s="9">
        <v>1.8518518518518517E-2</v>
      </c>
    </row>
    <row r="283" spans="4:17" x14ac:dyDescent="0.25">
      <c r="D283" s="8" t="s">
        <v>710</v>
      </c>
      <c r="E283" s="20">
        <v>132</v>
      </c>
      <c r="F283" s="20">
        <v>89</v>
      </c>
      <c r="G283" s="9">
        <v>0.6742424242424242</v>
      </c>
      <c r="H283" s="20">
        <v>36</v>
      </c>
      <c r="I283" s="9">
        <v>0.4044943820224719</v>
      </c>
      <c r="J283" s="20">
        <v>0</v>
      </c>
      <c r="K283" s="9">
        <v>0</v>
      </c>
      <c r="L283" s="20">
        <v>0</v>
      </c>
      <c r="M283" s="9">
        <v>0</v>
      </c>
      <c r="N283" s="20">
        <v>28</v>
      </c>
      <c r="O283" s="9">
        <v>0.3146067415730337</v>
      </c>
      <c r="P283" s="20">
        <v>2</v>
      </c>
      <c r="Q283" s="9">
        <v>2.247191011235955E-2</v>
      </c>
    </row>
    <row r="284" spans="4:17" x14ac:dyDescent="0.25">
      <c r="D284" s="8" t="s">
        <v>715</v>
      </c>
      <c r="E284" s="20">
        <v>420</v>
      </c>
      <c r="F284" s="20">
        <v>291</v>
      </c>
      <c r="G284" s="9">
        <v>0.69285714285714284</v>
      </c>
      <c r="H284" s="20">
        <v>148</v>
      </c>
      <c r="I284" s="9">
        <v>0.50859106529209619</v>
      </c>
      <c r="J284" s="20">
        <v>0</v>
      </c>
      <c r="K284" s="9">
        <v>0</v>
      </c>
      <c r="L284" s="20">
        <v>2</v>
      </c>
      <c r="M284" s="9">
        <v>6.8728522336769758E-3</v>
      </c>
      <c r="N284" s="20">
        <v>83</v>
      </c>
      <c r="O284" s="9">
        <v>0.28522336769759449</v>
      </c>
      <c r="P284" s="20">
        <v>13</v>
      </c>
      <c r="Q284" s="9">
        <v>4.4673539518900345E-2</v>
      </c>
    </row>
    <row r="285" spans="4:17" x14ac:dyDescent="0.25">
      <c r="D285" s="7" t="s">
        <v>677</v>
      </c>
      <c r="E285" s="20">
        <v>1051</v>
      </c>
      <c r="F285" s="20">
        <v>761</v>
      </c>
      <c r="G285" s="9">
        <v>0.7240723120837298</v>
      </c>
      <c r="H285" s="20">
        <v>388</v>
      </c>
      <c r="I285" s="9">
        <v>0.50985545335085414</v>
      </c>
      <c r="J285" s="20">
        <v>0</v>
      </c>
      <c r="K285" s="9">
        <v>0</v>
      </c>
      <c r="L285" s="20">
        <v>24</v>
      </c>
      <c r="M285" s="9">
        <v>3.1537450722733243E-2</v>
      </c>
      <c r="N285" s="20">
        <v>154</v>
      </c>
      <c r="O285" s="9">
        <v>0.202365308804205</v>
      </c>
      <c r="P285" s="20">
        <v>34</v>
      </c>
      <c r="Q285" s="9">
        <v>4.4678055190538767E-2</v>
      </c>
    </row>
    <row r="286" spans="4:17" x14ac:dyDescent="0.25">
      <c r="D286" s="8" t="s">
        <v>678</v>
      </c>
      <c r="E286" s="20">
        <v>259</v>
      </c>
      <c r="F286" s="20">
        <v>186</v>
      </c>
      <c r="G286" s="9">
        <v>0.71814671814671815</v>
      </c>
      <c r="H286" s="20">
        <v>91</v>
      </c>
      <c r="I286" s="9">
        <v>0.489247311827957</v>
      </c>
      <c r="J286" s="20">
        <v>0</v>
      </c>
      <c r="K286" s="9">
        <v>0</v>
      </c>
      <c r="L286" s="20">
        <v>10</v>
      </c>
      <c r="M286" s="9">
        <v>5.3763440860215055E-2</v>
      </c>
      <c r="N286" s="20">
        <v>43</v>
      </c>
      <c r="O286" s="9">
        <v>0.23118279569892472</v>
      </c>
      <c r="P286" s="20">
        <v>7</v>
      </c>
      <c r="Q286" s="9">
        <v>3.7634408602150539E-2</v>
      </c>
    </row>
    <row r="287" spans="4:17" x14ac:dyDescent="0.25">
      <c r="D287" s="8" t="s">
        <v>686</v>
      </c>
      <c r="E287" s="20">
        <v>373</v>
      </c>
      <c r="F287" s="20">
        <v>260</v>
      </c>
      <c r="G287" s="9">
        <v>0.69705093833780163</v>
      </c>
      <c r="H287" s="20">
        <v>140</v>
      </c>
      <c r="I287" s="9">
        <v>0.53846153846153844</v>
      </c>
      <c r="J287" s="20">
        <v>0</v>
      </c>
      <c r="K287" s="9">
        <v>0</v>
      </c>
      <c r="L287" s="20">
        <v>2</v>
      </c>
      <c r="M287" s="9">
        <v>7.6923076923076927E-3</v>
      </c>
      <c r="N287" s="20">
        <v>54</v>
      </c>
      <c r="O287" s="9">
        <v>0.2076923076923077</v>
      </c>
      <c r="P287" s="20">
        <v>18</v>
      </c>
      <c r="Q287" s="9">
        <v>6.9230769230769235E-2</v>
      </c>
    </row>
    <row r="288" spans="4:17" x14ac:dyDescent="0.25">
      <c r="D288" s="8" t="s">
        <v>692</v>
      </c>
      <c r="E288" s="20">
        <v>150</v>
      </c>
      <c r="F288" s="20">
        <v>102</v>
      </c>
      <c r="G288" s="9">
        <v>0.68</v>
      </c>
      <c r="H288" s="20">
        <v>54</v>
      </c>
      <c r="I288" s="9">
        <v>0.52941176470588236</v>
      </c>
      <c r="J288" s="20">
        <v>0</v>
      </c>
      <c r="K288" s="9">
        <v>0</v>
      </c>
      <c r="L288" s="20">
        <v>4</v>
      </c>
      <c r="M288" s="9">
        <v>3.9215686274509803E-2</v>
      </c>
      <c r="N288" s="20">
        <v>32</v>
      </c>
      <c r="O288" s="9">
        <v>0.31372549019607843</v>
      </c>
      <c r="P288" s="20">
        <v>2</v>
      </c>
      <c r="Q288" s="9">
        <v>1.9607843137254902E-2</v>
      </c>
    </row>
    <row r="289" spans="4:17" x14ac:dyDescent="0.25">
      <c r="D289" s="8" t="s">
        <v>701</v>
      </c>
      <c r="E289" s="20">
        <v>269</v>
      </c>
      <c r="F289" s="20">
        <v>213</v>
      </c>
      <c r="G289" s="9">
        <v>0.79182156133828996</v>
      </c>
      <c r="H289" s="20">
        <v>103</v>
      </c>
      <c r="I289" s="9">
        <v>0.48356807511737088</v>
      </c>
      <c r="J289" s="20">
        <v>0</v>
      </c>
      <c r="K289" s="9">
        <v>0</v>
      </c>
      <c r="L289" s="20">
        <v>8</v>
      </c>
      <c r="M289" s="9">
        <v>3.7558685446009391E-2</v>
      </c>
      <c r="N289" s="20">
        <v>25</v>
      </c>
      <c r="O289" s="9">
        <v>0.11737089201877934</v>
      </c>
      <c r="P289" s="20">
        <v>7</v>
      </c>
      <c r="Q289" s="9">
        <v>3.2863849765258218E-2</v>
      </c>
    </row>
    <row r="290" spans="4:17" x14ac:dyDescent="0.25">
      <c r="D290" s="7" t="s">
        <v>683</v>
      </c>
      <c r="E290" s="20">
        <v>1099</v>
      </c>
      <c r="F290" s="20">
        <v>807</v>
      </c>
      <c r="G290" s="9">
        <v>0.73430391264786166</v>
      </c>
      <c r="H290" s="20">
        <v>400</v>
      </c>
      <c r="I290" s="9">
        <v>0.49566294919454773</v>
      </c>
      <c r="J290" s="20">
        <v>0</v>
      </c>
      <c r="K290" s="9">
        <v>0</v>
      </c>
      <c r="L290" s="20">
        <v>30</v>
      </c>
      <c r="M290" s="9">
        <v>3.717472118959108E-2</v>
      </c>
      <c r="N290" s="20">
        <v>150</v>
      </c>
      <c r="O290" s="9">
        <v>0.18587360594795538</v>
      </c>
      <c r="P290" s="20">
        <v>31</v>
      </c>
      <c r="Q290" s="9">
        <v>3.8413878562577448E-2</v>
      </c>
    </row>
    <row r="291" spans="4:17" x14ac:dyDescent="0.25">
      <c r="D291" s="8" t="s">
        <v>684</v>
      </c>
      <c r="E291" s="20">
        <v>282</v>
      </c>
      <c r="F291" s="20">
        <v>199</v>
      </c>
      <c r="G291" s="9">
        <v>0.70567375886524819</v>
      </c>
      <c r="H291" s="20">
        <v>92</v>
      </c>
      <c r="I291" s="9">
        <v>0.46231155778894473</v>
      </c>
      <c r="J291" s="20">
        <v>0</v>
      </c>
      <c r="K291" s="9">
        <v>0</v>
      </c>
      <c r="L291" s="20">
        <v>4</v>
      </c>
      <c r="M291" s="9">
        <v>2.0100502512562814E-2</v>
      </c>
      <c r="N291" s="20">
        <v>44</v>
      </c>
      <c r="O291" s="9">
        <v>0.22110552763819097</v>
      </c>
      <c r="P291" s="20">
        <v>13</v>
      </c>
      <c r="Q291" s="9">
        <v>6.5326633165829151E-2</v>
      </c>
    </row>
    <row r="292" spans="4:17" x14ac:dyDescent="0.25">
      <c r="D292" s="8" t="s">
        <v>690</v>
      </c>
      <c r="E292" s="20">
        <v>278</v>
      </c>
      <c r="F292" s="20">
        <v>211</v>
      </c>
      <c r="G292" s="9">
        <v>0.75899280575539574</v>
      </c>
      <c r="H292" s="20">
        <v>122</v>
      </c>
      <c r="I292" s="9">
        <v>0.5781990521327014</v>
      </c>
      <c r="J292" s="20">
        <v>0</v>
      </c>
      <c r="K292" s="9">
        <v>0</v>
      </c>
      <c r="L292" s="20">
        <v>8</v>
      </c>
      <c r="M292" s="9">
        <v>3.7914691943127965E-2</v>
      </c>
      <c r="N292" s="20">
        <v>31</v>
      </c>
      <c r="O292" s="9">
        <v>0.14691943127962084</v>
      </c>
      <c r="P292" s="20">
        <v>8</v>
      </c>
      <c r="Q292" s="9">
        <v>3.7914691943127965E-2</v>
      </c>
    </row>
    <row r="293" spans="4:17" x14ac:dyDescent="0.25">
      <c r="D293" s="8" t="s">
        <v>711</v>
      </c>
      <c r="E293" s="20">
        <v>193</v>
      </c>
      <c r="F293" s="20">
        <v>154</v>
      </c>
      <c r="G293" s="9">
        <v>0.79792746113989632</v>
      </c>
      <c r="H293" s="20">
        <v>77</v>
      </c>
      <c r="I293" s="9">
        <v>0.5</v>
      </c>
      <c r="J293" s="20">
        <v>0</v>
      </c>
      <c r="K293" s="9">
        <v>0</v>
      </c>
      <c r="L293" s="20">
        <v>3</v>
      </c>
      <c r="M293" s="9">
        <v>1.948051948051948E-2</v>
      </c>
      <c r="N293" s="20">
        <v>24</v>
      </c>
      <c r="O293" s="9">
        <v>0.15584415584415584</v>
      </c>
      <c r="P293" s="20">
        <v>2</v>
      </c>
      <c r="Q293" s="9">
        <v>1.2987012987012988E-2</v>
      </c>
    </row>
    <row r="294" spans="4:17" x14ac:dyDescent="0.25">
      <c r="D294" s="8" t="s">
        <v>712</v>
      </c>
      <c r="E294" s="20">
        <v>346</v>
      </c>
      <c r="F294" s="20">
        <v>243</v>
      </c>
      <c r="G294" s="9">
        <v>0.70231213872832365</v>
      </c>
      <c r="H294" s="20">
        <v>109</v>
      </c>
      <c r="I294" s="9">
        <v>0.44855967078189302</v>
      </c>
      <c r="J294" s="20">
        <v>0</v>
      </c>
      <c r="K294" s="9">
        <v>0</v>
      </c>
      <c r="L294" s="20">
        <v>15</v>
      </c>
      <c r="M294" s="9">
        <v>6.1728395061728392E-2</v>
      </c>
      <c r="N294" s="20">
        <v>51</v>
      </c>
      <c r="O294" s="9">
        <v>0.20987654320987653</v>
      </c>
      <c r="P294" s="20">
        <v>8</v>
      </c>
      <c r="Q294" s="9">
        <v>3.292181069958848E-2</v>
      </c>
    </row>
    <row r="295" spans="4:17" x14ac:dyDescent="0.25">
      <c r="D295" s="7" t="s">
        <v>687</v>
      </c>
      <c r="E295" s="20">
        <v>1783</v>
      </c>
      <c r="F295" s="20">
        <v>1334</v>
      </c>
      <c r="G295" s="9">
        <v>0.74817722938867082</v>
      </c>
      <c r="H295" s="20">
        <v>717</v>
      </c>
      <c r="I295" s="9">
        <v>0.53748125937031488</v>
      </c>
      <c r="J295" s="20">
        <v>0</v>
      </c>
      <c r="K295" s="9">
        <v>0</v>
      </c>
      <c r="L295" s="20">
        <v>21</v>
      </c>
      <c r="M295" s="9">
        <v>1.5742128935532233E-2</v>
      </c>
      <c r="N295" s="20">
        <v>240</v>
      </c>
      <c r="O295" s="9">
        <v>0.17991004497751126</v>
      </c>
      <c r="P295" s="20">
        <v>81</v>
      </c>
      <c r="Q295" s="9">
        <v>6.0719640179910044E-2</v>
      </c>
    </row>
    <row r="296" spans="4:17" x14ac:dyDescent="0.25">
      <c r="D296" s="8" t="s">
        <v>688</v>
      </c>
      <c r="E296" s="20">
        <v>269</v>
      </c>
      <c r="F296" s="20">
        <v>204</v>
      </c>
      <c r="G296" s="9">
        <v>0.75836431226765799</v>
      </c>
      <c r="H296" s="20">
        <v>103</v>
      </c>
      <c r="I296" s="9">
        <v>0.50490196078431371</v>
      </c>
      <c r="J296" s="20">
        <v>0</v>
      </c>
      <c r="K296" s="9">
        <v>0</v>
      </c>
      <c r="L296" s="20">
        <v>0</v>
      </c>
      <c r="M296" s="9">
        <v>0</v>
      </c>
      <c r="N296" s="20">
        <v>29</v>
      </c>
      <c r="O296" s="9">
        <v>0.14215686274509803</v>
      </c>
      <c r="P296" s="20">
        <v>17</v>
      </c>
      <c r="Q296" s="9">
        <v>8.3333333333333329E-2</v>
      </c>
    </row>
    <row r="297" spans="4:17" x14ac:dyDescent="0.25">
      <c r="D297" s="8" t="s">
        <v>691</v>
      </c>
      <c r="E297" s="20">
        <v>561</v>
      </c>
      <c r="F297" s="20">
        <v>431</v>
      </c>
      <c r="G297" s="9">
        <v>0.76827094474153301</v>
      </c>
      <c r="H297" s="20">
        <v>242</v>
      </c>
      <c r="I297" s="9">
        <v>0.56148491879350348</v>
      </c>
      <c r="J297" s="20">
        <v>0</v>
      </c>
      <c r="K297" s="9">
        <v>0</v>
      </c>
      <c r="L297" s="20">
        <v>13</v>
      </c>
      <c r="M297" s="9">
        <v>3.0162412993039442E-2</v>
      </c>
      <c r="N297" s="20">
        <v>49</v>
      </c>
      <c r="O297" s="9">
        <v>0.1136890951276102</v>
      </c>
      <c r="P297" s="20">
        <v>38</v>
      </c>
      <c r="Q297" s="9">
        <v>8.8167053364269138E-2</v>
      </c>
    </row>
    <row r="298" spans="4:17" x14ac:dyDescent="0.25">
      <c r="D298" s="8" t="s">
        <v>695</v>
      </c>
      <c r="E298" s="20">
        <v>221</v>
      </c>
      <c r="F298" s="20">
        <v>155</v>
      </c>
      <c r="G298" s="9">
        <v>0.70135746606334837</v>
      </c>
      <c r="H298" s="20">
        <v>66</v>
      </c>
      <c r="I298" s="9">
        <v>0.4258064516129032</v>
      </c>
      <c r="J298" s="20">
        <v>0</v>
      </c>
      <c r="K298" s="9">
        <v>0</v>
      </c>
      <c r="L298" s="20">
        <v>1</v>
      </c>
      <c r="M298" s="9">
        <v>6.4516129032258064E-3</v>
      </c>
      <c r="N298" s="20">
        <v>39</v>
      </c>
      <c r="O298" s="9">
        <v>0.25161290322580643</v>
      </c>
      <c r="P298" s="20">
        <v>15</v>
      </c>
      <c r="Q298" s="9">
        <v>9.6774193548387094E-2</v>
      </c>
    </row>
    <row r="299" spans="4:17" x14ac:dyDescent="0.25">
      <c r="D299" s="8" t="s">
        <v>700</v>
      </c>
      <c r="E299" s="20">
        <v>411</v>
      </c>
      <c r="F299" s="20">
        <v>299</v>
      </c>
      <c r="G299" s="9">
        <v>0.72749391727493917</v>
      </c>
      <c r="H299" s="20">
        <v>150</v>
      </c>
      <c r="I299" s="9">
        <v>0.50167224080267558</v>
      </c>
      <c r="J299" s="20">
        <v>0</v>
      </c>
      <c r="K299" s="9">
        <v>0</v>
      </c>
      <c r="L299" s="20">
        <v>3</v>
      </c>
      <c r="M299" s="9">
        <v>1.0033444816053512E-2</v>
      </c>
      <c r="N299" s="20">
        <v>71</v>
      </c>
      <c r="O299" s="9">
        <v>0.23745819397993312</v>
      </c>
      <c r="P299" s="20">
        <v>6</v>
      </c>
      <c r="Q299" s="9">
        <v>2.0066889632107024E-2</v>
      </c>
    </row>
    <row r="300" spans="4:17" x14ac:dyDescent="0.25">
      <c r="D300" s="8" t="s">
        <v>707</v>
      </c>
      <c r="E300" s="20">
        <v>46</v>
      </c>
      <c r="F300" s="20">
        <v>36</v>
      </c>
      <c r="G300" s="9">
        <v>0.78260869565217395</v>
      </c>
      <c r="H300" s="20">
        <v>25</v>
      </c>
      <c r="I300" s="9">
        <v>0.69444444444444442</v>
      </c>
      <c r="J300" s="20">
        <v>0</v>
      </c>
      <c r="K300" s="9">
        <v>0</v>
      </c>
      <c r="L300" s="20">
        <v>0</v>
      </c>
      <c r="M300" s="9">
        <v>0</v>
      </c>
      <c r="N300" s="20">
        <v>7</v>
      </c>
      <c r="O300" s="9">
        <v>0.19444444444444445</v>
      </c>
      <c r="P300" s="20">
        <v>3</v>
      </c>
      <c r="Q300" s="9">
        <v>8.3333333333333329E-2</v>
      </c>
    </row>
    <row r="301" spans="4:17" x14ac:dyDescent="0.25">
      <c r="D301" s="8" t="s">
        <v>714</v>
      </c>
      <c r="E301" s="20">
        <v>275</v>
      </c>
      <c r="F301" s="20">
        <v>209</v>
      </c>
      <c r="G301" s="9">
        <v>0.76</v>
      </c>
      <c r="H301" s="20">
        <v>131</v>
      </c>
      <c r="I301" s="9">
        <v>0.62679425837320579</v>
      </c>
      <c r="J301" s="20">
        <v>0</v>
      </c>
      <c r="K301" s="9">
        <v>0</v>
      </c>
      <c r="L301" s="20">
        <v>4</v>
      </c>
      <c r="M301" s="9">
        <v>1.9138755980861243E-2</v>
      </c>
      <c r="N301" s="20">
        <v>45</v>
      </c>
      <c r="O301" s="9">
        <v>0.21531100478468901</v>
      </c>
      <c r="P301" s="20">
        <v>2</v>
      </c>
      <c r="Q301" s="9">
        <v>9.5693779904306216E-3</v>
      </c>
    </row>
    <row r="302" spans="4:17" x14ac:dyDescent="0.25">
      <c r="D302" s="6" t="s">
        <v>501</v>
      </c>
      <c r="E302" s="20">
        <v>6823</v>
      </c>
      <c r="F302" s="20">
        <v>4787</v>
      </c>
      <c r="G302" s="9">
        <v>0.70159753773999711</v>
      </c>
      <c r="H302" s="20">
        <v>2855</v>
      </c>
      <c r="I302" s="9">
        <v>0.59640693545017753</v>
      </c>
      <c r="J302" s="20">
        <v>0</v>
      </c>
      <c r="K302" s="9">
        <v>0</v>
      </c>
      <c r="L302" s="20">
        <v>146</v>
      </c>
      <c r="M302" s="9">
        <v>3.049926885314393E-2</v>
      </c>
      <c r="N302" s="20">
        <v>1086</v>
      </c>
      <c r="O302" s="9">
        <v>0.22686442448297472</v>
      </c>
      <c r="P302" s="20">
        <v>468</v>
      </c>
      <c r="Q302" s="9">
        <v>9.7764779611447666E-2</v>
      </c>
    </row>
    <row r="303" spans="4:17" x14ac:dyDescent="0.25">
      <c r="D303" s="7" t="s">
        <v>717</v>
      </c>
      <c r="E303" s="20">
        <v>916</v>
      </c>
      <c r="F303" s="20">
        <v>650</v>
      </c>
      <c r="G303" s="9">
        <v>0.70960698689956336</v>
      </c>
      <c r="H303" s="20">
        <v>411</v>
      </c>
      <c r="I303" s="9">
        <v>0.63230769230769235</v>
      </c>
      <c r="J303" s="20">
        <v>0</v>
      </c>
      <c r="K303" s="9">
        <v>0</v>
      </c>
      <c r="L303" s="20">
        <v>23</v>
      </c>
      <c r="M303" s="9">
        <v>3.5384615384615382E-2</v>
      </c>
      <c r="N303" s="20">
        <v>161</v>
      </c>
      <c r="O303" s="9">
        <v>0.24769230769230768</v>
      </c>
      <c r="P303" s="20">
        <v>38</v>
      </c>
      <c r="Q303" s="9">
        <v>5.8461538461538461E-2</v>
      </c>
    </row>
    <row r="304" spans="4:17" x14ac:dyDescent="0.25">
      <c r="D304" s="8" t="s">
        <v>718</v>
      </c>
      <c r="E304" s="20">
        <v>127</v>
      </c>
      <c r="F304" s="20">
        <v>77</v>
      </c>
      <c r="G304" s="9">
        <v>0.60629921259842523</v>
      </c>
      <c r="H304" s="20">
        <v>45</v>
      </c>
      <c r="I304" s="9">
        <v>0.58441558441558439</v>
      </c>
      <c r="J304" s="20">
        <v>0</v>
      </c>
      <c r="K304" s="9">
        <v>0</v>
      </c>
      <c r="L304" s="20">
        <v>4</v>
      </c>
      <c r="M304" s="9">
        <v>5.1948051948051951E-2</v>
      </c>
      <c r="N304" s="20">
        <v>17</v>
      </c>
      <c r="O304" s="9">
        <v>0.22077922077922077</v>
      </c>
      <c r="P304" s="20">
        <v>22</v>
      </c>
      <c r="Q304" s="9">
        <v>0.2857142857142857</v>
      </c>
    </row>
    <row r="305" spans="4:17" x14ac:dyDescent="0.25">
      <c r="D305" s="8" t="s">
        <v>720</v>
      </c>
      <c r="E305" s="20">
        <v>427</v>
      </c>
      <c r="F305" s="20">
        <v>347</v>
      </c>
      <c r="G305" s="9">
        <v>0.81264637002341922</v>
      </c>
      <c r="H305" s="20">
        <v>247</v>
      </c>
      <c r="I305" s="9">
        <v>0.71181556195965423</v>
      </c>
      <c r="J305" s="20">
        <v>0</v>
      </c>
      <c r="K305" s="9">
        <v>0</v>
      </c>
      <c r="L305" s="20">
        <v>1</v>
      </c>
      <c r="M305" s="9">
        <v>2.881844380403458E-3</v>
      </c>
      <c r="N305" s="20">
        <v>58</v>
      </c>
      <c r="O305" s="9">
        <v>0.16714697406340057</v>
      </c>
      <c r="P305" s="20">
        <v>7</v>
      </c>
      <c r="Q305" s="9">
        <v>2.0172910662824207E-2</v>
      </c>
    </row>
    <row r="306" spans="4:17" x14ac:dyDescent="0.25">
      <c r="D306" s="8" t="s">
        <v>722</v>
      </c>
      <c r="E306" s="20">
        <v>59</v>
      </c>
      <c r="F306" s="20">
        <v>37</v>
      </c>
      <c r="G306" s="9">
        <v>0.6271186440677966</v>
      </c>
      <c r="H306" s="20">
        <v>23</v>
      </c>
      <c r="I306" s="9">
        <v>0.6216216216216216</v>
      </c>
      <c r="J306" s="20">
        <v>0</v>
      </c>
      <c r="K306" s="9">
        <v>0</v>
      </c>
      <c r="L306" s="20">
        <v>5</v>
      </c>
      <c r="M306" s="9">
        <v>0.13513513513513514</v>
      </c>
      <c r="N306" s="20">
        <v>8</v>
      </c>
      <c r="O306" s="9">
        <v>0.21621621621621623</v>
      </c>
      <c r="P306" s="20">
        <v>2</v>
      </c>
      <c r="Q306" s="9">
        <v>5.4054054054054057E-2</v>
      </c>
    </row>
    <row r="307" spans="4:17" x14ac:dyDescent="0.25">
      <c r="D307" s="8" t="s">
        <v>723</v>
      </c>
      <c r="E307" s="20">
        <v>102</v>
      </c>
      <c r="F307" s="20">
        <v>68</v>
      </c>
      <c r="G307" s="9">
        <v>0.66666666666666663</v>
      </c>
      <c r="H307" s="20">
        <v>32</v>
      </c>
      <c r="I307" s="9">
        <v>0.47058823529411764</v>
      </c>
      <c r="J307" s="20">
        <v>0</v>
      </c>
      <c r="K307" s="9">
        <v>0</v>
      </c>
      <c r="L307" s="20">
        <v>4</v>
      </c>
      <c r="M307" s="9">
        <v>5.8823529411764705E-2</v>
      </c>
      <c r="N307" s="20">
        <v>22</v>
      </c>
      <c r="O307" s="9">
        <v>0.3235294117647059</v>
      </c>
      <c r="P307" s="20">
        <v>2</v>
      </c>
      <c r="Q307" s="9">
        <v>2.9411764705882353E-2</v>
      </c>
    </row>
    <row r="308" spans="4:17" x14ac:dyDescent="0.25">
      <c r="D308" s="8" t="s">
        <v>749</v>
      </c>
      <c r="E308" s="20">
        <v>201</v>
      </c>
      <c r="F308" s="20">
        <v>121</v>
      </c>
      <c r="G308" s="9">
        <v>0.60199004975124382</v>
      </c>
      <c r="H308" s="20">
        <v>64</v>
      </c>
      <c r="I308" s="9">
        <v>0.52892561983471076</v>
      </c>
      <c r="J308" s="20">
        <v>0</v>
      </c>
      <c r="K308" s="9">
        <v>0</v>
      </c>
      <c r="L308" s="20">
        <v>9</v>
      </c>
      <c r="M308" s="9">
        <v>7.43801652892562E-2</v>
      </c>
      <c r="N308" s="20">
        <v>56</v>
      </c>
      <c r="O308" s="9">
        <v>0.46280991735537191</v>
      </c>
      <c r="P308" s="20">
        <v>5</v>
      </c>
      <c r="Q308" s="9">
        <v>4.1322314049586778E-2</v>
      </c>
    </row>
    <row r="309" spans="4:17" x14ac:dyDescent="0.25">
      <c r="D309" s="7" t="s">
        <v>502</v>
      </c>
      <c r="E309" s="20">
        <v>1017</v>
      </c>
      <c r="F309" s="20">
        <v>772</v>
      </c>
      <c r="G309" s="9">
        <v>0.75909537856440512</v>
      </c>
      <c r="H309" s="20">
        <v>499</v>
      </c>
      <c r="I309" s="9">
        <v>0.64637305699481862</v>
      </c>
      <c r="J309" s="20">
        <v>0</v>
      </c>
      <c r="K309" s="9">
        <v>0</v>
      </c>
      <c r="L309" s="20">
        <v>33</v>
      </c>
      <c r="M309" s="9">
        <v>4.2746113989637305E-2</v>
      </c>
      <c r="N309" s="20">
        <v>67</v>
      </c>
      <c r="O309" s="9">
        <v>8.6787564766839381E-2</v>
      </c>
      <c r="P309" s="20">
        <v>113</v>
      </c>
      <c r="Q309" s="9">
        <v>0.14637305699481865</v>
      </c>
    </row>
    <row r="310" spans="4:17" x14ac:dyDescent="0.25">
      <c r="D310" s="8" t="s">
        <v>503</v>
      </c>
      <c r="E310" s="20">
        <v>213</v>
      </c>
      <c r="F310" s="20">
        <v>153</v>
      </c>
      <c r="G310" s="9">
        <v>0.71830985915492962</v>
      </c>
      <c r="H310" s="20">
        <v>98</v>
      </c>
      <c r="I310" s="9">
        <v>0.64052287581699341</v>
      </c>
      <c r="J310" s="20">
        <v>0</v>
      </c>
      <c r="K310" s="9">
        <v>0</v>
      </c>
      <c r="L310" s="20">
        <v>7</v>
      </c>
      <c r="M310" s="9">
        <v>4.5751633986928102E-2</v>
      </c>
      <c r="N310" s="20">
        <v>31</v>
      </c>
      <c r="O310" s="9">
        <v>0.20261437908496732</v>
      </c>
      <c r="P310" s="20">
        <v>20</v>
      </c>
      <c r="Q310" s="9">
        <v>0.13071895424836602</v>
      </c>
    </row>
    <row r="311" spans="4:17" x14ac:dyDescent="0.25">
      <c r="D311" s="8" t="s">
        <v>721</v>
      </c>
      <c r="E311" s="20">
        <v>257</v>
      </c>
      <c r="F311" s="20">
        <v>185</v>
      </c>
      <c r="G311" s="9">
        <v>0.71984435797665369</v>
      </c>
      <c r="H311" s="20">
        <v>98</v>
      </c>
      <c r="I311" s="9">
        <v>0.52972972972972976</v>
      </c>
      <c r="J311" s="20">
        <v>0</v>
      </c>
      <c r="K311" s="9">
        <v>0</v>
      </c>
      <c r="L311" s="20">
        <v>14</v>
      </c>
      <c r="M311" s="9">
        <v>7.567567567567568E-2</v>
      </c>
      <c r="N311" s="20">
        <v>30</v>
      </c>
      <c r="O311" s="9">
        <v>0.16216216216216217</v>
      </c>
      <c r="P311" s="20">
        <v>19</v>
      </c>
      <c r="Q311" s="9">
        <v>0.10270270270270271</v>
      </c>
    </row>
    <row r="312" spans="4:17" x14ac:dyDescent="0.25">
      <c r="D312" s="8" t="s">
        <v>506</v>
      </c>
      <c r="E312" s="20">
        <v>251</v>
      </c>
      <c r="F312" s="20">
        <v>197</v>
      </c>
      <c r="G312" s="9">
        <v>0.78486055776892427</v>
      </c>
      <c r="H312" s="20">
        <v>134</v>
      </c>
      <c r="I312" s="9">
        <v>0.68020304568527923</v>
      </c>
      <c r="J312" s="20"/>
      <c r="K312" s="9">
        <v>0</v>
      </c>
      <c r="L312" s="20">
        <v>8</v>
      </c>
      <c r="M312" s="9">
        <v>4.060913705583756E-2</v>
      </c>
      <c r="N312" s="20">
        <v>3</v>
      </c>
      <c r="O312" s="9">
        <v>1.5228426395939087E-2</v>
      </c>
      <c r="P312" s="20">
        <v>34</v>
      </c>
      <c r="Q312" s="9">
        <v>0.17258883248730963</v>
      </c>
    </row>
    <row r="313" spans="4:17" x14ac:dyDescent="0.25">
      <c r="D313" s="8" t="s">
        <v>738</v>
      </c>
      <c r="E313" s="20">
        <v>190</v>
      </c>
      <c r="F313" s="20">
        <v>159</v>
      </c>
      <c r="G313" s="9">
        <v>0.83684210526315794</v>
      </c>
      <c r="H313" s="20">
        <v>122</v>
      </c>
      <c r="I313" s="9">
        <v>0.76729559748427678</v>
      </c>
      <c r="J313" s="20">
        <v>0</v>
      </c>
      <c r="K313" s="9">
        <v>0</v>
      </c>
      <c r="L313" s="20">
        <v>4</v>
      </c>
      <c r="M313" s="9">
        <v>2.5157232704402517E-2</v>
      </c>
      <c r="N313" s="20">
        <v>1</v>
      </c>
      <c r="O313" s="9">
        <v>6.2893081761006293E-3</v>
      </c>
      <c r="P313" s="20">
        <v>19</v>
      </c>
      <c r="Q313" s="9">
        <v>0.11949685534591195</v>
      </c>
    </row>
    <row r="314" spans="4:17" x14ac:dyDescent="0.25">
      <c r="D314" s="8" t="s">
        <v>748</v>
      </c>
      <c r="E314" s="20">
        <v>106</v>
      </c>
      <c r="F314" s="20">
        <v>78</v>
      </c>
      <c r="G314" s="9">
        <v>0.73584905660377353</v>
      </c>
      <c r="H314" s="20">
        <v>47</v>
      </c>
      <c r="I314" s="9">
        <v>0.60256410256410253</v>
      </c>
      <c r="J314" s="20">
        <v>0</v>
      </c>
      <c r="K314" s="9">
        <v>0</v>
      </c>
      <c r="L314" s="20">
        <v>0</v>
      </c>
      <c r="M314" s="9">
        <v>0</v>
      </c>
      <c r="N314" s="20">
        <v>2</v>
      </c>
      <c r="O314" s="9">
        <v>2.564102564102564E-2</v>
      </c>
      <c r="P314" s="20">
        <v>21</v>
      </c>
      <c r="Q314" s="9">
        <v>0.26923076923076922</v>
      </c>
    </row>
    <row r="315" spans="4:17" x14ac:dyDescent="0.25">
      <c r="D315" s="7" t="s">
        <v>504</v>
      </c>
      <c r="E315" s="20">
        <v>1158</v>
      </c>
      <c r="F315" s="20">
        <v>816</v>
      </c>
      <c r="G315" s="9">
        <v>0.70466321243523311</v>
      </c>
      <c r="H315" s="20">
        <v>503</v>
      </c>
      <c r="I315" s="9">
        <v>0.61642156862745101</v>
      </c>
      <c r="J315" s="20">
        <v>0</v>
      </c>
      <c r="K315" s="9">
        <v>0</v>
      </c>
      <c r="L315" s="20">
        <v>22</v>
      </c>
      <c r="M315" s="9">
        <v>2.6960784313725492E-2</v>
      </c>
      <c r="N315" s="20">
        <v>191</v>
      </c>
      <c r="O315" s="9">
        <v>0.23406862745098039</v>
      </c>
      <c r="P315" s="20">
        <v>67</v>
      </c>
      <c r="Q315" s="9">
        <v>8.2107843137254902E-2</v>
      </c>
    </row>
    <row r="316" spans="4:17" x14ac:dyDescent="0.25">
      <c r="D316" s="8" t="s">
        <v>719</v>
      </c>
      <c r="E316" s="20">
        <v>266</v>
      </c>
      <c r="F316" s="20">
        <v>200</v>
      </c>
      <c r="G316" s="9">
        <v>0.75187969924812026</v>
      </c>
      <c r="H316" s="20">
        <v>146</v>
      </c>
      <c r="I316" s="9">
        <v>0.73</v>
      </c>
      <c r="J316" s="20">
        <v>0</v>
      </c>
      <c r="K316" s="9">
        <v>0</v>
      </c>
      <c r="L316" s="20">
        <v>2</v>
      </c>
      <c r="M316" s="9">
        <v>0.01</v>
      </c>
      <c r="N316" s="20">
        <v>48</v>
      </c>
      <c r="O316" s="9">
        <v>0.24</v>
      </c>
      <c r="P316" s="20">
        <v>8</v>
      </c>
      <c r="Q316" s="9">
        <v>0.04</v>
      </c>
    </row>
    <row r="317" spans="4:17" x14ac:dyDescent="0.25">
      <c r="D317" s="8" t="s">
        <v>724</v>
      </c>
      <c r="E317" s="20">
        <v>148</v>
      </c>
      <c r="F317" s="20">
        <v>90</v>
      </c>
      <c r="G317" s="9">
        <v>0.60810810810810811</v>
      </c>
      <c r="H317" s="20">
        <v>48</v>
      </c>
      <c r="I317" s="9">
        <v>0.53333333333333333</v>
      </c>
      <c r="J317" s="20">
        <v>0</v>
      </c>
      <c r="K317" s="9">
        <v>0</v>
      </c>
      <c r="L317" s="20">
        <v>1</v>
      </c>
      <c r="M317" s="9">
        <v>1.1111111111111112E-2</v>
      </c>
      <c r="N317" s="20">
        <v>44</v>
      </c>
      <c r="O317" s="9">
        <v>0.48888888888888887</v>
      </c>
      <c r="P317" s="20">
        <v>3</v>
      </c>
      <c r="Q317" s="9">
        <v>3.3333333333333333E-2</v>
      </c>
    </row>
    <row r="318" spans="4:17" x14ac:dyDescent="0.25">
      <c r="D318" s="8" t="s">
        <v>505</v>
      </c>
      <c r="E318" s="20">
        <v>111</v>
      </c>
      <c r="F318" s="20">
        <v>64</v>
      </c>
      <c r="G318" s="9">
        <v>0.57657657657657657</v>
      </c>
      <c r="H318" s="20">
        <v>34</v>
      </c>
      <c r="I318" s="9">
        <v>0.53125</v>
      </c>
      <c r="J318" s="20"/>
      <c r="K318" s="9">
        <v>0</v>
      </c>
      <c r="L318" s="20">
        <v>5</v>
      </c>
      <c r="M318" s="9">
        <v>7.8125E-2</v>
      </c>
      <c r="N318" s="20"/>
      <c r="O318" s="9">
        <v>0</v>
      </c>
      <c r="P318" s="20">
        <v>30</v>
      </c>
      <c r="Q318" s="9">
        <v>0.46875</v>
      </c>
    </row>
    <row r="319" spans="4:17" x14ac:dyDescent="0.25">
      <c r="D319" s="8" t="s">
        <v>732</v>
      </c>
      <c r="E319" s="20">
        <v>72</v>
      </c>
      <c r="F319" s="20">
        <v>54</v>
      </c>
      <c r="G319" s="9">
        <v>0.75</v>
      </c>
      <c r="H319" s="20">
        <v>34</v>
      </c>
      <c r="I319" s="9">
        <v>0.62962962962962965</v>
      </c>
      <c r="J319" s="20">
        <v>0</v>
      </c>
      <c r="K319" s="9">
        <v>0</v>
      </c>
      <c r="L319" s="20">
        <v>2</v>
      </c>
      <c r="M319" s="9">
        <v>3.7037037037037035E-2</v>
      </c>
      <c r="N319" s="20">
        <v>12</v>
      </c>
      <c r="O319" s="9">
        <v>0.22222222222222221</v>
      </c>
      <c r="P319" s="20">
        <v>2</v>
      </c>
      <c r="Q319" s="9">
        <v>3.7037037037037035E-2</v>
      </c>
    </row>
    <row r="320" spans="4:17" x14ac:dyDescent="0.25">
      <c r="D320" s="8" t="s">
        <v>734</v>
      </c>
      <c r="E320" s="20">
        <v>154</v>
      </c>
      <c r="F320" s="20">
        <v>105</v>
      </c>
      <c r="G320" s="9">
        <v>0.68181818181818177</v>
      </c>
      <c r="H320" s="20">
        <v>55</v>
      </c>
      <c r="I320" s="9">
        <v>0.52380952380952384</v>
      </c>
      <c r="J320" s="20">
        <v>0</v>
      </c>
      <c r="K320" s="9">
        <v>0</v>
      </c>
      <c r="L320" s="20">
        <v>4</v>
      </c>
      <c r="M320" s="9">
        <v>3.8095238095238099E-2</v>
      </c>
      <c r="N320" s="20">
        <v>30</v>
      </c>
      <c r="O320" s="9">
        <v>0.2857142857142857</v>
      </c>
      <c r="P320" s="20">
        <v>4</v>
      </c>
      <c r="Q320" s="9">
        <v>3.8095238095238099E-2</v>
      </c>
    </row>
    <row r="321" spans="4:17" x14ac:dyDescent="0.25">
      <c r="D321" s="8" t="s">
        <v>735</v>
      </c>
      <c r="E321" s="20">
        <v>184</v>
      </c>
      <c r="F321" s="20">
        <v>123</v>
      </c>
      <c r="G321" s="9">
        <v>0.66847826086956519</v>
      </c>
      <c r="H321" s="20">
        <v>65</v>
      </c>
      <c r="I321" s="9">
        <v>0.52845528455284552</v>
      </c>
      <c r="J321" s="20">
        <v>0</v>
      </c>
      <c r="K321" s="9">
        <v>0</v>
      </c>
      <c r="L321" s="20">
        <v>6</v>
      </c>
      <c r="M321" s="9">
        <v>4.878048780487805E-2</v>
      </c>
      <c r="N321" s="20">
        <v>40</v>
      </c>
      <c r="O321" s="9">
        <v>0.32520325203252032</v>
      </c>
      <c r="P321" s="20">
        <v>4</v>
      </c>
      <c r="Q321" s="9">
        <v>3.2520325203252036E-2</v>
      </c>
    </row>
    <row r="322" spans="4:17" x14ac:dyDescent="0.25">
      <c r="D322" s="8" t="s">
        <v>744</v>
      </c>
      <c r="E322" s="20">
        <v>121</v>
      </c>
      <c r="F322" s="20">
        <v>104</v>
      </c>
      <c r="G322" s="9">
        <v>0.85950413223140498</v>
      </c>
      <c r="H322" s="20">
        <v>82</v>
      </c>
      <c r="I322" s="9">
        <v>0.78846153846153844</v>
      </c>
      <c r="J322" s="20">
        <v>0</v>
      </c>
      <c r="K322" s="9">
        <v>0</v>
      </c>
      <c r="L322" s="20">
        <v>2</v>
      </c>
      <c r="M322" s="9">
        <v>1.9230769230769232E-2</v>
      </c>
      <c r="N322" s="20">
        <v>9</v>
      </c>
      <c r="O322" s="9">
        <v>8.6538461538461536E-2</v>
      </c>
      <c r="P322" s="20">
        <v>2</v>
      </c>
      <c r="Q322" s="9">
        <v>1.9230769230769232E-2</v>
      </c>
    </row>
    <row r="323" spans="4:17" x14ac:dyDescent="0.25">
      <c r="D323" s="8" t="s">
        <v>512</v>
      </c>
      <c r="E323" s="20">
        <v>102</v>
      </c>
      <c r="F323" s="20">
        <v>76</v>
      </c>
      <c r="G323" s="9">
        <v>0.74509803921568629</v>
      </c>
      <c r="H323" s="20">
        <v>39</v>
      </c>
      <c r="I323" s="9">
        <v>0.51315789473684215</v>
      </c>
      <c r="J323" s="20"/>
      <c r="K323" s="9">
        <v>0</v>
      </c>
      <c r="L323" s="20"/>
      <c r="M323" s="9">
        <v>0</v>
      </c>
      <c r="N323" s="20">
        <v>8</v>
      </c>
      <c r="O323" s="9">
        <v>0.10526315789473684</v>
      </c>
      <c r="P323" s="20">
        <v>14</v>
      </c>
      <c r="Q323" s="9">
        <v>0.18421052631578946</v>
      </c>
    </row>
    <row r="324" spans="4:17" x14ac:dyDescent="0.25">
      <c r="D324" s="7" t="s">
        <v>509</v>
      </c>
      <c r="E324" s="20">
        <v>1177</v>
      </c>
      <c r="F324" s="20">
        <v>822</v>
      </c>
      <c r="G324" s="9">
        <v>0.69838572642310959</v>
      </c>
      <c r="H324" s="20">
        <v>477</v>
      </c>
      <c r="I324" s="9">
        <v>0.58029197080291972</v>
      </c>
      <c r="J324" s="20">
        <v>0</v>
      </c>
      <c r="K324" s="9">
        <v>0</v>
      </c>
      <c r="L324" s="20">
        <v>26</v>
      </c>
      <c r="M324" s="9">
        <v>3.1630170316301706E-2</v>
      </c>
      <c r="N324" s="20">
        <v>163</v>
      </c>
      <c r="O324" s="9">
        <v>0.19829683698296838</v>
      </c>
      <c r="P324" s="20">
        <v>110</v>
      </c>
      <c r="Q324" s="9">
        <v>0.13381995133819952</v>
      </c>
    </row>
    <row r="325" spans="4:17" x14ac:dyDescent="0.25">
      <c r="D325" s="8" t="s">
        <v>716</v>
      </c>
      <c r="E325" s="20">
        <v>191</v>
      </c>
      <c r="F325" s="20">
        <v>137</v>
      </c>
      <c r="G325" s="9">
        <v>0.7172774869109948</v>
      </c>
      <c r="H325" s="20">
        <v>82</v>
      </c>
      <c r="I325" s="9">
        <v>0.59854014598540151</v>
      </c>
      <c r="J325" s="20">
        <v>0</v>
      </c>
      <c r="K325" s="9">
        <v>0</v>
      </c>
      <c r="L325" s="20">
        <v>0</v>
      </c>
      <c r="M325" s="9">
        <v>0</v>
      </c>
      <c r="N325" s="20">
        <v>16</v>
      </c>
      <c r="O325" s="9">
        <v>0.11678832116788321</v>
      </c>
      <c r="P325" s="20">
        <v>29</v>
      </c>
      <c r="Q325" s="9">
        <v>0.21167883211678831</v>
      </c>
    </row>
    <row r="326" spans="4:17" x14ac:dyDescent="0.25">
      <c r="D326" s="8" t="s">
        <v>725</v>
      </c>
      <c r="E326" s="20">
        <v>129</v>
      </c>
      <c r="F326" s="20">
        <v>101</v>
      </c>
      <c r="G326" s="9">
        <v>0.78294573643410847</v>
      </c>
      <c r="H326" s="20">
        <v>65</v>
      </c>
      <c r="I326" s="9">
        <v>0.64356435643564358</v>
      </c>
      <c r="J326" s="20">
        <v>0</v>
      </c>
      <c r="K326" s="9">
        <v>0</v>
      </c>
      <c r="L326" s="20">
        <v>5</v>
      </c>
      <c r="M326" s="9">
        <v>4.9504950495049507E-2</v>
      </c>
      <c r="N326" s="20">
        <v>16</v>
      </c>
      <c r="O326" s="9">
        <v>0.15841584158415842</v>
      </c>
      <c r="P326" s="20">
        <v>2</v>
      </c>
      <c r="Q326" s="9">
        <v>1.9801980198019802E-2</v>
      </c>
    </row>
    <row r="327" spans="4:17" x14ac:dyDescent="0.25">
      <c r="D327" s="8" t="s">
        <v>729</v>
      </c>
      <c r="E327" s="20">
        <v>58</v>
      </c>
      <c r="F327" s="20">
        <v>42</v>
      </c>
      <c r="G327" s="9">
        <v>0.72413793103448276</v>
      </c>
      <c r="H327" s="20">
        <v>28</v>
      </c>
      <c r="I327" s="9">
        <v>0.66666666666666663</v>
      </c>
      <c r="J327" s="20">
        <v>0</v>
      </c>
      <c r="K327" s="9">
        <v>0</v>
      </c>
      <c r="L327" s="20">
        <v>0</v>
      </c>
      <c r="M327" s="9">
        <v>0</v>
      </c>
      <c r="N327" s="20">
        <v>6</v>
      </c>
      <c r="O327" s="9">
        <v>0.14285714285714285</v>
      </c>
      <c r="P327" s="20">
        <v>9</v>
      </c>
      <c r="Q327" s="9">
        <v>0.21428571428571427</v>
      </c>
    </row>
    <row r="328" spans="4:17" x14ac:dyDescent="0.25">
      <c r="D328" s="8" t="s">
        <v>736</v>
      </c>
      <c r="E328" s="20">
        <v>161</v>
      </c>
      <c r="F328" s="20">
        <v>95</v>
      </c>
      <c r="G328" s="9">
        <v>0.59006211180124224</v>
      </c>
      <c r="H328" s="20">
        <v>35</v>
      </c>
      <c r="I328" s="9">
        <v>0.36842105263157893</v>
      </c>
      <c r="J328" s="20">
        <v>0</v>
      </c>
      <c r="K328" s="9">
        <v>0</v>
      </c>
      <c r="L328" s="20">
        <v>13</v>
      </c>
      <c r="M328" s="9">
        <v>0.1368421052631579</v>
      </c>
      <c r="N328" s="20">
        <v>43</v>
      </c>
      <c r="O328" s="9">
        <v>0.45263157894736844</v>
      </c>
      <c r="P328" s="20">
        <v>4</v>
      </c>
      <c r="Q328" s="9">
        <v>4.2105263157894736E-2</v>
      </c>
    </row>
    <row r="329" spans="4:17" x14ac:dyDescent="0.25">
      <c r="D329" s="8" t="s">
        <v>743</v>
      </c>
      <c r="E329" s="20">
        <v>305</v>
      </c>
      <c r="F329" s="20">
        <v>233</v>
      </c>
      <c r="G329" s="9">
        <v>0.76393442622950825</v>
      </c>
      <c r="H329" s="20">
        <v>157</v>
      </c>
      <c r="I329" s="9">
        <v>0.67381974248927035</v>
      </c>
      <c r="J329" s="20">
        <v>0</v>
      </c>
      <c r="K329" s="9">
        <v>0</v>
      </c>
      <c r="L329" s="20">
        <v>7</v>
      </c>
      <c r="M329" s="9">
        <v>3.0042918454935622E-2</v>
      </c>
      <c r="N329" s="20">
        <v>54</v>
      </c>
      <c r="O329" s="9">
        <v>0.23175965665236051</v>
      </c>
      <c r="P329" s="20">
        <v>0</v>
      </c>
      <c r="Q329" s="9">
        <v>0</v>
      </c>
    </row>
    <row r="330" spans="4:17" x14ac:dyDescent="0.25">
      <c r="D330" s="8" t="s">
        <v>510</v>
      </c>
      <c r="E330" s="20">
        <v>233</v>
      </c>
      <c r="F330" s="20">
        <v>146</v>
      </c>
      <c r="G330" s="9">
        <v>0.62660944206008584</v>
      </c>
      <c r="H330" s="20">
        <v>75</v>
      </c>
      <c r="I330" s="9">
        <v>0.51369863013698636</v>
      </c>
      <c r="J330" s="20"/>
      <c r="K330" s="9">
        <v>0</v>
      </c>
      <c r="L330" s="20">
        <v>1</v>
      </c>
      <c r="M330" s="9">
        <v>6.8493150684931503E-3</v>
      </c>
      <c r="N330" s="20">
        <v>5</v>
      </c>
      <c r="O330" s="9">
        <v>3.4246575342465752E-2</v>
      </c>
      <c r="P330" s="20">
        <v>60</v>
      </c>
      <c r="Q330" s="9">
        <v>0.41095890410958902</v>
      </c>
    </row>
    <row r="331" spans="4:17" x14ac:dyDescent="0.25">
      <c r="D331" s="8" t="s">
        <v>747</v>
      </c>
      <c r="E331" s="20">
        <v>100</v>
      </c>
      <c r="F331" s="20">
        <v>68</v>
      </c>
      <c r="G331" s="9">
        <v>0.68</v>
      </c>
      <c r="H331" s="20">
        <v>35</v>
      </c>
      <c r="I331" s="9">
        <v>0.51470588235294112</v>
      </c>
      <c r="J331" s="20">
        <v>0</v>
      </c>
      <c r="K331" s="9">
        <v>0</v>
      </c>
      <c r="L331" s="20">
        <v>0</v>
      </c>
      <c r="M331" s="9">
        <v>0</v>
      </c>
      <c r="N331" s="20">
        <v>23</v>
      </c>
      <c r="O331" s="9">
        <v>0.33823529411764708</v>
      </c>
      <c r="P331" s="20">
        <v>6</v>
      </c>
      <c r="Q331" s="9">
        <v>8.8235294117647065E-2</v>
      </c>
    </row>
    <row r="332" spans="4:17" x14ac:dyDescent="0.25">
      <c r="D332" s="7" t="s">
        <v>507</v>
      </c>
      <c r="E332" s="20">
        <v>750</v>
      </c>
      <c r="F332" s="20">
        <v>444</v>
      </c>
      <c r="G332" s="9">
        <v>0.59199999999999997</v>
      </c>
      <c r="H332" s="20">
        <v>222</v>
      </c>
      <c r="I332" s="9">
        <v>0.5</v>
      </c>
      <c r="J332" s="20">
        <v>0</v>
      </c>
      <c r="K332" s="9">
        <v>0</v>
      </c>
      <c r="L332" s="20">
        <v>10</v>
      </c>
      <c r="M332" s="9">
        <v>2.2522522522522521E-2</v>
      </c>
      <c r="N332" s="20">
        <v>213</v>
      </c>
      <c r="O332" s="9">
        <v>0.47972972972972971</v>
      </c>
      <c r="P332" s="20">
        <v>22</v>
      </c>
      <c r="Q332" s="9">
        <v>4.954954954954955E-2</v>
      </c>
    </row>
    <row r="333" spans="4:17" x14ac:dyDescent="0.25">
      <c r="D333" s="8" t="s">
        <v>508</v>
      </c>
      <c r="E333" s="20">
        <v>284</v>
      </c>
      <c r="F333" s="20">
        <v>176</v>
      </c>
      <c r="G333" s="9">
        <v>0.61971830985915488</v>
      </c>
      <c r="H333" s="20">
        <v>105</v>
      </c>
      <c r="I333" s="9">
        <v>0.59659090909090906</v>
      </c>
      <c r="J333" s="20"/>
      <c r="K333" s="9">
        <v>0</v>
      </c>
      <c r="L333" s="20">
        <v>1</v>
      </c>
      <c r="M333" s="9">
        <v>5.681818181818182E-3</v>
      </c>
      <c r="N333" s="20">
        <v>85</v>
      </c>
      <c r="O333" s="9">
        <v>0.48295454545454547</v>
      </c>
      <c r="P333" s="20">
        <v>3</v>
      </c>
      <c r="Q333" s="9">
        <v>1.7045454545454544E-2</v>
      </c>
    </row>
    <row r="334" spans="4:17" x14ac:dyDescent="0.25">
      <c r="D334" s="8" t="s">
        <v>741</v>
      </c>
      <c r="E334" s="20">
        <v>320</v>
      </c>
      <c r="F334" s="20">
        <v>186</v>
      </c>
      <c r="G334" s="9">
        <v>0.58125000000000004</v>
      </c>
      <c r="H334" s="20">
        <v>80</v>
      </c>
      <c r="I334" s="9">
        <v>0.43010752688172044</v>
      </c>
      <c r="J334" s="20">
        <v>0</v>
      </c>
      <c r="K334" s="9">
        <v>0</v>
      </c>
      <c r="L334" s="20">
        <v>6</v>
      </c>
      <c r="M334" s="9">
        <v>3.2258064516129031E-2</v>
      </c>
      <c r="N334" s="20">
        <v>84</v>
      </c>
      <c r="O334" s="9">
        <v>0.45161290322580644</v>
      </c>
      <c r="P334" s="20">
        <v>15</v>
      </c>
      <c r="Q334" s="9">
        <v>8.0645161290322578E-2</v>
      </c>
    </row>
    <row r="335" spans="4:17" x14ac:dyDescent="0.25">
      <c r="D335" s="8" t="s">
        <v>511</v>
      </c>
      <c r="E335" s="20">
        <v>146</v>
      </c>
      <c r="F335" s="20">
        <v>82</v>
      </c>
      <c r="G335" s="9">
        <v>0.56164383561643838</v>
      </c>
      <c r="H335" s="20">
        <v>37</v>
      </c>
      <c r="I335" s="9">
        <v>0.45121951219512196</v>
      </c>
      <c r="J335" s="20">
        <v>0</v>
      </c>
      <c r="K335" s="9">
        <v>0</v>
      </c>
      <c r="L335" s="20">
        <v>3</v>
      </c>
      <c r="M335" s="9">
        <v>3.6585365853658534E-2</v>
      </c>
      <c r="N335" s="20">
        <v>44</v>
      </c>
      <c r="O335" s="9">
        <v>0.53658536585365857</v>
      </c>
      <c r="P335" s="20">
        <v>4</v>
      </c>
      <c r="Q335" s="9">
        <v>4.878048780487805E-2</v>
      </c>
    </row>
    <row r="336" spans="4:17" x14ac:dyDescent="0.25">
      <c r="D336" s="7" t="s">
        <v>726</v>
      </c>
      <c r="E336" s="20">
        <v>720</v>
      </c>
      <c r="F336" s="20">
        <v>480</v>
      </c>
      <c r="G336" s="9">
        <v>0.66666666666666663</v>
      </c>
      <c r="H336" s="20">
        <v>247</v>
      </c>
      <c r="I336" s="9">
        <v>0.51458333333333328</v>
      </c>
      <c r="J336" s="20">
        <v>0</v>
      </c>
      <c r="K336" s="9">
        <v>0</v>
      </c>
      <c r="L336" s="20">
        <v>7</v>
      </c>
      <c r="M336" s="9">
        <v>1.4583333333333334E-2</v>
      </c>
      <c r="N336" s="20">
        <v>114</v>
      </c>
      <c r="O336" s="9">
        <v>0.23749999999999999</v>
      </c>
      <c r="P336" s="20">
        <v>94</v>
      </c>
      <c r="Q336" s="9">
        <v>0.19583333333333333</v>
      </c>
    </row>
    <row r="337" spans="4:17" x14ac:dyDescent="0.25">
      <c r="D337" s="8" t="s">
        <v>727</v>
      </c>
      <c r="E337" s="20">
        <v>163</v>
      </c>
      <c r="F337" s="20">
        <v>123</v>
      </c>
      <c r="G337" s="9">
        <v>0.754601226993865</v>
      </c>
      <c r="H337" s="20">
        <v>72</v>
      </c>
      <c r="I337" s="9">
        <v>0.58536585365853655</v>
      </c>
      <c r="J337" s="20">
        <v>0</v>
      </c>
      <c r="K337" s="9">
        <v>0</v>
      </c>
      <c r="L337" s="20">
        <v>1</v>
      </c>
      <c r="M337" s="9">
        <v>8.130081300813009E-3</v>
      </c>
      <c r="N337" s="20">
        <v>31</v>
      </c>
      <c r="O337" s="9">
        <v>0.25203252032520324</v>
      </c>
      <c r="P337" s="20">
        <v>3</v>
      </c>
      <c r="Q337" s="9">
        <v>2.4390243902439025E-2</v>
      </c>
    </row>
    <row r="338" spans="4:17" x14ac:dyDescent="0.25">
      <c r="D338" s="8" t="s">
        <v>730</v>
      </c>
      <c r="E338" s="20">
        <v>46</v>
      </c>
      <c r="F338" s="20">
        <v>30</v>
      </c>
      <c r="G338" s="9">
        <v>0.65217391304347827</v>
      </c>
      <c r="H338" s="20">
        <v>13</v>
      </c>
      <c r="I338" s="9">
        <v>0.43333333333333335</v>
      </c>
      <c r="J338" s="20">
        <v>0</v>
      </c>
      <c r="K338" s="9">
        <v>0</v>
      </c>
      <c r="L338" s="20">
        <v>3</v>
      </c>
      <c r="M338" s="9">
        <v>0.1</v>
      </c>
      <c r="N338" s="20">
        <v>9</v>
      </c>
      <c r="O338" s="9">
        <v>0.3</v>
      </c>
      <c r="P338" s="20">
        <v>1</v>
      </c>
      <c r="Q338" s="9">
        <v>3.3333333333333333E-2</v>
      </c>
    </row>
    <row r="339" spans="4:17" x14ac:dyDescent="0.25">
      <c r="D339" s="8" t="s">
        <v>733</v>
      </c>
      <c r="E339" s="20">
        <v>60</v>
      </c>
      <c r="F339" s="20">
        <v>41</v>
      </c>
      <c r="G339" s="9">
        <v>0.68333333333333335</v>
      </c>
      <c r="H339" s="20">
        <v>14</v>
      </c>
      <c r="I339" s="9">
        <v>0.34146341463414637</v>
      </c>
      <c r="J339" s="20">
        <v>0</v>
      </c>
      <c r="K339" s="9">
        <v>0</v>
      </c>
      <c r="L339" s="20">
        <v>1</v>
      </c>
      <c r="M339" s="9">
        <v>2.4390243902439025E-2</v>
      </c>
      <c r="N339" s="20">
        <v>12</v>
      </c>
      <c r="O339" s="9">
        <v>0.29268292682926828</v>
      </c>
      <c r="P339" s="20">
        <v>5</v>
      </c>
      <c r="Q339" s="9">
        <v>0.12195121951219512</v>
      </c>
    </row>
    <row r="340" spans="4:17" x14ac:dyDescent="0.25">
      <c r="D340" s="8" t="s">
        <v>737</v>
      </c>
      <c r="E340" s="20">
        <v>105</v>
      </c>
      <c r="F340" s="20">
        <v>64</v>
      </c>
      <c r="G340" s="9">
        <v>0.60952380952380958</v>
      </c>
      <c r="H340" s="20">
        <v>29</v>
      </c>
      <c r="I340" s="9">
        <v>0.453125</v>
      </c>
      <c r="J340" s="20">
        <v>0</v>
      </c>
      <c r="K340" s="9">
        <v>0</v>
      </c>
      <c r="L340" s="20">
        <v>2</v>
      </c>
      <c r="M340" s="9">
        <v>3.125E-2</v>
      </c>
      <c r="N340" s="20">
        <v>16</v>
      </c>
      <c r="O340" s="9">
        <v>0.25</v>
      </c>
      <c r="P340" s="20">
        <v>22</v>
      </c>
      <c r="Q340" s="9">
        <v>0.34375</v>
      </c>
    </row>
    <row r="341" spans="4:17" x14ac:dyDescent="0.25">
      <c r="D341" s="8" t="s">
        <v>745</v>
      </c>
      <c r="E341" s="20">
        <v>282</v>
      </c>
      <c r="F341" s="20">
        <v>177</v>
      </c>
      <c r="G341" s="9">
        <v>0.62765957446808507</v>
      </c>
      <c r="H341" s="20">
        <v>93</v>
      </c>
      <c r="I341" s="9">
        <v>0.52542372881355937</v>
      </c>
      <c r="J341" s="20">
        <v>0</v>
      </c>
      <c r="K341" s="9">
        <v>0</v>
      </c>
      <c r="L341" s="20">
        <v>0</v>
      </c>
      <c r="M341" s="9">
        <v>0</v>
      </c>
      <c r="N341" s="20">
        <v>34</v>
      </c>
      <c r="O341" s="9">
        <v>0.19209039548022599</v>
      </c>
      <c r="P341" s="20">
        <v>57</v>
      </c>
      <c r="Q341" s="9">
        <v>0.32203389830508472</v>
      </c>
    </row>
    <row r="342" spans="4:17" x14ac:dyDescent="0.25">
      <c r="D342" s="8" t="s">
        <v>746</v>
      </c>
      <c r="E342" s="20">
        <v>64</v>
      </c>
      <c r="F342" s="20">
        <v>45</v>
      </c>
      <c r="G342" s="9">
        <v>0.703125</v>
      </c>
      <c r="H342" s="20">
        <v>26</v>
      </c>
      <c r="I342" s="9">
        <v>0.57777777777777772</v>
      </c>
      <c r="J342" s="20">
        <v>0</v>
      </c>
      <c r="K342" s="9">
        <v>0</v>
      </c>
      <c r="L342" s="20">
        <v>0</v>
      </c>
      <c r="M342" s="9">
        <v>0</v>
      </c>
      <c r="N342" s="20">
        <v>12</v>
      </c>
      <c r="O342" s="9">
        <v>0.26666666666666666</v>
      </c>
      <c r="P342" s="20">
        <v>6</v>
      </c>
      <c r="Q342" s="9">
        <v>0.13333333333333333</v>
      </c>
    </row>
    <row r="343" spans="4:17" x14ac:dyDescent="0.25">
      <c r="D343" s="7" t="s">
        <v>728</v>
      </c>
      <c r="E343" s="20">
        <v>1085</v>
      </c>
      <c r="F343" s="20">
        <v>803</v>
      </c>
      <c r="G343" s="9">
        <v>0.74009216589861748</v>
      </c>
      <c r="H343" s="20">
        <v>496</v>
      </c>
      <c r="I343" s="9">
        <v>0.61768368617683689</v>
      </c>
      <c r="J343" s="20">
        <v>0</v>
      </c>
      <c r="K343" s="9">
        <v>0</v>
      </c>
      <c r="L343" s="20">
        <v>25</v>
      </c>
      <c r="M343" s="9">
        <v>3.1133250311332503E-2</v>
      </c>
      <c r="N343" s="20">
        <v>177</v>
      </c>
      <c r="O343" s="9">
        <v>0.22042341220423411</v>
      </c>
      <c r="P343" s="20">
        <v>24</v>
      </c>
      <c r="Q343" s="9">
        <v>2.9887920298879204E-2</v>
      </c>
    </row>
    <row r="344" spans="4:17" x14ac:dyDescent="0.25">
      <c r="D344" s="8" t="s">
        <v>487</v>
      </c>
      <c r="E344" s="20">
        <v>121</v>
      </c>
      <c r="F344" s="20">
        <v>87</v>
      </c>
      <c r="G344" s="9">
        <v>0.71900826446280997</v>
      </c>
      <c r="H344" s="20">
        <v>54</v>
      </c>
      <c r="I344" s="9">
        <v>0.62068965517241381</v>
      </c>
      <c r="J344" s="20">
        <v>0</v>
      </c>
      <c r="K344" s="9">
        <v>0</v>
      </c>
      <c r="L344" s="20">
        <v>1</v>
      </c>
      <c r="M344" s="9">
        <v>1.1494252873563218E-2</v>
      </c>
      <c r="N344" s="20">
        <v>15</v>
      </c>
      <c r="O344" s="9">
        <v>0.17241379310344829</v>
      </c>
      <c r="P344" s="20">
        <v>13</v>
      </c>
      <c r="Q344" s="9">
        <v>0.14942528735632185</v>
      </c>
    </row>
    <row r="345" spans="4:17" x14ac:dyDescent="0.25">
      <c r="D345" s="8" t="s">
        <v>731</v>
      </c>
      <c r="E345" s="20">
        <v>193</v>
      </c>
      <c r="F345" s="20">
        <v>148</v>
      </c>
      <c r="G345" s="9">
        <v>0.76683937823834192</v>
      </c>
      <c r="H345" s="20">
        <v>93</v>
      </c>
      <c r="I345" s="9">
        <v>0.6283783783783784</v>
      </c>
      <c r="J345" s="20">
        <v>0</v>
      </c>
      <c r="K345" s="9">
        <v>0</v>
      </c>
      <c r="L345" s="20">
        <v>1</v>
      </c>
      <c r="M345" s="9">
        <v>6.7567567567567571E-3</v>
      </c>
      <c r="N345" s="20">
        <v>24</v>
      </c>
      <c r="O345" s="9">
        <v>0.16216216216216217</v>
      </c>
      <c r="P345" s="20">
        <v>6</v>
      </c>
      <c r="Q345" s="9">
        <v>4.0540540540540543E-2</v>
      </c>
    </row>
    <row r="346" spans="4:17" x14ac:dyDescent="0.25">
      <c r="D346" s="8" t="s">
        <v>739</v>
      </c>
      <c r="E346" s="20">
        <v>285</v>
      </c>
      <c r="F346" s="20">
        <v>220</v>
      </c>
      <c r="G346" s="9">
        <v>0.77192982456140347</v>
      </c>
      <c r="H346" s="20">
        <v>119</v>
      </c>
      <c r="I346" s="9">
        <v>0.54090909090909089</v>
      </c>
      <c r="J346" s="20">
        <v>0</v>
      </c>
      <c r="K346" s="9">
        <v>0</v>
      </c>
      <c r="L346" s="20">
        <v>15</v>
      </c>
      <c r="M346" s="9">
        <v>6.8181818181818177E-2</v>
      </c>
      <c r="N346" s="20">
        <v>38</v>
      </c>
      <c r="O346" s="9">
        <v>0.17272727272727273</v>
      </c>
      <c r="P346" s="20">
        <v>2</v>
      </c>
      <c r="Q346" s="9">
        <v>9.0909090909090905E-3</v>
      </c>
    </row>
    <row r="347" spans="4:17" x14ac:dyDescent="0.25">
      <c r="D347" s="8" t="s">
        <v>740</v>
      </c>
      <c r="E347" s="20">
        <v>113</v>
      </c>
      <c r="F347" s="20">
        <v>73</v>
      </c>
      <c r="G347" s="9">
        <v>0.64601769911504425</v>
      </c>
      <c r="H347" s="20">
        <v>45</v>
      </c>
      <c r="I347" s="9">
        <v>0.61643835616438358</v>
      </c>
      <c r="J347" s="20">
        <v>0</v>
      </c>
      <c r="K347" s="9">
        <v>0</v>
      </c>
      <c r="L347" s="20">
        <v>4</v>
      </c>
      <c r="M347" s="9">
        <v>5.4794520547945202E-2</v>
      </c>
      <c r="N347" s="20">
        <v>29</v>
      </c>
      <c r="O347" s="9">
        <v>0.39726027397260272</v>
      </c>
      <c r="P347" s="20">
        <v>2</v>
      </c>
      <c r="Q347" s="9">
        <v>2.7397260273972601E-2</v>
      </c>
    </row>
    <row r="348" spans="4:17" x14ac:dyDescent="0.25">
      <c r="D348" s="8" t="s">
        <v>742</v>
      </c>
      <c r="E348" s="20">
        <v>373</v>
      </c>
      <c r="F348" s="20">
        <v>275</v>
      </c>
      <c r="G348" s="9">
        <v>0.7372654155495979</v>
      </c>
      <c r="H348" s="20">
        <v>185</v>
      </c>
      <c r="I348" s="9">
        <v>0.67272727272727273</v>
      </c>
      <c r="J348" s="20">
        <v>0</v>
      </c>
      <c r="K348" s="9">
        <v>0</v>
      </c>
      <c r="L348" s="20">
        <v>4</v>
      </c>
      <c r="M348" s="9">
        <v>1.4545454545454545E-2</v>
      </c>
      <c r="N348" s="20">
        <v>71</v>
      </c>
      <c r="O348" s="9">
        <v>0.25818181818181818</v>
      </c>
      <c r="P348" s="20">
        <v>1</v>
      </c>
      <c r="Q348" s="9">
        <v>3.6363636363636364E-3</v>
      </c>
    </row>
    <row r="349" spans="4:17" x14ac:dyDescent="0.25">
      <c r="D349" s="6" t="s">
        <v>208</v>
      </c>
      <c r="E349" s="20">
        <v>46086</v>
      </c>
      <c r="F349" s="20">
        <v>33186</v>
      </c>
      <c r="G349" s="9">
        <v>0.72008853013930474</v>
      </c>
      <c r="H349" s="20">
        <v>18458</v>
      </c>
      <c r="I349" s="9">
        <v>0.55619839691436146</v>
      </c>
      <c r="J349" s="20">
        <v>1</v>
      </c>
      <c r="K349" s="9">
        <v>3.0133188694027601E-5</v>
      </c>
      <c r="L349" s="20">
        <v>1133</v>
      </c>
      <c r="M349" s="9">
        <v>3.4140902790333272E-2</v>
      </c>
      <c r="N349" s="20">
        <v>6172</v>
      </c>
      <c r="O349" s="9">
        <v>0.18598204061953835</v>
      </c>
      <c r="P349" s="20">
        <v>2932</v>
      </c>
      <c r="Q349" s="9">
        <v>8.8350509250888928E-2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EBF08F-C4C2-4D33-8CDE-07B9C7C3CF6B}">
  <dimension ref="B1:Q349"/>
  <sheetViews>
    <sheetView showGridLines="0" showRowColHeader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4.5703125" customWidth="1"/>
    <col min="13" max="13" width="12.42578125" customWidth="1"/>
    <col min="14" max="14" width="12" customWidth="1"/>
    <col min="15" max="15" width="9.5703125" customWidth="1"/>
    <col min="16" max="17" width="13" customWidth="1"/>
  </cols>
  <sheetData>
    <row r="1" spans="2:4" ht="26.25" x14ac:dyDescent="0.4">
      <c r="B1" s="2" t="s">
        <v>181</v>
      </c>
      <c r="D1" s="4" t="s">
        <v>182</v>
      </c>
    </row>
    <row r="2" spans="2:4" ht="18.75" x14ac:dyDescent="0.3">
      <c r="B2" s="3">
        <f>MAX(data[[#All],[Rel_D]])</f>
        <v>44571</v>
      </c>
    </row>
    <row r="3" spans="2:4" ht="32.25" customHeight="1" x14ac:dyDescent="0.25"/>
    <row r="21" spans="4:17" ht="45" x14ac:dyDescent="0.25">
      <c r="D21" s="10"/>
      <c r="E21" s="11" t="s">
        <v>321</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07 Housebound (exc immunosuppressed)",$D$23)</f>
        <v>14168</v>
      </c>
      <c r="F22" s="15">
        <f>GETPIVOTDATA("Sum of 07f Second Vaccination",$D$23)</f>
        <v>12502</v>
      </c>
      <c r="G22" s="16">
        <f>GETPIVOTDATA("Sum of 07f%",$D$23)</f>
        <v>0.8824110671936759</v>
      </c>
      <c r="H22" s="15">
        <f>GETPIVOTDATA("Sum of 07a Vaccinated (Booster)",$D$23)</f>
        <v>10315</v>
      </c>
      <c r="I22" s="16">
        <f>GETPIVOTDATA("Sum of 07a%",$D$23)</f>
        <v>0.82506798912174051</v>
      </c>
      <c r="J22" s="15">
        <f>GETPIVOTDATA("Sum of 07b Contraindicated (inc allergies, exclu vaccinated)",$D$23)</f>
        <v>0</v>
      </c>
      <c r="K22" s="16">
        <f>GETPIVOTDATA("Sum of 07b%",$D$23)</f>
        <v>0</v>
      </c>
      <c r="L22" s="15">
        <f>GETPIVOTDATA("Sum of 07c Declined (excl vaccinated or contraindicated)",$D$23)</f>
        <v>890</v>
      </c>
      <c r="M22" s="16">
        <f>GETPIVOTDATA("Sum of 07c%",$D$23)</f>
        <v>7.1188609822428417E-2</v>
      </c>
      <c r="N22" s="15">
        <f>GETPIVOTDATA("Sum of 07d Invited no outcome (excl vac, contr, decl)",$D$23)</f>
        <v>262</v>
      </c>
      <c r="O22" s="16">
        <f>GETPIVOTDATA("Sum of 07d%",$D$23)</f>
        <v>2.0956646936490162E-2</v>
      </c>
      <c r="P22" s="15">
        <f>GETPIVOTDATA("Sum of 07e No contact coded [CALL]",$D$23)</f>
        <v>124</v>
      </c>
      <c r="Q22" s="16">
        <f>GETPIVOTDATA("Sum of 07e%",$D$23)</f>
        <v>9.9184130539113746E-3</v>
      </c>
    </row>
    <row r="23" spans="4:17" hidden="1" x14ac:dyDescent="0.25">
      <c r="D23" s="5" t="s">
        <v>194</v>
      </c>
      <c r="E23" t="s">
        <v>322</v>
      </c>
      <c r="F23" t="s">
        <v>323</v>
      </c>
      <c r="G23" t="s">
        <v>324</v>
      </c>
      <c r="H23" t="s">
        <v>325</v>
      </c>
      <c r="I23" t="s">
        <v>326</v>
      </c>
      <c r="J23" t="s">
        <v>327</v>
      </c>
      <c r="K23" t="s">
        <v>328</v>
      </c>
      <c r="L23" t="s">
        <v>329</v>
      </c>
      <c r="M23" t="s">
        <v>330</v>
      </c>
      <c r="N23" t="s">
        <v>331</v>
      </c>
      <c r="O23" t="s">
        <v>332</v>
      </c>
      <c r="P23" t="s">
        <v>333</v>
      </c>
      <c r="Q23" t="s">
        <v>334</v>
      </c>
    </row>
    <row r="24" spans="4:17" x14ac:dyDescent="0.25">
      <c r="D24" s="6" t="s">
        <v>434</v>
      </c>
      <c r="E24" s="20">
        <v>1399</v>
      </c>
      <c r="F24" s="20">
        <v>1245</v>
      </c>
      <c r="G24" s="9">
        <v>0.88992137240886349</v>
      </c>
      <c r="H24" s="20">
        <v>995</v>
      </c>
      <c r="I24" s="9">
        <v>0.79919678714859432</v>
      </c>
      <c r="J24" s="20">
        <v>0</v>
      </c>
      <c r="K24" s="9">
        <v>0</v>
      </c>
      <c r="L24" s="20">
        <v>78</v>
      </c>
      <c r="M24" s="9">
        <v>6.2650602409638559E-2</v>
      </c>
      <c r="N24" s="20">
        <v>25</v>
      </c>
      <c r="O24" s="9">
        <v>2.0080321285140562E-2</v>
      </c>
      <c r="P24" s="20">
        <v>18</v>
      </c>
      <c r="Q24" s="9">
        <v>1.4457831325301205E-2</v>
      </c>
    </row>
    <row r="25" spans="4:17" x14ac:dyDescent="0.25">
      <c r="D25" s="7" t="s">
        <v>447</v>
      </c>
      <c r="E25" s="20">
        <v>277</v>
      </c>
      <c r="F25" s="20">
        <v>250</v>
      </c>
      <c r="G25" s="9">
        <v>0.90252707581227432</v>
      </c>
      <c r="H25" s="20">
        <v>193</v>
      </c>
      <c r="I25" s="9">
        <v>0.77200000000000002</v>
      </c>
      <c r="J25" s="20">
        <v>0</v>
      </c>
      <c r="K25" s="9">
        <v>0</v>
      </c>
      <c r="L25" s="20">
        <v>13</v>
      </c>
      <c r="M25" s="9">
        <v>5.1999999999999998E-2</v>
      </c>
      <c r="N25" s="20">
        <v>7</v>
      </c>
      <c r="O25" s="9">
        <v>2.8000000000000001E-2</v>
      </c>
      <c r="P25" s="20">
        <v>3</v>
      </c>
      <c r="Q25" s="9">
        <v>1.2E-2</v>
      </c>
    </row>
    <row r="26" spans="4:17" x14ac:dyDescent="0.25">
      <c r="D26" s="8" t="s">
        <v>515</v>
      </c>
      <c r="E26" s="20">
        <v>34</v>
      </c>
      <c r="F26" s="20">
        <v>33</v>
      </c>
      <c r="G26" s="9">
        <v>0.97058823529411764</v>
      </c>
      <c r="H26" s="20">
        <v>29</v>
      </c>
      <c r="I26" s="9">
        <v>0.87878787878787878</v>
      </c>
      <c r="J26" s="20">
        <v>0</v>
      </c>
      <c r="K26" s="9">
        <v>0</v>
      </c>
      <c r="L26" s="20">
        <v>0</v>
      </c>
      <c r="M26" s="9">
        <v>0</v>
      </c>
      <c r="N26" s="20">
        <v>0</v>
      </c>
      <c r="O26" s="9">
        <v>0</v>
      </c>
      <c r="P26" s="20">
        <v>1</v>
      </c>
      <c r="Q26" s="9">
        <v>3.0303030303030304E-2</v>
      </c>
    </row>
    <row r="27" spans="4:17" x14ac:dyDescent="0.25">
      <c r="D27" s="8" t="s">
        <v>529</v>
      </c>
      <c r="E27" s="20">
        <v>56</v>
      </c>
      <c r="F27" s="20">
        <v>52</v>
      </c>
      <c r="G27" s="9">
        <v>0.9285714285714286</v>
      </c>
      <c r="H27" s="20">
        <v>39</v>
      </c>
      <c r="I27" s="9">
        <v>0.75</v>
      </c>
      <c r="J27" s="20">
        <v>0</v>
      </c>
      <c r="K27" s="9">
        <v>0</v>
      </c>
      <c r="L27" s="20">
        <v>2</v>
      </c>
      <c r="M27" s="9">
        <v>3.8461538461538464E-2</v>
      </c>
      <c r="N27" s="20">
        <v>2</v>
      </c>
      <c r="O27" s="9">
        <v>3.8461538461538464E-2</v>
      </c>
      <c r="P27" s="20">
        <v>0</v>
      </c>
      <c r="Q27" s="9">
        <v>0</v>
      </c>
    </row>
    <row r="28" spans="4:17" x14ac:dyDescent="0.25">
      <c r="D28" s="8" t="s">
        <v>448</v>
      </c>
      <c r="E28" s="20">
        <v>187</v>
      </c>
      <c r="F28" s="20">
        <v>165</v>
      </c>
      <c r="G28" s="9">
        <v>0.88235294117647056</v>
      </c>
      <c r="H28" s="20">
        <v>125</v>
      </c>
      <c r="I28" s="9">
        <v>0.75757575757575757</v>
      </c>
      <c r="J28" s="20">
        <v>0</v>
      </c>
      <c r="K28" s="9">
        <v>0</v>
      </c>
      <c r="L28" s="20">
        <v>11</v>
      </c>
      <c r="M28" s="9">
        <v>6.6666666666666666E-2</v>
      </c>
      <c r="N28" s="20">
        <v>5</v>
      </c>
      <c r="O28" s="9">
        <v>3.0303030303030304E-2</v>
      </c>
      <c r="P28" s="20">
        <v>2</v>
      </c>
      <c r="Q28" s="9">
        <v>1.2121212121212121E-2</v>
      </c>
    </row>
    <row r="29" spans="4:17" x14ac:dyDescent="0.25">
      <c r="D29" s="7" t="s">
        <v>444</v>
      </c>
      <c r="E29" s="20">
        <v>152</v>
      </c>
      <c r="F29" s="20">
        <v>122</v>
      </c>
      <c r="G29" s="9">
        <v>0.80263157894736847</v>
      </c>
      <c r="H29" s="20">
        <v>90</v>
      </c>
      <c r="I29" s="9">
        <v>0.73770491803278693</v>
      </c>
      <c r="J29" s="20">
        <v>0</v>
      </c>
      <c r="K29" s="9">
        <v>0</v>
      </c>
      <c r="L29" s="20">
        <v>18</v>
      </c>
      <c r="M29" s="9">
        <v>0.14754098360655737</v>
      </c>
      <c r="N29" s="20">
        <v>3</v>
      </c>
      <c r="O29" s="9">
        <v>2.4590163934426229E-2</v>
      </c>
      <c r="P29" s="20">
        <v>2</v>
      </c>
      <c r="Q29" s="9">
        <v>1.6393442622950821E-2</v>
      </c>
    </row>
    <row r="30" spans="4:17" x14ac:dyDescent="0.25">
      <c r="D30" s="8" t="s">
        <v>516</v>
      </c>
      <c r="E30" s="20">
        <v>22</v>
      </c>
      <c r="F30" s="20">
        <v>15</v>
      </c>
      <c r="G30" s="9">
        <v>0.68181818181818177</v>
      </c>
      <c r="H30" s="20">
        <v>13</v>
      </c>
      <c r="I30" s="9">
        <v>0.8666666666666667</v>
      </c>
      <c r="J30" s="20">
        <v>0</v>
      </c>
      <c r="K30" s="9">
        <v>0</v>
      </c>
      <c r="L30" s="20">
        <v>3</v>
      </c>
      <c r="M30" s="9">
        <v>0.2</v>
      </c>
      <c r="N30" s="20">
        <v>0</v>
      </c>
      <c r="O30" s="9">
        <v>0</v>
      </c>
      <c r="P30" s="20">
        <v>1</v>
      </c>
      <c r="Q30" s="9">
        <v>6.6666666666666666E-2</v>
      </c>
    </row>
    <row r="31" spans="4:17" x14ac:dyDescent="0.25">
      <c r="D31" s="8" t="s">
        <v>517</v>
      </c>
      <c r="E31" s="20">
        <v>29</v>
      </c>
      <c r="F31" s="20">
        <v>26</v>
      </c>
      <c r="G31" s="9">
        <v>0.89655172413793105</v>
      </c>
      <c r="H31" s="20">
        <v>18</v>
      </c>
      <c r="I31" s="9">
        <v>0.69230769230769229</v>
      </c>
      <c r="J31" s="20">
        <v>0</v>
      </c>
      <c r="K31" s="9">
        <v>0</v>
      </c>
      <c r="L31" s="20">
        <v>2</v>
      </c>
      <c r="M31" s="9">
        <v>7.6923076923076927E-2</v>
      </c>
      <c r="N31" s="20">
        <v>1</v>
      </c>
      <c r="O31" s="9">
        <v>3.8461538461538464E-2</v>
      </c>
      <c r="P31" s="20">
        <v>0</v>
      </c>
      <c r="Q31" s="9">
        <v>0</v>
      </c>
    </row>
    <row r="32" spans="4:17" x14ac:dyDescent="0.25">
      <c r="D32" s="8" t="s">
        <v>524</v>
      </c>
      <c r="E32" s="20">
        <v>44</v>
      </c>
      <c r="F32" s="20">
        <v>38</v>
      </c>
      <c r="G32" s="9">
        <v>0.86363636363636365</v>
      </c>
      <c r="H32" s="20">
        <v>35</v>
      </c>
      <c r="I32" s="9">
        <v>0.92105263157894735</v>
      </c>
      <c r="J32" s="20">
        <v>0</v>
      </c>
      <c r="K32" s="9">
        <v>0</v>
      </c>
      <c r="L32" s="20">
        <v>5</v>
      </c>
      <c r="M32" s="9">
        <v>0.13157894736842105</v>
      </c>
      <c r="N32" s="20">
        <v>0</v>
      </c>
      <c r="O32" s="9">
        <v>0</v>
      </c>
      <c r="P32" s="20">
        <v>0</v>
      </c>
      <c r="Q32" s="9">
        <v>0</v>
      </c>
    </row>
    <row r="33" spans="4:17" x14ac:dyDescent="0.25">
      <c r="D33" s="8" t="s">
        <v>445</v>
      </c>
      <c r="E33" s="20">
        <v>57</v>
      </c>
      <c r="F33" s="20">
        <v>43</v>
      </c>
      <c r="G33" s="9">
        <v>0.75438596491228072</v>
      </c>
      <c r="H33" s="20">
        <v>24</v>
      </c>
      <c r="I33" s="9">
        <v>0.55813953488372092</v>
      </c>
      <c r="J33" s="20">
        <v>0</v>
      </c>
      <c r="K33" s="9">
        <v>0</v>
      </c>
      <c r="L33" s="20">
        <v>8</v>
      </c>
      <c r="M33" s="9">
        <v>0.18604651162790697</v>
      </c>
      <c r="N33" s="20">
        <v>2</v>
      </c>
      <c r="O33" s="9">
        <v>4.6511627906976744E-2</v>
      </c>
      <c r="P33" s="20">
        <v>1</v>
      </c>
      <c r="Q33" s="9">
        <v>2.3255813953488372E-2</v>
      </c>
    </row>
    <row r="34" spans="4:17" x14ac:dyDescent="0.25">
      <c r="D34" s="7" t="s">
        <v>437</v>
      </c>
      <c r="E34" s="20">
        <v>306</v>
      </c>
      <c r="F34" s="20">
        <v>276</v>
      </c>
      <c r="G34" s="9">
        <v>0.90196078431372551</v>
      </c>
      <c r="H34" s="20">
        <v>225</v>
      </c>
      <c r="I34" s="9">
        <v>0.81521739130434778</v>
      </c>
      <c r="J34" s="20">
        <v>0</v>
      </c>
      <c r="K34" s="9">
        <v>0</v>
      </c>
      <c r="L34" s="20">
        <v>10</v>
      </c>
      <c r="M34" s="9">
        <v>3.6231884057971016E-2</v>
      </c>
      <c r="N34" s="20">
        <v>4</v>
      </c>
      <c r="O34" s="9">
        <v>1.4492753623188406E-2</v>
      </c>
      <c r="P34" s="20">
        <v>6</v>
      </c>
      <c r="Q34" s="9">
        <v>2.1739130434782608E-2</v>
      </c>
    </row>
    <row r="35" spans="4:17" x14ac:dyDescent="0.25">
      <c r="D35" s="8" t="s">
        <v>438</v>
      </c>
      <c r="E35" s="20">
        <v>112</v>
      </c>
      <c r="F35" s="20">
        <v>105</v>
      </c>
      <c r="G35" s="9">
        <v>0.9375</v>
      </c>
      <c r="H35" s="20">
        <v>90</v>
      </c>
      <c r="I35" s="9">
        <v>0.8571428571428571</v>
      </c>
      <c r="J35" s="20">
        <v>0</v>
      </c>
      <c r="K35" s="9">
        <v>0</v>
      </c>
      <c r="L35" s="20">
        <v>1</v>
      </c>
      <c r="M35" s="9">
        <v>9.5238095238095247E-3</v>
      </c>
      <c r="N35" s="20">
        <v>1</v>
      </c>
      <c r="O35" s="9">
        <v>9.5238095238095247E-3</v>
      </c>
      <c r="P35" s="20">
        <v>4</v>
      </c>
      <c r="Q35" s="9">
        <v>3.8095238095238099E-2</v>
      </c>
    </row>
    <row r="36" spans="4:17" x14ac:dyDescent="0.25">
      <c r="D36" s="8" t="s">
        <v>520</v>
      </c>
      <c r="E36" s="20">
        <v>31</v>
      </c>
      <c r="F36" s="20">
        <v>28</v>
      </c>
      <c r="G36" s="9">
        <v>0.90322580645161288</v>
      </c>
      <c r="H36" s="20">
        <v>21</v>
      </c>
      <c r="I36" s="9">
        <v>0.75</v>
      </c>
      <c r="J36" s="20">
        <v>0</v>
      </c>
      <c r="K36" s="9">
        <v>0</v>
      </c>
      <c r="L36" s="20">
        <v>0</v>
      </c>
      <c r="M36" s="9">
        <v>0</v>
      </c>
      <c r="N36" s="20">
        <v>0</v>
      </c>
      <c r="O36" s="9">
        <v>0</v>
      </c>
      <c r="P36" s="20">
        <v>1</v>
      </c>
      <c r="Q36" s="9">
        <v>3.5714285714285712E-2</v>
      </c>
    </row>
    <row r="37" spans="4:17" x14ac:dyDescent="0.25">
      <c r="D37" s="8" t="s">
        <v>525</v>
      </c>
      <c r="E37" s="20">
        <v>16</v>
      </c>
      <c r="F37" s="20">
        <v>14</v>
      </c>
      <c r="G37" s="9">
        <v>0.875</v>
      </c>
      <c r="H37" s="20">
        <v>14</v>
      </c>
      <c r="I37" s="9">
        <v>1</v>
      </c>
      <c r="J37" s="20">
        <v>0</v>
      </c>
      <c r="K37" s="9">
        <v>0</v>
      </c>
      <c r="L37" s="20">
        <v>2</v>
      </c>
      <c r="M37" s="9">
        <v>0.14285714285714285</v>
      </c>
      <c r="N37" s="20">
        <v>0</v>
      </c>
      <c r="O37" s="9">
        <v>0</v>
      </c>
      <c r="P37" s="20">
        <v>0</v>
      </c>
      <c r="Q37" s="9">
        <v>0</v>
      </c>
    </row>
    <row r="38" spans="4:17" x14ac:dyDescent="0.25">
      <c r="D38" s="8" t="s">
        <v>526</v>
      </c>
      <c r="E38" s="20">
        <v>45</v>
      </c>
      <c r="F38" s="20">
        <v>38</v>
      </c>
      <c r="G38" s="9">
        <v>0.84444444444444444</v>
      </c>
      <c r="H38" s="20">
        <v>32</v>
      </c>
      <c r="I38" s="9">
        <v>0.84210526315789469</v>
      </c>
      <c r="J38" s="20">
        <v>0</v>
      </c>
      <c r="K38" s="9">
        <v>0</v>
      </c>
      <c r="L38" s="20">
        <v>1</v>
      </c>
      <c r="M38" s="9">
        <v>2.6315789473684209E-2</v>
      </c>
      <c r="N38" s="20">
        <v>3</v>
      </c>
      <c r="O38" s="9">
        <v>7.8947368421052627E-2</v>
      </c>
      <c r="P38" s="20">
        <v>0</v>
      </c>
      <c r="Q38" s="9">
        <v>0</v>
      </c>
    </row>
    <row r="39" spans="4:17" x14ac:dyDescent="0.25">
      <c r="D39" s="8" t="s">
        <v>530</v>
      </c>
      <c r="E39" s="20">
        <v>20</v>
      </c>
      <c r="F39" s="20">
        <v>19</v>
      </c>
      <c r="G39" s="9">
        <v>0.95</v>
      </c>
      <c r="H39" s="20">
        <v>11</v>
      </c>
      <c r="I39" s="9">
        <v>0.57894736842105265</v>
      </c>
      <c r="J39" s="20">
        <v>0</v>
      </c>
      <c r="K39" s="9">
        <v>0</v>
      </c>
      <c r="L39" s="20">
        <v>0</v>
      </c>
      <c r="M39" s="9">
        <v>0</v>
      </c>
      <c r="N39" s="20">
        <v>0</v>
      </c>
      <c r="O39" s="9">
        <v>0</v>
      </c>
      <c r="P39" s="20">
        <v>0</v>
      </c>
      <c r="Q39" s="9">
        <v>0</v>
      </c>
    </row>
    <row r="40" spans="4:17" x14ac:dyDescent="0.25">
      <c r="D40" s="8" t="s">
        <v>532</v>
      </c>
      <c r="E40" s="20">
        <v>51</v>
      </c>
      <c r="F40" s="20">
        <v>46</v>
      </c>
      <c r="G40" s="9">
        <v>0.90196078431372551</v>
      </c>
      <c r="H40" s="20">
        <v>35</v>
      </c>
      <c r="I40" s="9">
        <v>0.76086956521739135</v>
      </c>
      <c r="J40" s="20">
        <v>0</v>
      </c>
      <c r="K40" s="9">
        <v>0</v>
      </c>
      <c r="L40" s="20">
        <v>4</v>
      </c>
      <c r="M40" s="9">
        <v>8.6956521739130432E-2</v>
      </c>
      <c r="N40" s="20">
        <v>0</v>
      </c>
      <c r="O40" s="9">
        <v>0</v>
      </c>
      <c r="P40" s="20">
        <v>1</v>
      </c>
      <c r="Q40" s="9">
        <v>2.1739130434782608E-2</v>
      </c>
    </row>
    <row r="41" spans="4:17" x14ac:dyDescent="0.25">
      <c r="D41" s="8" t="s">
        <v>534</v>
      </c>
      <c r="E41" s="20">
        <v>31</v>
      </c>
      <c r="F41" s="20">
        <v>26</v>
      </c>
      <c r="G41" s="9">
        <v>0.83870967741935487</v>
      </c>
      <c r="H41" s="20">
        <v>22</v>
      </c>
      <c r="I41" s="9">
        <v>0.84615384615384615</v>
      </c>
      <c r="J41" s="20">
        <v>0</v>
      </c>
      <c r="K41" s="9">
        <v>0</v>
      </c>
      <c r="L41" s="20">
        <v>2</v>
      </c>
      <c r="M41" s="9">
        <v>7.6923076923076927E-2</v>
      </c>
      <c r="N41" s="20">
        <v>0</v>
      </c>
      <c r="O41" s="9">
        <v>0</v>
      </c>
      <c r="P41" s="20">
        <v>0</v>
      </c>
      <c r="Q41" s="9">
        <v>0</v>
      </c>
    </row>
    <row r="42" spans="4:17" x14ac:dyDescent="0.25">
      <c r="D42" s="7" t="s">
        <v>442</v>
      </c>
      <c r="E42" s="20">
        <v>349</v>
      </c>
      <c r="F42" s="20">
        <v>324</v>
      </c>
      <c r="G42" s="9">
        <v>0.92836676217765046</v>
      </c>
      <c r="H42" s="20">
        <v>262</v>
      </c>
      <c r="I42" s="9">
        <v>0.80864197530864201</v>
      </c>
      <c r="J42" s="20">
        <v>0</v>
      </c>
      <c r="K42" s="9">
        <v>0</v>
      </c>
      <c r="L42" s="20">
        <v>10</v>
      </c>
      <c r="M42" s="9">
        <v>3.0864197530864196E-2</v>
      </c>
      <c r="N42" s="20">
        <v>7</v>
      </c>
      <c r="O42" s="9">
        <v>2.1604938271604937E-2</v>
      </c>
      <c r="P42" s="20">
        <v>3</v>
      </c>
      <c r="Q42" s="9">
        <v>9.2592592592592587E-3</v>
      </c>
    </row>
    <row r="43" spans="4:17" x14ac:dyDescent="0.25">
      <c r="D43" s="8" t="s">
        <v>519</v>
      </c>
      <c r="E43" s="20">
        <v>25</v>
      </c>
      <c r="F43" s="20">
        <v>24</v>
      </c>
      <c r="G43" s="9">
        <v>0.96</v>
      </c>
      <c r="H43" s="20">
        <v>19</v>
      </c>
      <c r="I43" s="9">
        <v>0.79166666666666663</v>
      </c>
      <c r="J43" s="20">
        <v>0</v>
      </c>
      <c r="K43" s="9">
        <v>0</v>
      </c>
      <c r="L43" s="20">
        <v>1</v>
      </c>
      <c r="M43" s="9">
        <v>4.1666666666666664E-2</v>
      </c>
      <c r="N43" s="20">
        <v>0</v>
      </c>
      <c r="O43" s="9">
        <v>0</v>
      </c>
      <c r="P43" s="20">
        <v>0</v>
      </c>
      <c r="Q43" s="9">
        <v>0</v>
      </c>
    </row>
    <row r="44" spans="4:17" x14ac:dyDescent="0.25">
      <c r="D44" s="8" t="s">
        <v>521</v>
      </c>
      <c r="E44" s="20">
        <v>54</v>
      </c>
      <c r="F44" s="20">
        <v>48</v>
      </c>
      <c r="G44" s="9">
        <v>0.88888888888888884</v>
      </c>
      <c r="H44" s="20">
        <v>40</v>
      </c>
      <c r="I44" s="9">
        <v>0.83333333333333337</v>
      </c>
      <c r="J44" s="20">
        <v>0</v>
      </c>
      <c r="K44" s="9">
        <v>0</v>
      </c>
      <c r="L44" s="20">
        <v>4</v>
      </c>
      <c r="M44" s="9">
        <v>8.3333333333333329E-2</v>
      </c>
      <c r="N44" s="20">
        <v>0</v>
      </c>
      <c r="O44" s="9">
        <v>0</v>
      </c>
      <c r="P44" s="20">
        <v>0</v>
      </c>
      <c r="Q44" s="9">
        <v>0</v>
      </c>
    </row>
    <row r="45" spans="4:17" x14ac:dyDescent="0.25">
      <c r="D45" s="8" t="s">
        <v>522</v>
      </c>
      <c r="E45" s="20">
        <v>54</v>
      </c>
      <c r="F45" s="20">
        <v>53</v>
      </c>
      <c r="G45" s="9">
        <v>0.98148148148148151</v>
      </c>
      <c r="H45" s="20">
        <v>41</v>
      </c>
      <c r="I45" s="9">
        <v>0.77358490566037741</v>
      </c>
      <c r="J45" s="20">
        <v>0</v>
      </c>
      <c r="K45" s="9">
        <v>0</v>
      </c>
      <c r="L45" s="20">
        <v>0</v>
      </c>
      <c r="M45" s="9">
        <v>0</v>
      </c>
      <c r="N45" s="20">
        <v>1</v>
      </c>
      <c r="O45" s="9">
        <v>1.8867924528301886E-2</v>
      </c>
      <c r="P45" s="20">
        <v>0</v>
      </c>
      <c r="Q45" s="9">
        <v>0</v>
      </c>
    </row>
    <row r="46" spans="4:17" x14ac:dyDescent="0.25">
      <c r="D46" s="8" t="s">
        <v>523</v>
      </c>
      <c r="E46" s="20">
        <v>7</v>
      </c>
      <c r="F46" s="20">
        <v>7</v>
      </c>
      <c r="G46" s="9">
        <v>1</v>
      </c>
      <c r="H46" s="20">
        <v>7</v>
      </c>
      <c r="I46" s="9">
        <v>1</v>
      </c>
      <c r="J46" s="20">
        <v>0</v>
      </c>
      <c r="K46" s="9">
        <v>0</v>
      </c>
      <c r="L46" s="20">
        <v>0</v>
      </c>
      <c r="M46" s="9">
        <v>0</v>
      </c>
      <c r="N46" s="20">
        <v>0</v>
      </c>
      <c r="O46" s="9">
        <v>0</v>
      </c>
      <c r="P46" s="20">
        <v>0</v>
      </c>
      <c r="Q46" s="9">
        <v>0</v>
      </c>
    </row>
    <row r="47" spans="4:17" x14ac:dyDescent="0.25">
      <c r="D47" s="8" t="s">
        <v>527</v>
      </c>
      <c r="E47" s="20">
        <v>64</v>
      </c>
      <c r="F47" s="20">
        <v>57</v>
      </c>
      <c r="G47" s="9">
        <v>0.890625</v>
      </c>
      <c r="H47" s="20">
        <v>50</v>
      </c>
      <c r="I47" s="9">
        <v>0.8771929824561403</v>
      </c>
      <c r="J47" s="20">
        <v>0</v>
      </c>
      <c r="K47" s="9">
        <v>0</v>
      </c>
      <c r="L47" s="20">
        <v>2</v>
      </c>
      <c r="M47" s="9">
        <v>3.5087719298245612E-2</v>
      </c>
      <c r="N47" s="20">
        <v>5</v>
      </c>
      <c r="O47" s="9">
        <v>8.771929824561403E-2</v>
      </c>
      <c r="P47" s="20">
        <v>0</v>
      </c>
      <c r="Q47" s="9">
        <v>0</v>
      </c>
    </row>
    <row r="48" spans="4:17" x14ac:dyDescent="0.25">
      <c r="D48" s="8" t="s">
        <v>528</v>
      </c>
      <c r="E48" s="20">
        <v>62</v>
      </c>
      <c r="F48" s="20">
        <v>56</v>
      </c>
      <c r="G48" s="9">
        <v>0.90322580645161288</v>
      </c>
      <c r="H48" s="20">
        <v>38</v>
      </c>
      <c r="I48" s="9">
        <v>0.6785714285714286</v>
      </c>
      <c r="J48" s="20">
        <v>0</v>
      </c>
      <c r="K48" s="9">
        <v>0</v>
      </c>
      <c r="L48" s="20">
        <v>1</v>
      </c>
      <c r="M48" s="9">
        <v>1.7857142857142856E-2</v>
      </c>
      <c r="N48" s="20">
        <v>1</v>
      </c>
      <c r="O48" s="9">
        <v>1.7857142857142856E-2</v>
      </c>
      <c r="P48" s="20">
        <v>1</v>
      </c>
      <c r="Q48" s="9">
        <v>1.7857142857142856E-2</v>
      </c>
    </row>
    <row r="49" spans="4:17" x14ac:dyDescent="0.25">
      <c r="D49" s="8" t="s">
        <v>443</v>
      </c>
      <c r="E49" s="20">
        <v>12</v>
      </c>
      <c r="F49" s="20">
        <v>12</v>
      </c>
      <c r="G49" s="9">
        <v>1</v>
      </c>
      <c r="H49" s="20">
        <v>8</v>
      </c>
      <c r="I49" s="9">
        <v>0.66666666666666663</v>
      </c>
      <c r="J49" s="20">
        <v>0</v>
      </c>
      <c r="K49" s="9">
        <v>0</v>
      </c>
      <c r="L49" s="20">
        <v>0</v>
      </c>
      <c r="M49" s="9">
        <v>0</v>
      </c>
      <c r="N49" s="20">
        <v>0</v>
      </c>
      <c r="O49" s="9">
        <v>0</v>
      </c>
      <c r="P49" s="20">
        <v>0</v>
      </c>
      <c r="Q49" s="9">
        <v>0</v>
      </c>
    </row>
    <row r="50" spans="4:17" x14ac:dyDescent="0.25">
      <c r="D50" s="8" t="s">
        <v>533</v>
      </c>
      <c r="E50" s="20">
        <v>24</v>
      </c>
      <c r="F50" s="20">
        <v>24</v>
      </c>
      <c r="G50" s="9">
        <v>1</v>
      </c>
      <c r="H50" s="20">
        <v>24</v>
      </c>
      <c r="I50" s="9">
        <v>1</v>
      </c>
      <c r="J50" s="20">
        <v>0</v>
      </c>
      <c r="K50" s="9">
        <v>0</v>
      </c>
      <c r="L50" s="20">
        <v>0</v>
      </c>
      <c r="M50" s="9">
        <v>0</v>
      </c>
      <c r="N50" s="20">
        <v>0</v>
      </c>
      <c r="O50" s="9">
        <v>0</v>
      </c>
      <c r="P50" s="20">
        <v>0</v>
      </c>
      <c r="Q50" s="9">
        <v>0</v>
      </c>
    </row>
    <row r="51" spans="4:17" x14ac:dyDescent="0.25">
      <c r="D51" s="8" t="s">
        <v>536</v>
      </c>
      <c r="E51" s="20">
        <v>47</v>
      </c>
      <c r="F51" s="20">
        <v>43</v>
      </c>
      <c r="G51" s="9">
        <v>0.91489361702127658</v>
      </c>
      <c r="H51" s="20">
        <v>35</v>
      </c>
      <c r="I51" s="9">
        <v>0.81395348837209303</v>
      </c>
      <c r="J51" s="20">
        <v>0</v>
      </c>
      <c r="K51" s="9">
        <v>0</v>
      </c>
      <c r="L51" s="20">
        <v>2</v>
      </c>
      <c r="M51" s="9">
        <v>4.6511627906976744E-2</v>
      </c>
      <c r="N51" s="20">
        <v>0</v>
      </c>
      <c r="O51" s="9">
        <v>0</v>
      </c>
      <c r="P51" s="20">
        <v>2</v>
      </c>
      <c r="Q51" s="9">
        <v>4.6511627906976744E-2</v>
      </c>
    </row>
    <row r="52" spans="4:17" x14ac:dyDescent="0.25">
      <c r="D52" s="7" t="s">
        <v>435</v>
      </c>
      <c r="E52" s="20">
        <v>95</v>
      </c>
      <c r="F52" s="20">
        <v>82</v>
      </c>
      <c r="G52" s="9">
        <v>0.86315789473684212</v>
      </c>
      <c r="H52" s="20">
        <v>68</v>
      </c>
      <c r="I52" s="9">
        <v>0.82926829268292679</v>
      </c>
      <c r="J52" s="20">
        <v>0</v>
      </c>
      <c r="K52" s="9">
        <v>0</v>
      </c>
      <c r="L52" s="20">
        <v>9</v>
      </c>
      <c r="M52" s="9">
        <v>0.10975609756097561</v>
      </c>
      <c r="N52" s="20">
        <v>1</v>
      </c>
      <c r="O52" s="9">
        <v>1.2195121951219513E-2</v>
      </c>
      <c r="P52" s="20">
        <v>2</v>
      </c>
      <c r="Q52" s="9">
        <v>2.4390243902439025E-2</v>
      </c>
    </row>
    <row r="53" spans="4:17" x14ac:dyDescent="0.25">
      <c r="D53" s="8" t="s">
        <v>436</v>
      </c>
      <c r="E53" s="20">
        <v>23</v>
      </c>
      <c r="F53" s="20">
        <v>20</v>
      </c>
      <c r="G53" s="9">
        <v>0.86956521739130432</v>
      </c>
      <c r="H53" s="20">
        <v>16</v>
      </c>
      <c r="I53" s="9">
        <v>0.8</v>
      </c>
      <c r="J53" s="20">
        <v>0</v>
      </c>
      <c r="K53" s="9">
        <v>0</v>
      </c>
      <c r="L53" s="20">
        <v>1</v>
      </c>
      <c r="M53" s="9">
        <v>0.05</v>
      </c>
      <c r="N53" s="20">
        <v>1</v>
      </c>
      <c r="O53" s="9">
        <v>0.05</v>
      </c>
      <c r="P53" s="20">
        <v>0</v>
      </c>
      <c r="Q53" s="9">
        <v>0</v>
      </c>
    </row>
    <row r="54" spans="4:17" x14ac:dyDescent="0.25">
      <c r="D54" s="8" t="s">
        <v>513</v>
      </c>
      <c r="E54" s="20">
        <v>60</v>
      </c>
      <c r="F54" s="20">
        <v>54</v>
      </c>
      <c r="G54" s="9">
        <v>0.9</v>
      </c>
      <c r="H54" s="20">
        <v>48</v>
      </c>
      <c r="I54" s="9">
        <v>0.88888888888888884</v>
      </c>
      <c r="J54" s="20">
        <v>0</v>
      </c>
      <c r="K54" s="9">
        <v>0</v>
      </c>
      <c r="L54" s="20">
        <v>6</v>
      </c>
      <c r="M54" s="9">
        <v>0.1111111111111111</v>
      </c>
      <c r="N54" s="20">
        <v>0</v>
      </c>
      <c r="O54" s="9">
        <v>0</v>
      </c>
      <c r="P54" s="20">
        <v>0</v>
      </c>
      <c r="Q54" s="9">
        <v>0</v>
      </c>
    </row>
    <row r="55" spans="4:17" x14ac:dyDescent="0.25">
      <c r="D55" s="8" t="s">
        <v>531</v>
      </c>
      <c r="E55" s="20">
        <v>7</v>
      </c>
      <c r="F55" s="20">
        <v>5</v>
      </c>
      <c r="G55" s="9">
        <v>0.7142857142857143</v>
      </c>
      <c r="H55" s="20">
        <v>2</v>
      </c>
      <c r="I55" s="9">
        <v>0.4</v>
      </c>
      <c r="J55" s="20">
        <v>0</v>
      </c>
      <c r="K55" s="9">
        <v>0</v>
      </c>
      <c r="L55" s="20">
        <v>1</v>
      </c>
      <c r="M55" s="9">
        <v>0.2</v>
      </c>
      <c r="N55" s="20">
        <v>0</v>
      </c>
      <c r="O55" s="9">
        <v>0</v>
      </c>
      <c r="P55" s="20">
        <v>1</v>
      </c>
      <c r="Q55" s="9">
        <v>0.2</v>
      </c>
    </row>
    <row r="56" spans="4:17" x14ac:dyDescent="0.25">
      <c r="D56" s="8" t="s">
        <v>537</v>
      </c>
      <c r="E56" s="20">
        <v>5</v>
      </c>
      <c r="F56" s="20">
        <v>3</v>
      </c>
      <c r="G56" s="9">
        <v>0.6</v>
      </c>
      <c r="H56" s="20">
        <v>2</v>
      </c>
      <c r="I56" s="9">
        <v>0.66666666666666663</v>
      </c>
      <c r="J56" s="20">
        <v>0</v>
      </c>
      <c r="K56" s="9">
        <v>0</v>
      </c>
      <c r="L56" s="20">
        <v>1</v>
      </c>
      <c r="M56" s="9">
        <v>0.33333333333333331</v>
      </c>
      <c r="N56" s="20">
        <v>0</v>
      </c>
      <c r="O56" s="9">
        <v>0</v>
      </c>
      <c r="P56" s="20">
        <v>1</v>
      </c>
      <c r="Q56" s="9">
        <v>0.33333333333333331</v>
      </c>
    </row>
    <row r="57" spans="4:17" x14ac:dyDescent="0.25">
      <c r="D57" s="7" t="s">
        <v>439</v>
      </c>
      <c r="E57" s="20">
        <v>220</v>
      </c>
      <c r="F57" s="20">
        <v>191</v>
      </c>
      <c r="G57" s="9">
        <v>0.86818181818181817</v>
      </c>
      <c r="H57" s="20">
        <v>157</v>
      </c>
      <c r="I57" s="9">
        <v>0.82198952879581155</v>
      </c>
      <c r="J57" s="20">
        <v>0</v>
      </c>
      <c r="K57" s="9">
        <v>0</v>
      </c>
      <c r="L57" s="20">
        <v>18</v>
      </c>
      <c r="M57" s="9">
        <v>9.4240837696335081E-2</v>
      </c>
      <c r="N57" s="20">
        <v>3</v>
      </c>
      <c r="O57" s="9">
        <v>1.5706806282722512E-2</v>
      </c>
      <c r="P57" s="20">
        <v>2</v>
      </c>
      <c r="Q57" s="9">
        <v>1.0471204188481676E-2</v>
      </c>
    </row>
    <row r="58" spans="4:17" x14ac:dyDescent="0.25">
      <c r="D58" s="8" t="s">
        <v>514</v>
      </c>
      <c r="E58" s="20">
        <v>113</v>
      </c>
      <c r="F58" s="20">
        <v>97</v>
      </c>
      <c r="G58" s="9">
        <v>0.8584070796460177</v>
      </c>
      <c r="H58" s="20">
        <v>79</v>
      </c>
      <c r="I58" s="9">
        <v>0.81443298969072164</v>
      </c>
      <c r="J58" s="20">
        <v>0</v>
      </c>
      <c r="K58" s="9">
        <v>0</v>
      </c>
      <c r="L58" s="20">
        <v>11</v>
      </c>
      <c r="M58" s="9">
        <v>0.1134020618556701</v>
      </c>
      <c r="N58" s="20">
        <v>0</v>
      </c>
      <c r="O58" s="9">
        <v>0</v>
      </c>
      <c r="P58" s="20">
        <v>2</v>
      </c>
      <c r="Q58" s="9">
        <v>2.0618556701030927E-2</v>
      </c>
    </row>
    <row r="59" spans="4:17" x14ac:dyDescent="0.25">
      <c r="D59" s="8" t="s">
        <v>518</v>
      </c>
      <c r="E59" s="20">
        <v>5</v>
      </c>
      <c r="F59" s="20">
        <v>5</v>
      </c>
      <c r="G59" s="9">
        <v>1</v>
      </c>
      <c r="H59" s="20">
        <v>1</v>
      </c>
      <c r="I59" s="9">
        <v>0.2</v>
      </c>
      <c r="J59" s="20">
        <v>0</v>
      </c>
      <c r="K59" s="9">
        <v>0</v>
      </c>
      <c r="L59" s="20">
        <v>0</v>
      </c>
      <c r="M59" s="9">
        <v>0</v>
      </c>
      <c r="N59" s="20">
        <v>0</v>
      </c>
      <c r="O59" s="9">
        <v>0</v>
      </c>
      <c r="P59" s="20">
        <v>0</v>
      </c>
      <c r="Q59" s="9">
        <v>0</v>
      </c>
    </row>
    <row r="60" spans="4:17" x14ac:dyDescent="0.25">
      <c r="D60" s="8" t="s">
        <v>441</v>
      </c>
      <c r="E60" s="20">
        <v>16</v>
      </c>
      <c r="F60" s="20">
        <v>14</v>
      </c>
      <c r="G60" s="9">
        <v>0.875</v>
      </c>
      <c r="H60" s="20">
        <v>13</v>
      </c>
      <c r="I60" s="9">
        <v>0.9285714285714286</v>
      </c>
      <c r="J60" s="20">
        <v>0</v>
      </c>
      <c r="K60" s="9">
        <v>0</v>
      </c>
      <c r="L60" s="20">
        <v>0</v>
      </c>
      <c r="M60" s="9">
        <v>0</v>
      </c>
      <c r="N60" s="20">
        <v>1</v>
      </c>
      <c r="O60" s="9">
        <v>7.1428571428571425E-2</v>
      </c>
      <c r="P60" s="20">
        <v>0</v>
      </c>
      <c r="Q60" s="9">
        <v>0</v>
      </c>
    </row>
    <row r="61" spans="4:17" x14ac:dyDescent="0.25">
      <c r="D61" s="8" t="s">
        <v>446</v>
      </c>
      <c r="E61" s="20">
        <v>27</v>
      </c>
      <c r="F61" s="20">
        <v>19</v>
      </c>
      <c r="G61" s="9">
        <v>0.70370370370370372</v>
      </c>
      <c r="H61" s="20">
        <v>17</v>
      </c>
      <c r="I61" s="9">
        <v>0.89473684210526316</v>
      </c>
      <c r="J61" s="20">
        <v>0</v>
      </c>
      <c r="K61" s="9">
        <v>0</v>
      </c>
      <c r="L61" s="20">
        <v>6</v>
      </c>
      <c r="M61" s="9">
        <v>0.31578947368421051</v>
      </c>
      <c r="N61" s="20">
        <v>1</v>
      </c>
      <c r="O61" s="9">
        <v>5.2631578947368418E-2</v>
      </c>
      <c r="P61" s="20">
        <v>0</v>
      </c>
      <c r="Q61" s="9">
        <v>0</v>
      </c>
    </row>
    <row r="62" spans="4:17" x14ac:dyDescent="0.25">
      <c r="D62" s="8" t="s">
        <v>535</v>
      </c>
      <c r="E62" s="20">
        <v>39</v>
      </c>
      <c r="F62" s="20">
        <v>37</v>
      </c>
      <c r="G62" s="9">
        <v>0.94871794871794868</v>
      </c>
      <c r="H62" s="20">
        <v>32</v>
      </c>
      <c r="I62" s="9">
        <v>0.86486486486486491</v>
      </c>
      <c r="J62" s="20">
        <v>0</v>
      </c>
      <c r="K62" s="9">
        <v>0</v>
      </c>
      <c r="L62" s="20">
        <v>1</v>
      </c>
      <c r="M62" s="9">
        <v>2.7027027027027029E-2</v>
      </c>
      <c r="N62" s="20">
        <v>1</v>
      </c>
      <c r="O62" s="9">
        <v>2.7027027027027029E-2</v>
      </c>
      <c r="P62" s="20">
        <v>0</v>
      </c>
      <c r="Q62" s="9">
        <v>0</v>
      </c>
    </row>
    <row r="63" spans="4:17" x14ac:dyDescent="0.25">
      <c r="D63" s="8" t="s">
        <v>440</v>
      </c>
      <c r="E63" s="20">
        <v>20</v>
      </c>
      <c r="F63" s="20">
        <v>19</v>
      </c>
      <c r="G63" s="9">
        <v>0.95</v>
      </c>
      <c r="H63" s="20">
        <v>15</v>
      </c>
      <c r="I63" s="9">
        <v>0.78947368421052633</v>
      </c>
      <c r="J63" s="20">
        <v>0</v>
      </c>
      <c r="K63" s="9">
        <v>0</v>
      </c>
      <c r="L63" s="20">
        <v>0</v>
      </c>
      <c r="M63" s="9">
        <v>0</v>
      </c>
      <c r="N63" s="20">
        <v>0</v>
      </c>
      <c r="O63" s="9">
        <v>0</v>
      </c>
      <c r="P63" s="20">
        <v>0</v>
      </c>
      <c r="Q63" s="9">
        <v>0</v>
      </c>
    </row>
    <row r="64" spans="4:17" x14ac:dyDescent="0.25">
      <c r="D64" s="6" t="s">
        <v>449</v>
      </c>
      <c r="E64" s="20">
        <v>2252</v>
      </c>
      <c r="F64" s="20">
        <v>1825</v>
      </c>
      <c r="G64" s="9">
        <v>0.81039076376554176</v>
      </c>
      <c r="H64" s="20">
        <v>1511</v>
      </c>
      <c r="I64" s="9">
        <v>0.82794520547945205</v>
      </c>
      <c r="J64" s="20">
        <v>0</v>
      </c>
      <c r="K64" s="9">
        <v>0</v>
      </c>
      <c r="L64" s="20">
        <v>294</v>
      </c>
      <c r="M64" s="9">
        <v>0.1610958904109589</v>
      </c>
      <c r="N64" s="20">
        <v>57</v>
      </c>
      <c r="O64" s="9">
        <v>3.1232876712328769E-2</v>
      </c>
      <c r="P64" s="20">
        <v>13</v>
      </c>
      <c r="Q64" s="9">
        <v>7.1232876712328764E-3</v>
      </c>
    </row>
    <row r="65" spans="4:17" x14ac:dyDescent="0.25">
      <c r="D65" s="7" t="s">
        <v>541</v>
      </c>
      <c r="E65" s="20">
        <v>244</v>
      </c>
      <c r="F65" s="20">
        <v>199</v>
      </c>
      <c r="G65" s="9">
        <v>0.81557377049180324</v>
      </c>
      <c r="H65" s="20">
        <v>166</v>
      </c>
      <c r="I65" s="9">
        <v>0.83417085427135673</v>
      </c>
      <c r="J65" s="20">
        <v>0</v>
      </c>
      <c r="K65" s="9">
        <v>0</v>
      </c>
      <c r="L65" s="20">
        <v>33</v>
      </c>
      <c r="M65" s="9">
        <v>0.16582914572864321</v>
      </c>
      <c r="N65" s="20">
        <v>5</v>
      </c>
      <c r="O65" s="9">
        <v>2.5125628140703519E-2</v>
      </c>
      <c r="P65" s="20">
        <v>2</v>
      </c>
      <c r="Q65" s="9">
        <v>1.0050251256281407E-2</v>
      </c>
    </row>
    <row r="66" spans="4:17" x14ac:dyDescent="0.25">
      <c r="D66" s="8" t="s">
        <v>542</v>
      </c>
      <c r="E66" s="20">
        <v>30</v>
      </c>
      <c r="F66" s="20">
        <v>19</v>
      </c>
      <c r="G66" s="9">
        <v>0.6333333333333333</v>
      </c>
      <c r="H66" s="20">
        <v>17</v>
      </c>
      <c r="I66" s="9">
        <v>0.89473684210526316</v>
      </c>
      <c r="J66" s="20">
        <v>0</v>
      </c>
      <c r="K66" s="9">
        <v>0</v>
      </c>
      <c r="L66" s="20">
        <v>8</v>
      </c>
      <c r="M66" s="9">
        <v>0.42105263157894735</v>
      </c>
      <c r="N66" s="20">
        <v>2</v>
      </c>
      <c r="O66" s="9">
        <v>0.10526315789473684</v>
      </c>
      <c r="P66" s="20">
        <v>0</v>
      </c>
      <c r="Q66" s="9">
        <v>0</v>
      </c>
    </row>
    <row r="67" spans="4:17" x14ac:dyDescent="0.25">
      <c r="D67" s="8" t="s">
        <v>543</v>
      </c>
      <c r="E67" s="20">
        <v>142</v>
      </c>
      <c r="F67" s="20">
        <v>127</v>
      </c>
      <c r="G67" s="9">
        <v>0.89436619718309862</v>
      </c>
      <c r="H67" s="20">
        <v>111</v>
      </c>
      <c r="I67" s="9">
        <v>0.87401574803149606</v>
      </c>
      <c r="J67" s="20">
        <v>0</v>
      </c>
      <c r="K67" s="9">
        <v>0</v>
      </c>
      <c r="L67" s="20">
        <v>13</v>
      </c>
      <c r="M67" s="9">
        <v>0.10236220472440945</v>
      </c>
      <c r="N67" s="20">
        <v>0</v>
      </c>
      <c r="O67" s="9">
        <v>0</v>
      </c>
      <c r="P67" s="20">
        <v>0</v>
      </c>
      <c r="Q67" s="9">
        <v>0</v>
      </c>
    </row>
    <row r="68" spans="4:17" x14ac:dyDescent="0.25">
      <c r="D68" s="8" t="s">
        <v>546</v>
      </c>
      <c r="E68" s="20">
        <v>18</v>
      </c>
      <c r="F68" s="20">
        <v>16</v>
      </c>
      <c r="G68" s="9">
        <v>0.88888888888888884</v>
      </c>
      <c r="H68" s="20">
        <v>11</v>
      </c>
      <c r="I68" s="9">
        <v>0.6875</v>
      </c>
      <c r="J68" s="20">
        <v>0</v>
      </c>
      <c r="K68" s="9">
        <v>0</v>
      </c>
      <c r="L68" s="20">
        <v>0</v>
      </c>
      <c r="M68" s="9">
        <v>0</v>
      </c>
      <c r="N68" s="20">
        <v>0</v>
      </c>
      <c r="O68" s="9">
        <v>0</v>
      </c>
      <c r="P68" s="20">
        <v>2</v>
      </c>
      <c r="Q68" s="9">
        <v>0.125</v>
      </c>
    </row>
    <row r="69" spans="4:17" x14ac:dyDescent="0.25">
      <c r="D69" s="8" t="s">
        <v>566</v>
      </c>
      <c r="E69" s="20">
        <v>54</v>
      </c>
      <c r="F69" s="20">
        <v>37</v>
      </c>
      <c r="G69" s="9">
        <v>0.68518518518518523</v>
      </c>
      <c r="H69" s="20">
        <v>27</v>
      </c>
      <c r="I69" s="9">
        <v>0.72972972972972971</v>
      </c>
      <c r="J69" s="20">
        <v>0</v>
      </c>
      <c r="K69" s="9">
        <v>0</v>
      </c>
      <c r="L69" s="20">
        <v>12</v>
      </c>
      <c r="M69" s="9">
        <v>0.32432432432432434</v>
      </c>
      <c r="N69" s="20">
        <v>3</v>
      </c>
      <c r="O69" s="9">
        <v>8.1081081081081086E-2</v>
      </c>
      <c r="P69" s="20">
        <v>0</v>
      </c>
      <c r="Q69" s="9">
        <v>0</v>
      </c>
    </row>
    <row r="70" spans="4:17" x14ac:dyDescent="0.25">
      <c r="D70" s="7" t="s">
        <v>547</v>
      </c>
      <c r="E70" s="20">
        <v>313</v>
      </c>
      <c r="F70" s="20">
        <v>255</v>
      </c>
      <c r="G70" s="9">
        <v>0.81469648562300323</v>
      </c>
      <c r="H70" s="20">
        <v>208</v>
      </c>
      <c r="I70" s="9">
        <v>0.81568627450980391</v>
      </c>
      <c r="J70" s="20">
        <v>0</v>
      </c>
      <c r="K70" s="9">
        <v>0</v>
      </c>
      <c r="L70" s="20">
        <v>38</v>
      </c>
      <c r="M70" s="9">
        <v>0.14901960784313725</v>
      </c>
      <c r="N70" s="20">
        <v>5</v>
      </c>
      <c r="O70" s="9">
        <v>1.9607843137254902E-2</v>
      </c>
      <c r="P70" s="20">
        <v>0</v>
      </c>
      <c r="Q70" s="9">
        <v>0</v>
      </c>
    </row>
    <row r="71" spans="4:17" x14ac:dyDescent="0.25">
      <c r="D71" s="8" t="s">
        <v>548</v>
      </c>
      <c r="E71" s="20">
        <v>30</v>
      </c>
      <c r="F71" s="20">
        <v>25</v>
      </c>
      <c r="G71" s="9">
        <v>0.83333333333333337</v>
      </c>
      <c r="H71" s="20">
        <v>18</v>
      </c>
      <c r="I71" s="9">
        <v>0.72</v>
      </c>
      <c r="J71" s="20">
        <v>0</v>
      </c>
      <c r="K71" s="9">
        <v>0</v>
      </c>
      <c r="L71" s="20">
        <v>4</v>
      </c>
      <c r="M71" s="9">
        <v>0.16</v>
      </c>
      <c r="N71" s="20">
        <v>1</v>
      </c>
      <c r="O71" s="9">
        <v>0.04</v>
      </c>
      <c r="P71" s="20">
        <v>0</v>
      </c>
      <c r="Q71" s="9">
        <v>0</v>
      </c>
    </row>
    <row r="72" spans="4:17" x14ac:dyDescent="0.25">
      <c r="D72" s="8" t="s">
        <v>554</v>
      </c>
      <c r="E72" s="20">
        <v>28</v>
      </c>
      <c r="F72" s="20">
        <v>24</v>
      </c>
      <c r="G72" s="9">
        <v>0.8571428571428571</v>
      </c>
      <c r="H72" s="20">
        <v>20</v>
      </c>
      <c r="I72" s="9">
        <v>0.83333333333333337</v>
      </c>
      <c r="J72" s="20">
        <v>0</v>
      </c>
      <c r="K72" s="9">
        <v>0</v>
      </c>
      <c r="L72" s="20">
        <v>3</v>
      </c>
      <c r="M72" s="9">
        <v>0.125</v>
      </c>
      <c r="N72" s="20">
        <v>0</v>
      </c>
      <c r="O72" s="9">
        <v>0</v>
      </c>
      <c r="P72" s="20">
        <v>0</v>
      </c>
      <c r="Q72" s="9">
        <v>0</v>
      </c>
    </row>
    <row r="73" spans="4:17" x14ac:dyDescent="0.25">
      <c r="D73" s="8" t="s">
        <v>557</v>
      </c>
      <c r="E73" s="20">
        <v>51</v>
      </c>
      <c r="F73" s="20">
        <v>36</v>
      </c>
      <c r="G73" s="9">
        <v>0.70588235294117652</v>
      </c>
      <c r="H73" s="20">
        <v>27</v>
      </c>
      <c r="I73" s="9">
        <v>0.75</v>
      </c>
      <c r="J73" s="20">
        <v>0</v>
      </c>
      <c r="K73" s="9">
        <v>0</v>
      </c>
      <c r="L73" s="20">
        <v>9</v>
      </c>
      <c r="M73" s="9">
        <v>0.25</v>
      </c>
      <c r="N73" s="20">
        <v>3</v>
      </c>
      <c r="O73" s="9">
        <v>8.3333333333333329E-2</v>
      </c>
      <c r="P73" s="20">
        <v>0</v>
      </c>
      <c r="Q73" s="9">
        <v>0</v>
      </c>
    </row>
    <row r="74" spans="4:17" x14ac:dyDescent="0.25">
      <c r="D74" s="8" t="s">
        <v>564</v>
      </c>
      <c r="E74" s="20">
        <v>29</v>
      </c>
      <c r="F74" s="20">
        <v>28</v>
      </c>
      <c r="G74" s="9">
        <v>0.96551724137931039</v>
      </c>
      <c r="H74" s="20">
        <v>19</v>
      </c>
      <c r="I74" s="9">
        <v>0.6785714285714286</v>
      </c>
      <c r="J74" s="20">
        <v>0</v>
      </c>
      <c r="K74" s="9">
        <v>0</v>
      </c>
      <c r="L74" s="20">
        <v>1</v>
      </c>
      <c r="M74" s="9">
        <v>3.5714285714285712E-2</v>
      </c>
      <c r="N74" s="20">
        <v>0</v>
      </c>
      <c r="O74" s="9">
        <v>0</v>
      </c>
      <c r="P74" s="20">
        <v>0</v>
      </c>
      <c r="Q74" s="9">
        <v>0</v>
      </c>
    </row>
    <row r="75" spans="4:17" x14ac:dyDescent="0.25">
      <c r="D75" s="8" t="s">
        <v>571</v>
      </c>
      <c r="E75" s="20">
        <v>25</v>
      </c>
      <c r="F75" s="20">
        <v>19</v>
      </c>
      <c r="G75" s="9">
        <v>0.76</v>
      </c>
      <c r="H75" s="20">
        <v>15</v>
      </c>
      <c r="I75" s="9">
        <v>0.78947368421052633</v>
      </c>
      <c r="J75" s="20">
        <v>0</v>
      </c>
      <c r="K75" s="9">
        <v>0</v>
      </c>
      <c r="L75" s="20">
        <v>4</v>
      </c>
      <c r="M75" s="9">
        <v>0.21052631578947367</v>
      </c>
      <c r="N75" s="20">
        <v>0</v>
      </c>
      <c r="O75" s="9">
        <v>0</v>
      </c>
      <c r="P75" s="20">
        <v>0</v>
      </c>
      <c r="Q75" s="9">
        <v>0</v>
      </c>
    </row>
    <row r="76" spans="4:17" x14ac:dyDescent="0.25">
      <c r="D76" s="8" t="s">
        <v>578</v>
      </c>
      <c r="E76" s="20">
        <v>114</v>
      </c>
      <c r="F76" s="20">
        <v>93</v>
      </c>
      <c r="G76" s="9">
        <v>0.81578947368421051</v>
      </c>
      <c r="H76" s="20">
        <v>83</v>
      </c>
      <c r="I76" s="9">
        <v>0.89247311827956988</v>
      </c>
      <c r="J76" s="20">
        <v>0</v>
      </c>
      <c r="K76" s="9">
        <v>0</v>
      </c>
      <c r="L76" s="20">
        <v>11</v>
      </c>
      <c r="M76" s="9">
        <v>0.11827956989247312</v>
      </c>
      <c r="N76" s="20">
        <v>1</v>
      </c>
      <c r="O76" s="9">
        <v>1.0752688172043012E-2</v>
      </c>
      <c r="P76" s="20">
        <v>0</v>
      </c>
      <c r="Q76" s="9">
        <v>0</v>
      </c>
    </row>
    <row r="77" spans="4:17" x14ac:dyDescent="0.25">
      <c r="D77" s="8" t="s">
        <v>579</v>
      </c>
      <c r="E77" s="20">
        <v>36</v>
      </c>
      <c r="F77" s="20">
        <v>30</v>
      </c>
      <c r="G77" s="9">
        <v>0.83333333333333337</v>
      </c>
      <c r="H77" s="20">
        <v>26</v>
      </c>
      <c r="I77" s="9">
        <v>0.8666666666666667</v>
      </c>
      <c r="J77" s="20">
        <v>0</v>
      </c>
      <c r="K77" s="9">
        <v>0</v>
      </c>
      <c r="L77" s="20">
        <v>6</v>
      </c>
      <c r="M77" s="9">
        <v>0.2</v>
      </c>
      <c r="N77" s="20">
        <v>0</v>
      </c>
      <c r="O77" s="9">
        <v>0</v>
      </c>
      <c r="P77" s="20">
        <v>0</v>
      </c>
      <c r="Q77" s="9">
        <v>0</v>
      </c>
    </row>
    <row r="78" spans="4:17" x14ac:dyDescent="0.25">
      <c r="D78" s="7" t="s">
        <v>539</v>
      </c>
      <c r="E78" s="20">
        <v>365</v>
      </c>
      <c r="F78" s="20">
        <v>281</v>
      </c>
      <c r="G78" s="9">
        <v>0.76986301369863008</v>
      </c>
      <c r="H78" s="20">
        <v>232</v>
      </c>
      <c r="I78" s="9">
        <v>0.82562277580071175</v>
      </c>
      <c r="J78" s="20">
        <v>0</v>
      </c>
      <c r="K78" s="9">
        <v>0</v>
      </c>
      <c r="L78" s="20">
        <v>58</v>
      </c>
      <c r="M78" s="9">
        <v>0.20640569395017794</v>
      </c>
      <c r="N78" s="20">
        <v>9</v>
      </c>
      <c r="O78" s="9">
        <v>3.2028469750889681E-2</v>
      </c>
      <c r="P78" s="20">
        <v>3</v>
      </c>
      <c r="Q78" s="9">
        <v>1.0676156583629894E-2</v>
      </c>
    </row>
    <row r="79" spans="4:17" x14ac:dyDescent="0.25">
      <c r="D79" s="8" t="s">
        <v>540</v>
      </c>
      <c r="E79" s="20">
        <v>50</v>
      </c>
      <c r="F79" s="20">
        <v>42</v>
      </c>
      <c r="G79" s="9">
        <v>0.84</v>
      </c>
      <c r="H79" s="20">
        <v>35</v>
      </c>
      <c r="I79" s="9">
        <v>0.83333333333333337</v>
      </c>
      <c r="J79" s="20">
        <v>0</v>
      </c>
      <c r="K79" s="9">
        <v>0</v>
      </c>
      <c r="L79" s="20">
        <v>5</v>
      </c>
      <c r="M79" s="9">
        <v>0.11904761904761904</v>
      </c>
      <c r="N79" s="20">
        <v>1</v>
      </c>
      <c r="O79" s="9">
        <v>2.3809523809523808E-2</v>
      </c>
      <c r="P79" s="20">
        <v>0</v>
      </c>
      <c r="Q79" s="9">
        <v>0</v>
      </c>
    </row>
    <row r="80" spans="4:17" x14ac:dyDescent="0.25">
      <c r="D80" s="8" t="s">
        <v>558</v>
      </c>
      <c r="E80" s="20">
        <v>52</v>
      </c>
      <c r="F80" s="20">
        <v>40</v>
      </c>
      <c r="G80" s="9">
        <v>0.76923076923076927</v>
      </c>
      <c r="H80" s="20">
        <v>32</v>
      </c>
      <c r="I80" s="9">
        <v>0.8</v>
      </c>
      <c r="J80" s="20">
        <v>0</v>
      </c>
      <c r="K80" s="9">
        <v>0</v>
      </c>
      <c r="L80" s="20">
        <v>11</v>
      </c>
      <c r="M80" s="9">
        <v>0.27500000000000002</v>
      </c>
      <c r="N80" s="20">
        <v>0</v>
      </c>
      <c r="O80" s="9">
        <v>0</v>
      </c>
      <c r="P80" s="20">
        <v>0</v>
      </c>
      <c r="Q80" s="9">
        <v>0</v>
      </c>
    </row>
    <row r="81" spans="4:17" x14ac:dyDescent="0.25">
      <c r="D81" s="8" t="s">
        <v>559</v>
      </c>
      <c r="E81" s="20">
        <v>50</v>
      </c>
      <c r="F81" s="20">
        <v>41</v>
      </c>
      <c r="G81" s="9">
        <v>0.82</v>
      </c>
      <c r="H81" s="20">
        <v>30</v>
      </c>
      <c r="I81" s="9">
        <v>0.73170731707317072</v>
      </c>
      <c r="J81" s="20">
        <v>0</v>
      </c>
      <c r="K81" s="9">
        <v>0</v>
      </c>
      <c r="L81" s="20">
        <v>2</v>
      </c>
      <c r="M81" s="9">
        <v>4.878048780487805E-2</v>
      </c>
      <c r="N81" s="20">
        <v>1</v>
      </c>
      <c r="O81" s="9">
        <v>2.4390243902439025E-2</v>
      </c>
      <c r="P81" s="20">
        <v>0</v>
      </c>
      <c r="Q81" s="9">
        <v>0</v>
      </c>
    </row>
    <row r="82" spans="4:17" x14ac:dyDescent="0.25">
      <c r="D82" s="8" t="s">
        <v>561</v>
      </c>
      <c r="E82" s="20">
        <v>125</v>
      </c>
      <c r="F82" s="20">
        <v>93</v>
      </c>
      <c r="G82" s="9">
        <v>0.74399999999999999</v>
      </c>
      <c r="H82" s="20">
        <v>80</v>
      </c>
      <c r="I82" s="9">
        <v>0.86021505376344087</v>
      </c>
      <c r="J82" s="20">
        <v>0</v>
      </c>
      <c r="K82" s="9">
        <v>0</v>
      </c>
      <c r="L82" s="20">
        <v>24</v>
      </c>
      <c r="M82" s="9">
        <v>0.25806451612903225</v>
      </c>
      <c r="N82" s="20">
        <v>4</v>
      </c>
      <c r="O82" s="9">
        <v>4.3010752688172046E-2</v>
      </c>
      <c r="P82" s="20">
        <v>1</v>
      </c>
      <c r="Q82" s="9">
        <v>1.0752688172043012E-2</v>
      </c>
    </row>
    <row r="83" spans="4:17" x14ac:dyDescent="0.25">
      <c r="D83" s="8" t="s">
        <v>576</v>
      </c>
      <c r="E83" s="20">
        <v>88</v>
      </c>
      <c r="F83" s="20">
        <v>65</v>
      </c>
      <c r="G83" s="9">
        <v>0.73863636363636365</v>
      </c>
      <c r="H83" s="20">
        <v>55</v>
      </c>
      <c r="I83" s="9">
        <v>0.84615384615384615</v>
      </c>
      <c r="J83" s="20">
        <v>0</v>
      </c>
      <c r="K83" s="9">
        <v>0</v>
      </c>
      <c r="L83" s="20">
        <v>16</v>
      </c>
      <c r="M83" s="9">
        <v>0.24615384615384617</v>
      </c>
      <c r="N83" s="20">
        <v>3</v>
      </c>
      <c r="O83" s="9">
        <v>4.6153846153846156E-2</v>
      </c>
      <c r="P83" s="20">
        <v>2</v>
      </c>
      <c r="Q83" s="9">
        <v>3.0769230769230771E-2</v>
      </c>
    </row>
    <row r="84" spans="4:17" x14ac:dyDescent="0.25">
      <c r="D84" s="7" t="s">
        <v>544</v>
      </c>
      <c r="E84" s="20">
        <v>321</v>
      </c>
      <c r="F84" s="20">
        <v>255</v>
      </c>
      <c r="G84" s="9">
        <v>0.79439252336448596</v>
      </c>
      <c r="H84" s="20">
        <v>206</v>
      </c>
      <c r="I84" s="9">
        <v>0.80784313725490198</v>
      </c>
      <c r="J84" s="20">
        <v>0</v>
      </c>
      <c r="K84" s="9">
        <v>0</v>
      </c>
      <c r="L84" s="20">
        <v>48</v>
      </c>
      <c r="M84" s="9">
        <v>0.18823529411764706</v>
      </c>
      <c r="N84" s="20">
        <v>8</v>
      </c>
      <c r="O84" s="9">
        <v>3.1372549019607843E-2</v>
      </c>
      <c r="P84" s="20">
        <v>2</v>
      </c>
      <c r="Q84" s="9">
        <v>7.8431372549019607E-3</v>
      </c>
    </row>
    <row r="85" spans="4:17" x14ac:dyDescent="0.25">
      <c r="D85" s="8" t="s">
        <v>545</v>
      </c>
      <c r="E85" s="20">
        <v>30</v>
      </c>
      <c r="F85" s="20">
        <v>18</v>
      </c>
      <c r="G85" s="9">
        <v>0.6</v>
      </c>
      <c r="H85" s="20">
        <v>13</v>
      </c>
      <c r="I85" s="9">
        <v>0.72222222222222221</v>
      </c>
      <c r="J85" s="20">
        <v>0</v>
      </c>
      <c r="K85" s="9">
        <v>0</v>
      </c>
      <c r="L85" s="20">
        <v>8</v>
      </c>
      <c r="M85" s="9">
        <v>0.44444444444444442</v>
      </c>
      <c r="N85" s="20">
        <v>2</v>
      </c>
      <c r="O85" s="9">
        <v>0.1111111111111111</v>
      </c>
      <c r="P85" s="20">
        <v>0</v>
      </c>
      <c r="Q85" s="9">
        <v>0</v>
      </c>
    </row>
    <row r="86" spans="4:17" x14ac:dyDescent="0.25">
      <c r="D86" s="8" t="s">
        <v>551</v>
      </c>
      <c r="E86" s="20">
        <v>45</v>
      </c>
      <c r="F86" s="20">
        <v>39</v>
      </c>
      <c r="G86" s="9">
        <v>0.8666666666666667</v>
      </c>
      <c r="H86" s="20">
        <v>22</v>
      </c>
      <c r="I86" s="9">
        <v>0.5641025641025641</v>
      </c>
      <c r="J86" s="20">
        <v>0</v>
      </c>
      <c r="K86" s="9">
        <v>0</v>
      </c>
      <c r="L86" s="20">
        <v>3</v>
      </c>
      <c r="M86" s="9">
        <v>7.6923076923076927E-2</v>
      </c>
      <c r="N86" s="20">
        <v>2</v>
      </c>
      <c r="O86" s="9">
        <v>5.128205128205128E-2</v>
      </c>
      <c r="P86" s="20">
        <v>0</v>
      </c>
      <c r="Q86" s="9">
        <v>0</v>
      </c>
    </row>
    <row r="87" spans="4:17" x14ac:dyDescent="0.25">
      <c r="D87" s="8" t="s">
        <v>560</v>
      </c>
      <c r="E87" s="20">
        <v>73</v>
      </c>
      <c r="F87" s="20">
        <v>62</v>
      </c>
      <c r="G87" s="9">
        <v>0.84931506849315064</v>
      </c>
      <c r="H87" s="20">
        <v>54</v>
      </c>
      <c r="I87" s="9">
        <v>0.87096774193548387</v>
      </c>
      <c r="J87" s="20">
        <v>0</v>
      </c>
      <c r="K87" s="9">
        <v>0</v>
      </c>
      <c r="L87" s="20">
        <v>6</v>
      </c>
      <c r="M87" s="9">
        <v>9.6774193548387094E-2</v>
      </c>
      <c r="N87" s="20">
        <v>1</v>
      </c>
      <c r="O87" s="9">
        <v>1.6129032258064516E-2</v>
      </c>
      <c r="P87" s="20">
        <v>0</v>
      </c>
      <c r="Q87" s="9">
        <v>0</v>
      </c>
    </row>
    <row r="88" spans="4:17" x14ac:dyDescent="0.25">
      <c r="D88" s="8" t="s">
        <v>562</v>
      </c>
      <c r="E88" s="20">
        <v>87</v>
      </c>
      <c r="F88" s="20">
        <v>66</v>
      </c>
      <c r="G88" s="9">
        <v>0.75862068965517238</v>
      </c>
      <c r="H88" s="20">
        <v>61</v>
      </c>
      <c r="I88" s="9">
        <v>0.9242424242424242</v>
      </c>
      <c r="J88" s="20">
        <v>0</v>
      </c>
      <c r="K88" s="9">
        <v>0</v>
      </c>
      <c r="L88" s="20">
        <v>20</v>
      </c>
      <c r="M88" s="9">
        <v>0.30303030303030304</v>
      </c>
      <c r="N88" s="20">
        <v>0</v>
      </c>
      <c r="O88" s="9">
        <v>0</v>
      </c>
      <c r="P88" s="20">
        <v>1</v>
      </c>
      <c r="Q88" s="9">
        <v>1.5151515151515152E-2</v>
      </c>
    </row>
    <row r="89" spans="4:17" x14ac:dyDescent="0.25">
      <c r="D89" s="8" t="s">
        <v>563</v>
      </c>
      <c r="E89" s="20">
        <v>41</v>
      </c>
      <c r="F89" s="20">
        <v>34</v>
      </c>
      <c r="G89" s="9">
        <v>0.82926829268292679</v>
      </c>
      <c r="H89" s="20">
        <v>26</v>
      </c>
      <c r="I89" s="9">
        <v>0.76470588235294112</v>
      </c>
      <c r="J89" s="20">
        <v>0</v>
      </c>
      <c r="K89" s="9">
        <v>0</v>
      </c>
      <c r="L89" s="20">
        <v>4</v>
      </c>
      <c r="M89" s="9">
        <v>0.11764705882352941</v>
      </c>
      <c r="N89" s="20">
        <v>2</v>
      </c>
      <c r="O89" s="9">
        <v>5.8823529411764705E-2</v>
      </c>
      <c r="P89" s="20">
        <v>0</v>
      </c>
      <c r="Q89" s="9">
        <v>0</v>
      </c>
    </row>
    <row r="90" spans="4:17" x14ac:dyDescent="0.25">
      <c r="D90" s="8" t="s">
        <v>580</v>
      </c>
      <c r="E90" s="20">
        <v>45</v>
      </c>
      <c r="F90" s="20">
        <v>36</v>
      </c>
      <c r="G90" s="9">
        <v>0.8</v>
      </c>
      <c r="H90" s="20">
        <v>30</v>
      </c>
      <c r="I90" s="9">
        <v>0.83333333333333337</v>
      </c>
      <c r="J90" s="20">
        <v>0</v>
      </c>
      <c r="K90" s="9">
        <v>0</v>
      </c>
      <c r="L90" s="20">
        <v>7</v>
      </c>
      <c r="M90" s="9">
        <v>0.19444444444444445</v>
      </c>
      <c r="N90" s="20">
        <v>1</v>
      </c>
      <c r="O90" s="9">
        <v>2.7777777777777776E-2</v>
      </c>
      <c r="P90" s="20">
        <v>1</v>
      </c>
      <c r="Q90" s="9">
        <v>2.7777777777777776E-2</v>
      </c>
    </row>
    <row r="91" spans="4:17" x14ac:dyDescent="0.25">
      <c r="D91" s="7" t="s">
        <v>552</v>
      </c>
      <c r="E91" s="20">
        <v>335</v>
      </c>
      <c r="F91" s="20">
        <v>285</v>
      </c>
      <c r="G91" s="9">
        <v>0.85074626865671643</v>
      </c>
      <c r="H91" s="20">
        <v>237</v>
      </c>
      <c r="I91" s="9">
        <v>0.83157894736842108</v>
      </c>
      <c r="J91" s="20">
        <v>0</v>
      </c>
      <c r="K91" s="9">
        <v>0</v>
      </c>
      <c r="L91" s="20">
        <v>28</v>
      </c>
      <c r="M91" s="9">
        <v>9.8245614035087719E-2</v>
      </c>
      <c r="N91" s="20">
        <v>14</v>
      </c>
      <c r="O91" s="9">
        <v>4.912280701754386E-2</v>
      </c>
      <c r="P91" s="20">
        <v>1</v>
      </c>
      <c r="Q91" s="9">
        <v>3.5087719298245615E-3</v>
      </c>
    </row>
    <row r="92" spans="4:17" x14ac:dyDescent="0.25">
      <c r="D92" s="8" t="s">
        <v>553</v>
      </c>
      <c r="E92" s="20">
        <v>28</v>
      </c>
      <c r="F92" s="20">
        <v>24</v>
      </c>
      <c r="G92" s="9">
        <v>0.8571428571428571</v>
      </c>
      <c r="H92" s="20">
        <v>17</v>
      </c>
      <c r="I92" s="9">
        <v>0.70833333333333337</v>
      </c>
      <c r="J92" s="20">
        <v>0</v>
      </c>
      <c r="K92" s="9">
        <v>0</v>
      </c>
      <c r="L92" s="20">
        <v>1</v>
      </c>
      <c r="M92" s="9">
        <v>4.1666666666666664E-2</v>
      </c>
      <c r="N92" s="20">
        <v>2</v>
      </c>
      <c r="O92" s="9">
        <v>8.3333333333333329E-2</v>
      </c>
      <c r="P92" s="20">
        <v>0</v>
      </c>
      <c r="Q92" s="9">
        <v>0</v>
      </c>
    </row>
    <row r="93" spans="4:17" x14ac:dyDescent="0.25">
      <c r="D93" s="8" t="s">
        <v>565</v>
      </c>
      <c r="E93" s="20">
        <v>47</v>
      </c>
      <c r="F93" s="20">
        <v>39</v>
      </c>
      <c r="G93" s="9">
        <v>0.82978723404255317</v>
      </c>
      <c r="H93" s="20">
        <v>29</v>
      </c>
      <c r="I93" s="9">
        <v>0.74358974358974361</v>
      </c>
      <c r="J93" s="20">
        <v>0</v>
      </c>
      <c r="K93" s="9">
        <v>0</v>
      </c>
      <c r="L93" s="20">
        <v>4</v>
      </c>
      <c r="M93" s="9">
        <v>0.10256410256410256</v>
      </c>
      <c r="N93" s="20">
        <v>2</v>
      </c>
      <c r="O93" s="9">
        <v>5.128205128205128E-2</v>
      </c>
      <c r="P93" s="20">
        <v>0</v>
      </c>
      <c r="Q93" s="9">
        <v>0</v>
      </c>
    </row>
    <row r="94" spans="4:17" x14ac:dyDescent="0.25">
      <c r="D94" s="8" t="s">
        <v>567</v>
      </c>
      <c r="E94" s="20">
        <v>30</v>
      </c>
      <c r="F94" s="20">
        <v>23</v>
      </c>
      <c r="G94" s="9">
        <v>0.76666666666666672</v>
      </c>
      <c r="H94" s="20">
        <v>16</v>
      </c>
      <c r="I94" s="9">
        <v>0.69565217391304346</v>
      </c>
      <c r="J94" s="20">
        <v>0</v>
      </c>
      <c r="K94" s="9">
        <v>0</v>
      </c>
      <c r="L94" s="20">
        <v>1</v>
      </c>
      <c r="M94" s="9">
        <v>4.3478260869565216E-2</v>
      </c>
      <c r="N94" s="20">
        <v>4</v>
      </c>
      <c r="O94" s="9">
        <v>0.17391304347826086</v>
      </c>
      <c r="P94" s="20">
        <v>1</v>
      </c>
      <c r="Q94" s="9">
        <v>4.3478260869565216E-2</v>
      </c>
    </row>
    <row r="95" spans="4:17" x14ac:dyDescent="0.25">
      <c r="D95" s="8" t="s">
        <v>574</v>
      </c>
      <c r="E95" s="20">
        <v>41</v>
      </c>
      <c r="F95" s="20">
        <v>35</v>
      </c>
      <c r="G95" s="9">
        <v>0.85365853658536583</v>
      </c>
      <c r="H95" s="20">
        <v>33</v>
      </c>
      <c r="I95" s="9">
        <v>0.94285714285714284</v>
      </c>
      <c r="J95" s="20">
        <v>0</v>
      </c>
      <c r="K95" s="9">
        <v>0</v>
      </c>
      <c r="L95" s="20">
        <v>3</v>
      </c>
      <c r="M95" s="9">
        <v>8.5714285714285715E-2</v>
      </c>
      <c r="N95" s="20">
        <v>2</v>
      </c>
      <c r="O95" s="9">
        <v>5.7142857142857141E-2</v>
      </c>
      <c r="P95" s="20">
        <v>0</v>
      </c>
      <c r="Q95" s="9">
        <v>0</v>
      </c>
    </row>
    <row r="96" spans="4:17" x14ac:dyDescent="0.25">
      <c r="D96" s="8" t="s">
        <v>575</v>
      </c>
      <c r="E96" s="20">
        <v>103</v>
      </c>
      <c r="F96" s="20">
        <v>84</v>
      </c>
      <c r="G96" s="9">
        <v>0.81553398058252424</v>
      </c>
      <c r="H96" s="20">
        <v>72</v>
      </c>
      <c r="I96" s="9">
        <v>0.8571428571428571</v>
      </c>
      <c r="J96" s="20">
        <v>0</v>
      </c>
      <c r="K96" s="9">
        <v>0</v>
      </c>
      <c r="L96" s="20">
        <v>15</v>
      </c>
      <c r="M96" s="9">
        <v>0.17857142857142858</v>
      </c>
      <c r="N96" s="20">
        <v>2</v>
      </c>
      <c r="O96" s="9">
        <v>2.3809523809523808E-2</v>
      </c>
      <c r="P96" s="20">
        <v>0</v>
      </c>
      <c r="Q96" s="9">
        <v>0</v>
      </c>
    </row>
    <row r="97" spans="4:17" x14ac:dyDescent="0.25">
      <c r="D97" s="8" t="s">
        <v>577</v>
      </c>
      <c r="E97" s="20">
        <v>86</v>
      </c>
      <c r="F97" s="20">
        <v>80</v>
      </c>
      <c r="G97" s="9">
        <v>0.93023255813953487</v>
      </c>
      <c r="H97" s="20">
        <v>70</v>
      </c>
      <c r="I97" s="9">
        <v>0.875</v>
      </c>
      <c r="J97" s="20">
        <v>0</v>
      </c>
      <c r="K97" s="9">
        <v>0</v>
      </c>
      <c r="L97" s="20">
        <v>4</v>
      </c>
      <c r="M97" s="9">
        <v>0.05</v>
      </c>
      <c r="N97" s="20">
        <v>2</v>
      </c>
      <c r="O97" s="9">
        <v>2.5000000000000001E-2</v>
      </c>
      <c r="P97" s="20">
        <v>0</v>
      </c>
      <c r="Q97" s="9">
        <v>0</v>
      </c>
    </row>
    <row r="98" spans="4:17" x14ac:dyDescent="0.25">
      <c r="D98" s="7" t="s">
        <v>549</v>
      </c>
      <c r="E98" s="20">
        <v>187</v>
      </c>
      <c r="F98" s="20">
        <v>139</v>
      </c>
      <c r="G98" s="9">
        <v>0.74331550802139035</v>
      </c>
      <c r="H98" s="20">
        <v>110</v>
      </c>
      <c r="I98" s="9">
        <v>0.79136690647482011</v>
      </c>
      <c r="J98" s="20">
        <v>0</v>
      </c>
      <c r="K98" s="9">
        <v>0</v>
      </c>
      <c r="L98" s="20">
        <v>40</v>
      </c>
      <c r="M98" s="9">
        <v>0.28776978417266186</v>
      </c>
      <c r="N98" s="20">
        <v>3</v>
      </c>
      <c r="O98" s="9">
        <v>2.1582733812949641E-2</v>
      </c>
      <c r="P98" s="20">
        <v>1</v>
      </c>
      <c r="Q98" s="9">
        <v>7.1942446043165471E-3</v>
      </c>
    </row>
    <row r="99" spans="4:17" x14ac:dyDescent="0.25">
      <c r="D99" s="8" t="s">
        <v>550</v>
      </c>
      <c r="E99" s="20">
        <v>19</v>
      </c>
      <c r="F99" s="20">
        <v>14</v>
      </c>
      <c r="G99" s="9">
        <v>0.73684210526315785</v>
      </c>
      <c r="H99" s="20">
        <v>9</v>
      </c>
      <c r="I99" s="9">
        <v>0.6428571428571429</v>
      </c>
      <c r="J99" s="20">
        <v>0</v>
      </c>
      <c r="K99" s="9">
        <v>0</v>
      </c>
      <c r="L99" s="20">
        <v>4</v>
      </c>
      <c r="M99" s="9">
        <v>0.2857142857142857</v>
      </c>
      <c r="N99" s="20">
        <v>0</v>
      </c>
      <c r="O99" s="9">
        <v>0</v>
      </c>
      <c r="P99" s="20">
        <v>0</v>
      </c>
      <c r="Q99" s="9">
        <v>0</v>
      </c>
    </row>
    <row r="100" spans="4:17" x14ac:dyDescent="0.25">
      <c r="D100" s="8" t="s">
        <v>568</v>
      </c>
      <c r="E100" s="20">
        <v>83</v>
      </c>
      <c r="F100" s="20">
        <v>64</v>
      </c>
      <c r="G100" s="9">
        <v>0.77108433734939763</v>
      </c>
      <c r="H100" s="20">
        <v>53</v>
      </c>
      <c r="I100" s="9">
        <v>0.828125</v>
      </c>
      <c r="J100" s="20">
        <v>0</v>
      </c>
      <c r="K100" s="9">
        <v>0</v>
      </c>
      <c r="L100" s="20">
        <v>14</v>
      </c>
      <c r="M100" s="9">
        <v>0.21875</v>
      </c>
      <c r="N100" s="20">
        <v>3</v>
      </c>
      <c r="O100" s="9">
        <v>4.6875E-2</v>
      </c>
      <c r="P100" s="20">
        <v>1</v>
      </c>
      <c r="Q100" s="9">
        <v>1.5625E-2</v>
      </c>
    </row>
    <row r="101" spans="4:17" x14ac:dyDescent="0.25">
      <c r="D101" s="8" t="s">
        <v>569</v>
      </c>
      <c r="E101" s="20">
        <v>85</v>
      </c>
      <c r="F101" s="20">
        <v>61</v>
      </c>
      <c r="G101" s="9">
        <v>0.71764705882352942</v>
      </c>
      <c r="H101" s="20">
        <v>48</v>
      </c>
      <c r="I101" s="9">
        <v>0.78688524590163933</v>
      </c>
      <c r="J101" s="20">
        <v>0</v>
      </c>
      <c r="K101" s="9">
        <v>0</v>
      </c>
      <c r="L101" s="20">
        <v>22</v>
      </c>
      <c r="M101" s="9">
        <v>0.36065573770491804</v>
      </c>
      <c r="N101" s="20">
        <v>0</v>
      </c>
      <c r="O101" s="9">
        <v>0</v>
      </c>
      <c r="P101" s="20">
        <v>0</v>
      </c>
      <c r="Q101" s="9">
        <v>0</v>
      </c>
    </row>
    <row r="102" spans="4:17" x14ac:dyDescent="0.25">
      <c r="D102" s="7" t="s">
        <v>555</v>
      </c>
      <c r="E102" s="20">
        <v>279</v>
      </c>
      <c r="F102" s="20">
        <v>236</v>
      </c>
      <c r="G102" s="9">
        <v>0.84587813620071683</v>
      </c>
      <c r="H102" s="20">
        <v>200</v>
      </c>
      <c r="I102" s="9">
        <v>0.84745762711864403</v>
      </c>
      <c r="J102" s="20">
        <v>0</v>
      </c>
      <c r="K102" s="9">
        <v>0</v>
      </c>
      <c r="L102" s="20">
        <v>30</v>
      </c>
      <c r="M102" s="9">
        <v>0.1271186440677966</v>
      </c>
      <c r="N102" s="20">
        <v>6</v>
      </c>
      <c r="O102" s="9">
        <v>2.5423728813559324E-2</v>
      </c>
      <c r="P102" s="20">
        <v>3</v>
      </c>
      <c r="Q102" s="9">
        <v>1.2711864406779662E-2</v>
      </c>
    </row>
    <row r="103" spans="4:17" x14ac:dyDescent="0.25">
      <c r="D103" s="8" t="s">
        <v>556</v>
      </c>
      <c r="E103" s="20">
        <v>40</v>
      </c>
      <c r="F103" s="20">
        <v>34</v>
      </c>
      <c r="G103" s="9">
        <v>0.85</v>
      </c>
      <c r="H103" s="20">
        <v>29</v>
      </c>
      <c r="I103" s="9">
        <v>0.8529411764705882</v>
      </c>
      <c r="J103" s="20">
        <v>0</v>
      </c>
      <c r="K103" s="9">
        <v>0</v>
      </c>
      <c r="L103" s="20">
        <v>5</v>
      </c>
      <c r="M103" s="9">
        <v>0.14705882352941177</v>
      </c>
      <c r="N103" s="20">
        <v>0</v>
      </c>
      <c r="O103" s="9">
        <v>0</v>
      </c>
      <c r="P103" s="20">
        <v>0</v>
      </c>
      <c r="Q103" s="9">
        <v>0</v>
      </c>
    </row>
    <row r="104" spans="4:17" x14ac:dyDescent="0.25">
      <c r="D104" s="8" t="s">
        <v>572</v>
      </c>
      <c r="E104" s="20">
        <v>2</v>
      </c>
      <c r="F104" s="20">
        <v>1</v>
      </c>
      <c r="G104" s="9">
        <v>0.5</v>
      </c>
      <c r="H104" s="20">
        <v>1</v>
      </c>
      <c r="I104" s="9">
        <v>1</v>
      </c>
      <c r="J104" s="20">
        <v>0</v>
      </c>
      <c r="K104" s="9">
        <v>0</v>
      </c>
      <c r="L104" s="20">
        <v>1</v>
      </c>
      <c r="M104" s="9">
        <v>1</v>
      </c>
      <c r="N104" s="20">
        <v>0</v>
      </c>
      <c r="O104" s="9">
        <v>0</v>
      </c>
      <c r="P104" s="20">
        <v>0</v>
      </c>
      <c r="Q104" s="9">
        <v>0</v>
      </c>
    </row>
    <row r="105" spans="4:17" x14ac:dyDescent="0.25">
      <c r="D105" s="8" t="s">
        <v>581</v>
      </c>
      <c r="E105" s="20">
        <v>132</v>
      </c>
      <c r="F105" s="20">
        <v>117</v>
      </c>
      <c r="G105" s="9">
        <v>0.88636363636363635</v>
      </c>
      <c r="H105" s="20">
        <v>101</v>
      </c>
      <c r="I105" s="9">
        <v>0.86324786324786329</v>
      </c>
      <c r="J105" s="20">
        <v>0</v>
      </c>
      <c r="K105" s="9">
        <v>0</v>
      </c>
      <c r="L105" s="20">
        <v>12</v>
      </c>
      <c r="M105" s="9">
        <v>0.10256410256410256</v>
      </c>
      <c r="N105" s="20">
        <v>2</v>
      </c>
      <c r="O105" s="9">
        <v>1.7094017094017096E-2</v>
      </c>
      <c r="P105" s="20">
        <v>0</v>
      </c>
      <c r="Q105" s="9">
        <v>0</v>
      </c>
    </row>
    <row r="106" spans="4:17" x14ac:dyDescent="0.25">
      <c r="D106" s="8" t="s">
        <v>582</v>
      </c>
      <c r="E106" s="20">
        <v>86</v>
      </c>
      <c r="F106" s="20">
        <v>71</v>
      </c>
      <c r="G106" s="9">
        <v>0.82558139534883723</v>
      </c>
      <c r="H106" s="20">
        <v>59</v>
      </c>
      <c r="I106" s="9">
        <v>0.83098591549295775</v>
      </c>
      <c r="J106" s="20">
        <v>0</v>
      </c>
      <c r="K106" s="9">
        <v>0</v>
      </c>
      <c r="L106" s="20">
        <v>11</v>
      </c>
      <c r="M106" s="9">
        <v>0.15492957746478872</v>
      </c>
      <c r="N106" s="20">
        <v>2</v>
      </c>
      <c r="O106" s="9">
        <v>2.8169014084507043E-2</v>
      </c>
      <c r="P106" s="20">
        <v>0</v>
      </c>
      <c r="Q106" s="9">
        <v>0</v>
      </c>
    </row>
    <row r="107" spans="4:17" x14ac:dyDescent="0.25">
      <c r="D107" s="8" t="s">
        <v>583</v>
      </c>
      <c r="E107" s="20">
        <v>19</v>
      </c>
      <c r="F107" s="20">
        <v>13</v>
      </c>
      <c r="G107" s="9">
        <v>0.68421052631578949</v>
      </c>
      <c r="H107" s="20">
        <v>10</v>
      </c>
      <c r="I107" s="9">
        <v>0.76923076923076927</v>
      </c>
      <c r="J107" s="20">
        <v>0</v>
      </c>
      <c r="K107" s="9">
        <v>0</v>
      </c>
      <c r="L107" s="20">
        <v>1</v>
      </c>
      <c r="M107" s="9">
        <v>7.6923076923076927E-2</v>
      </c>
      <c r="N107" s="20">
        <v>2</v>
      </c>
      <c r="O107" s="9">
        <v>0.15384615384615385</v>
      </c>
      <c r="P107" s="20">
        <v>3</v>
      </c>
      <c r="Q107" s="9">
        <v>0.23076923076923078</v>
      </c>
    </row>
    <row r="108" spans="4:17" x14ac:dyDescent="0.25">
      <c r="D108" s="7" t="s">
        <v>450</v>
      </c>
      <c r="E108" s="20">
        <v>208</v>
      </c>
      <c r="F108" s="20">
        <v>175</v>
      </c>
      <c r="G108" s="9">
        <v>0.84134615384615385</v>
      </c>
      <c r="H108" s="20">
        <v>152</v>
      </c>
      <c r="I108" s="9">
        <v>0.86857142857142855</v>
      </c>
      <c r="J108" s="20">
        <v>0</v>
      </c>
      <c r="K108" s="9">
        <v>0</v>
      </c>
      <c r="L108" s="20">
        <v>19</v>
      </c>
      <c r="M108" s="9">
        <v>0.10857142857142857</v>
      </c>
      <c r="N108" s="20">
        <v>7</v>
      </c>
      <c r="O108" s="9">
        <v>0.04</v>
      </c>
      <c r="P108" s="20">
        <v>1</v>
      </c>
      <c r="Q108" s="9">
        <v>5.7142857142857143E-3</v>
      </c>
    </row>
    <row r="109" spans="4:17" x14ac:dyDescent="0.25">
      <c r="D109" s="8" t="s">
        <v>538</v>
      </c>
      <c r="E109" s="20">
        <v>38</v>
      </c>
      <c r="F109" s="20">
        <v>31</v>
      </c>
      <c r="G109" s="9">
        <v>0.81578947368421051</v>
      </c>
      <c r="H109" s="20">
        <v>29</v>
      </c>
      <c r="I109" s="9">
        <v>0.93548387096774188</v>
      </c>
      <c r="J109" s="20">
        <v>0</v>
      </c>
      <c r="K109" s="9">
        <v>0</v>
      </c>
      <c r="L109" s="20">
        <v>5</v>
      </c>
      <c r="M109" s="9">
        <v>0.16129032258064516</v>
      </c>
      <c r="N109" s="20">
        <v>1</v>
      </c>
      <c r="O109" s="9">
        <v>3.2258064516129031E-2</v>
      </c>
      <c r="P109" s="20">
        <v>1</v>
      </c>
      <c r="Q109" s="9">
        <v>3.2258064516129031E-2</v>
      </c>
    </row>
    <row r="110" spans="4:17" x14ac:dyDescent="0.25">
      <c r="D110" s="8" t="s">
        <v>451</v>
      </c>
      <c r="E110" s="20">
        <v>50</v>
      </c>
      <c r="F110" s="20">
        <v>38</v>
      </c>
      <c r="G110" s="9">
        <v>0.76</v>
      </c>
      <c r="H110" s="20">
        <v>32</v>
      </c>
      <c r="I110" s="9">
        <v>0.84210526315789469</v>
      </c>
      <c r="J110" s="20">
        <v>0</v>
      </c>
      <c r="K110" s="9">
        <v>0</v>
      </c>
      <c r="L110" s="20">
        <v>4</v>
      </c>
      <c r="M110" s="9">
        <v>0.10526315789473684</v>
      </c>
      <c r="N110" s="20">
        <v>5</v>
      </c>
      <c r="O110" s="9">
        <v>0.13157894736842105</v>
      </c>
      <c r="P110" s="20">
        <v>0</v>
      </c>
      <c r="Q110" s="9">
        <v>0</v>
      </c>
    </row>
    <row r="111" spans="4:17" x14ac:dyDescent="0.25">
      <c r="D111" s="8" t="s">
        <v>570</v>
      </c>
      <c r="E111" s="20">
        <v>51</v>
      </c>
      <c r="F111" s="20">
        <v>44</v>
      </c>
      <c r="G111" s="9">
        <v>0.86274509803921573</v>
      </c>
      <c r="H111" s="20">
        <v>41</v>
      </c>
      <c r="I111" s="9">
        <v>0.93181818181818177</v>
      </c>
      <c r="J111" s="20">
        <v>0</v>
      </c>
      <c r="K111" s="9">
        <v>0</v>
      </c>
      <c r="L111" s="20">
        <v>6</v>
      </c>
      <c r="M111" s="9">
        <v>0.13636363636363635</v>
      </c>
      <c r="N111" s="20">
        <v>1</v>
      </c>
      <c r="O111" s="9">
        <v>2.2727272727272728E-2</v>
      </c>
      <c r="P111" s="20">
        <v>0</v>
      </c>
      <c r="Q111" s="9">
        <v>0</v>
      </c>
    </row>
    <row r="112" spans="4:17" x14ac:dyDescent="0.25">
      <c r="D112" s="8" t="s">
        <v>573</v>
      </c>
      <c r="E112" s="20">
        <v>69</v>
      </c>
      <c r="F112" s="20">
        <v>62</v>
      </c>
      <c r="G112" s="9">
        <v>0.89855072463768115</v>
      </c>
      <c r="H112" s="20">
        <v>50</v>
      </c>
      <c r="I112" s="9">
        <v>0.80645161290322576</v>
      </c>
      <c r="J112" s="20">
        <v>0</v>
      </c>
      <c r="K112" s="9">
        <v>0</v>
      </c>
      <c r="L112" s="20">
        <v>4</v>
      </c>
      <c r="M112" s="9">
        <v>6.4516129032258063E-2</v>
      </c>
      <c r="N112" s="20">
        <v>0</v>
      </c>
      <c r="O112" s="9">
        <v>0</v>
      </c>
      <c r="P112" s="20">
        <v>0</v>
      </c>
      <c r="Q112" s="9">
        <v>0</v>
      </c>
    </row>
    <row r="113" spans="4:17" x14ac:dyDescent="0.25">
      <c r="D113" s="6" t="s">
        <v>452</v>
      </c>
      <c r="E113" s="20">
        <v>2293</v>
      </c>
      <c r="F113" s="20">
        <v>2163</v>
      </c>
      <c r="G113" s="9">
        <v>0.94330571303968602</v>
      </c>
      <c r="H113" s="20">
        <v>1957</v>
      </c>
      <c r="I113" s="9">
        <v>0.90476190476190477</v>
      </c>
      <c r="J113" s="20">
        <v>0</v>
      </c>
      <c r="K113" s="9">
        <v>0</v>
      </c>
      <c r="L113" s="20">
        <v>53</v>
      </c>
      <c r="M113" s="9">
        <v>2.4503005085529356E-2</v>
      </c>
      <c r="N113" s="20">
        <v>14</v>
      </c>
      <c r="O113" s="9">
        <v>6.4724919093851136E-3</v>
      </c>
      <c r="P113" s="20">
        <v>20</v>
      </c>
      <c r="Q113" s="9">
        <v>9.2464170134073046E-3</v>
      </c>
    </row>
    <row r="114" spans="4:17" x14ac:dyDescent="0.25">
      <c r="D114" s="7" t="s">
        <v>587</v>
      </c>
      <c r="E114" s="20">
        <v>327</v>
      </c>
      <c r="F114" s="20">
        <v>303</v>
      </c>
      <c r="G114" s="9">
        <v>0.92660550458715596</v>
      </c>
      <c r="H114" s="20">
        <v>263</v>
      </c>
      <c r="I114" s="9">
        <v>0.86798679867986794</v>
      </c>
      <c r="J114" s="20">
        <v>0</v>
      </c>
      <c r="K114" s="9">
        <v>0</v>
      </c>
      <c r="L114" s="20">
        <v>9</v>
      </c>
      <c r="M114" s="9">
        <v>2.9702970297029702E-2</v>
      </c>
      <c r="N114" s="20">
        <v>0</v>
      </c>
      <c r="O114" s="9">
        <v>0</v>
      </c>
      <c r="P114" s="20">
        <v>6</v>
      </c>
      <c r="Q114" s="9">
        <v>1.9801980198019802E-2</v>
      </c>
    </row>
    <row r="115" spans="4:17" x14ac:dyDescent="0.25">
      <c r="D115" s="8" t="s">
        <v>588</v>
      </c>
      <c r="E115" s="20">
        <v>36</v>
      </c>
      <c r="F115" s="20">
        <v>35</v>
      </c>
      <c r="G115" s="9">
        <v>0.97222222222222221</v>
      </c>
      <c r="H115" s="20">
        <v>32</v>
      </c>
      <c r="I115" s="9">
        <v>0.91428571428571426</v>
      </c>
      <c r="J115" s="20">
        <v>0</v>
      </c>
      <c r="K115" s="9">
        <v>0</v>
      </c>
      <c r="L115" s="20">
        <v>0</v>
      </c>
      <c r="M115" s="9">
        <v>0</v>
      </c>
      <c r="N115" s="20">
        <v>0</v>
      </c>
      <c r="O115" s="9">
        <v>0</v>
      </c>
      <c r="P115" s="20">
        <v>0</v>
      </c>
      <c r="Q115" s="9">
        <v>0</v>
      </c>
    </row>
    <row r="116" spans="4:17" x14ac:dyDescent="0.25">
      <c r="D116" s="8" t="s">
        <v>589</v>
      </c>
      <c r="E116" s="20">
        <v>1</v>
      </c>
      <c r="F116" s="20">
        <v>1</v>
      </c>
      <c r="G116" s="9">
        <v>1</v>
      </c>
      <c r="H116" s="20">
        <v>1</v>
      </c>
      <c r="I116" s="9">
        <v>1</v>
      </c>
      <c r="J116" s="20">
        <v>0</v>
      </c>
      <c r="K116" s="9">
        <v>0</v>
      </c>
      <c r="L116" s="20">
        <v>0</v>
      </c>
      <c r="M116" s="9">
        <v>0</v>
      </c>
      <c r="N116" s="20">
        <v>0</v>
      </c>
      <c r="O116" s="9">
        <v>0</v>
      </c>
      <c r="P116" s="20">
        <v>0</v>
      </c>
      <c r="Q116" s="9">
        <v>0</v>
      </c>
    </row>
    <row r="117" spans="4:17" x14ac:dyDescent="0.25">
      <c r="D117" s="8" t="s">
        <v>591</v>
      </c>
      <c r="E117" s="20">
        <v>60</v>
      </c>
      <c r="F117" s="20">
        <v>56</v>
      </c>
      <c r="G117" s="9">
        <v>0.93333333333333335</v>
      </c>
      <c r="H117" s="20">
        <v>48</v>
      </c>
      <c r="I117" s="9">
        <v>0.8571428571428571</v>
      </c>
      <c r="J117" s="20">
        <v>0</v>
      </c>
      <c r="K117" s="9">
        <v>0</v>
      </c>
      <c r="L117" s="20">
        <v>3</v>
      </c>
      <c r="M117" s="9">
        <v>5.3571428571428568E-2</v>
      </c>
      <c r="N117" s="20">
        <v>0</v>
      </c>
      <c r="O117" s="9">
        <v>0</v>
      </c>
      <c r="P117" s="20">
        <v>0</v>
      </c>
      <c r="Q117" s="9">
        <v>0</v>
      </c>
    </row>
    <row r="118" spans="4:17" x14ac:dyDescent="0.25">
      <c r="D118" s="8" t="s">
        <v>598</v>
      </c>
      <c r="E118" s="20">
        <v>17</v>
      </c>
      <c r="F118" s="20">
        <v>16</v>
      </c>
      <c r="G118" s="9">
        <v>0.94117647058823528</v>
      </c>
      <c r="H118" s="20">
        <v>13</v>
      </c>
      <c r="I118" s="9">
        <v>0.8125</v>
      </c>
      <c r="J118" s="20">
        <v>0</v>
      </c>
      <c r="K118" s="9">
        <v>0</v>
      </c>
      <c r="L118" s="20">
        <v>0</v>
      </c>
      <c r="M118" s="9">
        <v>0</v>
      </c>
      <c r="N118" s="20">
        <v>0</v>
      </c>
      <c r="O118" s="9">
        <v>0</v>
      </c>
      <c r="P118" s="20">
        <v>1</v>
      </c>
      <c r="Q118" s="9">
        <v>6.25E-2</v>
      </c>
    </row>
    <row r="119" spans="4:17" x14ac:dyDescent="0.25">
      <c r="D119" s="8" t="s">
        <v>607</v>
      </c>
      <c r="E119" s="20">
        <v>39</v>
      </c>
      <c r="F119" s="20">
        <v>35</v>
      </c>
      <c r="G119" s="9">
        <v>0.89743589743589747</v>
      </c>
      <c r="H119" s="20">
        <v>26</v>
      </c>
      <c r="I119" s="9">
        <v>0.74285714285714288</v>
      </c>
      <c r="J119" s="20">
        <v>0</v>
      </c>
      <c r="K119" s="9">
        <v>0</v>
      </c>
      <c r="L119" s="20">
        <v>1</v>
      </c>
      <c r="M119" s="9">
        <v>2.8571428571428571E-2</v>
      </c>
      <c r="N119" s="20">
        <v>0</v>
      </c>
      <c r="O119" s="9">
        <v>0</v>
      </c>
      <c r="P119" s="20">
        <v>2</v>
      </c>
      <c r="Q119" s="9">
        <v>5.7142857142857141E-2</v>
      </c>
    </row>
    <row r="120" spans="4:17" x14ac:dyDescent="0.25">
      <c r="D120" s="8" t="s">
        <v>608</v>
      </c>
      <c r="E120" s="20">
        <v>32</v>
      </c>
      <c r="F120" s="20">
        <v>27</v>
      </c>
      <c r="G120" s="9">
        <v>0.84375</v>
      </c>
      <c r="H120" s="20">
        <v>20</v>
      </c>
      <c r="I120" s="9">
        <v>0.7407407407407407</v>
      </c>
      <c r="J120" s="20">
        <v>0</v>
      </c>
      <c r="K120" s="9">
        <v>0</v>
      </c>
      <c r="L120" s="20">
        <v>1</v>
      </c>
      <c r="M120" s="9">
        <v>3.7037037037037035E-2</v>
      </c>
      <c r="N120" s="20">
        <v>0</v>
      </c>
      <c r="O120" s="9">
        <v>0</v>
      </c>
      <c r="P120" s="20">
        <v>0</v>
      </c>
      <c r="Q120" s="9">
        <v>0</v>
      </c>
    </row>
    <row r="121" spans="4:17" x14ac:dyDescent="0.25">
      <c r="D121" s="8" t="s">
        <v>610</v>
      </c>
      <c r="E121" s="20">
        <v>98</v>
      </c>
      <c r="F121" s="20">
        <v>91</v>
      </c>
      <c r="G121" s="9">
        <v>0.9285714285714286</v>
      </c>
      <c r="H121" s="20">
        <v>83</v>
      </c>
      <c r="I121" s="9">
        <v>0.91208791208791207</v>
      </c>
      <c r="J121" s="20">
        <v>0</v>
      </c>
      <c r="K121" s="9">
        <v>0</v>
      </c>
      <c r="L121" s="20">
        <v>4</v>
      </c>
      <c r="M121" s="9">
        <v>4.3956043956043959E-2</v>
      </c>
      <c r="N121" s="20">
        <v>0</v>
      </c>
      <c r="O121" s="9">
        <v>0</v>
      </c>
      <c r="P121" s="20">
        <v>1</v>
      </c>
      <c r="Q121" s="9">
        <v>1.098901098901099E-2</v>
      </c>
    </row>
    <row r="122" spans="4:17" x14ac:dyDescent="0.25">
      <c r="D122" s="8" t="s">
        <v>613</v>
      </c>
      <c r="E122" s="20">
        <v>44</v>
      </c>
      <c r="F122" s="20">
        <v>42</v>
      </c>
      <c r="G122" s="9">
        <v>0.95454545454545459</v>
      </c>
      <c r="H122" s="20">
        <v>40</v>
      </c>
      <c r="I122" s="9">
        <v>0.95238095238095233</v>
      </c>
      <c r="J122" s="20">
        <v>0</v>
      </c>
      <c r="K122" s="9">
        <v>0</v>
      </c>
      <c r="L122" s="20">
        <v>0</v>
      </c>
      <c r="M122" s="9">
        <v>0</v>
      </c>
      <c r="N122" s="20">
        <v>0</v>
      </c>
      <c r="O122" s="9">
        <v>0</v>
      </c>
      <c r="P122" s="20">
        <v>2</v>
      </c>
      <c r="Q122" s="9">
        <v>4.7619047619047616E-2</v>
      </c>
    </row>
    <row r="123" spans="4:17" x14ac:dyDescent="0.25">
      <c r="D123" s="7" t="s">
        <v>602</v>
      </c>
      <c r="E123" s="20">
        <v>510</v>
      </c>
      <c r="F123" s="20">
        <v>494</v>
      </c>
      <c r="G123" s="9">
        <v>0.96862745098039216</v>
      </c>
      <c r="H123" s="20">
        <v>440</v>
      </c>
      <c r="I123" s="9">
        <v>0.89068825910931171</v>
      </c>
      <c r="J123" s="20">
        <v>0</v>
      </c>
      <c r="K123" s="9">
        <v>0</v>
      </c>
      <c r="L123" s="20">
        <v>7</v>
      </c>
      <c r="M123" s="9">
        <v>1.417004048582996E-2</v>
      </c>
      <c r="N123" s="20">
        <v>0</v>
      </c>
      <c r="O123" s="9">
        <v>0</v>
      </c>
      <c r="P123" s="20">
        <v>2</v>
      </c>
      <c r="Q123" s="9">
        <v>4.048582995951417E-3</v>
      </c>
    </row>
    <row r="124" spans="4:17" x14ac:dyDescent="0.25">
      <c r="D124" s="8" t="s">
        <v>603</v>
      </c>
      <c r="E124" s="20">
        <v>206</v>
      </c>
      <c r="F124" s="20">
        <v>199</v>
      </c>
      <c r="G124" s="9">
        <v>0.96601941747572817</v>
      </c>
      <c r="H124" s="20">
        <v>179</v>
      </c>
      <c r="I124" s="9">
        <v>0.89949748743718594</v>
      </c>
      <c r="J124" s="20">
        <v>0</v>
      </c>
      <c r="K124" s="9">
        <v>0</v>
      </c>
      <c r="L124" s="20">
        <v>3</v>
      </c>
      <c r="M124" s="9">
        <v>1.507537688442211E-2</v>
      </c>
      <c r="N124" s="20">
        <v>0</v>
      </c>
      <c r="O124" s="9">
        <v>0</v>
      </c>
      <c r="P124" s="20">
        <v>0</v>
      </c>
      <c r="Q124" s="9">
        <v>0</v>
      </c>
    </row>
    <row r="125" spans="4:17" x14ac:dyDescent="0.25">
      <c r="D125" s="8" t="s">
        <v>614</v>
      </c>
      <c r="E125" s="20">
        <v>106</v>
      </c>
      <c r="F125" s="20">
        <v>103</v>
      </c>
      <c r="G125" s="9">
        <v>0.97169811320754718</v>
      </c>
      <c r="H125" s="20">
        <v>89</v>
      </c>
      <c r="I125" s="9">
        <v>0.86407766990291257</v>
      </c>
      <c r="J125" s="20">
        <v>0</v>
      </c>
      <c r="K125" s="9">
        <v>0</v>
      </c>
      <c r="L125" s="20">
        <v>1</v>
      </c>
      <c r="M125" s="9">
        <v>9.7087378640776691E-3</v>
      </c>
      <c r="N125" s="20">
        <v>0</v>
      </c>
      <c r="O125" s="9">
        <v>0</v>
      </c>
      <c r="P125" s="20">
        <v>0</v>
      </c>
      <c r="Q125" s="9">
        <v>0</v>
      </c>
    </row>
    <row r="126" spans="4:17" x14ac:dyDescent="0.25">
      <c r="D126" s="8" t="s">
        <v>620</v>
      </c>
      <c r="E126" s="20">
        <v>198</v>
      </c>
      <c r="F126" s="20">
        <v>192</v>
      </c>
      <c r="G126" s="9">
        <v>0.96969696969696972</v>
      </c>
      <c r="H126" s="20">
        <v>172</v>
      </c>
      <c r="I126" s="9">
        <v>0.89583333333333337</v>
      </c>
      <c r="J126" s="20">
        <v>0</v>
      </c>
      <c r="K126" s="9">
        <v>0</v>
      </c>
      <c r="L126" s="20">
        <v>3</v>
      </c>
      <c r="M126" s="9">
        <v>1.5625E-2</v>
      </c>
      <c r="N126" s="20">
        <v>0</v>
      </c>
      <c r="O126" s="9">
        <v>0</v>
      </c>
      <c r="P126" s="20">
        <v>2</v>
      </c>
      <c r="Q126" s="9">
        <v>1.0416666666666666E-2</v>
      </c>
    </row>
    <row r="127" spans="4:17" x14ac:dyDescent="0.25">
      <c r="D127" s="7" t="s">
        <v>453</v>
      </c>
      <c r="E127" s="20">
        <v>592</v>
      </c>
      <c r="F127" s="20">
        <v>541</v>
      </c>
      <c r="G127" s="9">
        <v>0.91385135135135132</v>
      </c>
      <c r="H127" s="20">
        <v>469</v>
      </c>
      <c r="I127" s="9">
        <v>0.86691312384473196</v>
      </c>
      <c r="J127" s="20">
        <v>0</v>
      </c>
      <c r="K127" s="9">
        <v>0</v>
      </c>
      <c r="L127" s="20">
        <v>13</v>
      </c>
      <c r="M127" s="9">
        <v>2.4029574861367836E-2</v>
      </c>
      <c r="N127" s="20">
        <v>12</v>
      </c>
      <c r="O127" s="9">
        <v>2.2181146025878003E-2</v>
      </c>
      <c r="P127" s="20">
        <v>10</v>
      </c>
      <c r="Q127" s="9">
        <v>1.8484288354898338E-2</v>
      </c>
    </row>
    <row r="128" spans="4:17" x14ac:dyDescent="0.25">
      <c r="D128" s="8" t="s">
        <v>584</v>
      </c>
      <c r="E128" s="20">
        <v>16</v>
      </c>
      <c r="F128" s="20">
        <v>13</v>
      </c>
      <c r="G128" s="9">
        <v>0.8125</v>
      </c>
      <c r="H128" s="20">
        <v>9</v>
      </c>
      <c r="I128" s="9">
        <v>0.69230769230769229</v>
      </c>
      <c r="J128" s="20">
        <v>0</v>
      </c>
      <c r="K128" s="9">
        <v>0</v>
      </c>
      <c r="L128" s="20">
        <v>1</v>
      </c>
      <c r="M128" s="9">
        <v>7.6923076923076927E-2</v>
      </c>
      <c r="N128" s="20">
        <v>0</v>
      </c>
      <c r="O128" s="9">
        <v>0</v>
      </c>
      <c r="P128" s="20">
        <v>1</v>
      </c>
      <c r="Q128" s="9">
        <v>7.6923076923076927E-2</v>
      </c>
    </row>
    <row r="129" spans="4:17" x14ac:dyDescent="0.25">
      <c r="D129" s="8" t="s">
        <v>590</v>
      </c>
      <c r="E129" s="20">
        <v>58</v>
      </c>
      <c r="F129" s="20">
        <v>57</v>
      </c>
      <c r="G129" s="9">
        <v>0.98275862068965514</v>
      </c>
      <c r="H129" s="20">
        <v>49</v>
      </c>
      <c r="I129" s="9">
        <v>0.85964912280701755</v>
      </c>
      <c r="J129" s="20">
        <v>0</v>
      </c>
      <c r="K129" s="9">
        <v>0</v>
      </c>
      <c r="L129" s="20">
        <v>0</v>
      </c>
      <c r="M129" s="9">
        <v>0</v>
      </c>
      <c r="N129" s="20">
        <v>0</v>
      </c>
      <c r="O129" s="9">
        <v>0</v>
      </c>
      <c r="P129" s="20">
        <v>0</v>
      </c>
      <c r="Q129" s="9">
        <v>0</v>
      </c>
    </row>
    <row r="130" spans="4:17" x14ac:dyDescent="0.25">
      <c r="D130" s="8" t="s">
        <v>592</v>
      </c>
      <c r="E130" s="20">
        <v>13</v>
      </c>
      <c r="F130" s="20">
        <v>11</v>
      </c>
      <c r="G130" s="9">
        <v>0.84615384615384615</v>
      </c>
      <c r="H130" s="20">
        <v>10</v>
      </c>
      <c r="I130" s="9">
        <v>0.90909090909090906</v>
      </c>
      <c r="J130" s="20">
        <v>0</v>
      </c>
      <c r="K130" s="9">
        <v>0</v>
      </c>
      <c r="L130" s="20">
        <v>1</v>
      </c>
      <c r="M130" s="9">
        <v>9.0909090909090912E-2</v>
      </c>
      <c r="N130" s="20">
        <v>1</v>
      </c>
      <c r="O130" s="9">
        <v>9.0909090909090912E-2</v>
      </c>
      <c r="P130" s="20">
        <v>0</v>
      </c>
      <c r="Q130" s="9">
        <v>0</v>
      </c>
    </row>
    <row r="131" spans="4:17" x14ac:dyDescent="0.25">
      <c r="D131" s="8" t="s">
        <v>454</v>
      </c>
      <c r="E131" s="20">
        <v>34</v>
      </c>
      <c r="F131" s="20">
        <v>25</v>
      </c>
      <c r="G131" s="9">
        <v>0.73529411764705888</v>
      </c>
      <c r="H131" s="20">
        <v>19</v>
      </c>
      <c r="I131" s="9">
        <v>0.76</v>
      </c>
      <c r="J131" s="20">
        <v>0</v>
      </c>
      <c r="K131" s="9">
        <v>0</v>
      </c>
      <c r="L131" s="20">
        <v>0</v>
      </c>
      <c r="M131" s="9">
        <v>0</v>
      </c>
      <c r="N131" s="20">
        <v>1</v>
      </c>
      <c r="O131" s="9">
        <v>0.04</v>
      </c>
      <c r="P131" s="20">
        <v>4</v>
      </c>
      <c r="Q131" s="9">
        <v>0.16</v>
      </c>
    </row>
    <row r="132" spans="4:17" x14ac:dyDescent="0.25">
      <c r="D132" s="8" t="s">
        <v>594</v>
      </c>
      <c r="E132" s="20">
        <v>7</v>
      </c>
      <c r="F132" s="20">
        <v>6</v>
      </c>
      <c r="G132" s="9">
        <v>0.8571428571428571</v>
      </c>
      <c r="H132" s="20">
        <v>4</v>
      </c>
      <c r="I132" s="9">
        <v>0.66666666666666663</v>
      </c>
      <c r="J132" s="20">
        <v>0</v>
      </c>
      <c r="K132" s="9">
        <v>0</v>
      </c>
      <c r="L132" s="20">
        <v>0</v>
      </c>
      <c r="M132" s="9">
        <v>0</v>
      </c>
      <c r="N132" s="20">
        <v>1</v>
      </c>
      <c r="O132" s="9">
        <v>0.16666666666666666</v>
      </c>
      <c r="P132" s="20">
        <v>0</v>
      </c>
      <c r="Q132" s="9">
        <v>0</v>
      </c>
    </row>
    <row r="133" spans="4:17" x14ac:dyDescent="0.25">
      <c r="D133" s="8" t="s">
        <v>597</v>
      </c>
      <c r="E133" s="20">
        <v>91</v>
      </c>
      <c r="F133" s="20">
        <v>89</v>
      </c>
      <c r="G133" s="9">
        <v>0.97802197802197799</v>
      </c>
      <c r="H133" s="20">
        <v>80</v>
      </c>
      <c r="I133" s="9">
        <v>0.898876404494382</v>
      </c>
      <c r="J133" s="20">
        <v>0</v>
      </c>
      <c r="K133" s="9">
        <v>0</v>
      </c>
      <c r="L133" s="20">
        <v>2</v>
      </c>
      <c r="M133" s="9">
        <v>2.247191011235955E-2</v>
      </c>
      <c r="N133" s="20">
        <v>0</v>
      </c>
      <c r="O133" s="9">
        <v>0</v>
      </c>
      <c r="P133" s="20">
        <v>0</v>
      </c>
      <c r="Q133" s="9">
        <v>0</v>
      </c>
    </row>
    <row r="134" spans="4:17" x14ac:dyDescent="0.25">
      <c r="D134" s="8" t="s">
        <v>599</v>
      </c>
      <c r="E134" s="20">
        <v>13</v>
      </c>
      <c r="F134" s="20">
        <v>11</v>
      </c>
      <c r="G134" s="9">
        <v>0.84615384615384615</v>
      </c>
      <c r="H134" s="20">
        <v>8</v>
      </c>
      <c r="I134" s="9">
        <v>0.72727272727272729</v>
      </c>
      <c r="J134" s="20">
        <v>0</v>
      </c>
      <c r="K134" s="9">
        <v>0</v>
      </c>
      <c r="L134" s="20">
        <v>0</v>
      </c>
      <c r="M134" s="9">
        <v>0</v>
      </c>
      <c r="N134" s="20">
        <v>1</v>
      </c>
      <c r="O134" s="9">
        <v>9.0909090909090912E-2</v>
      </c>
      <c r="P134" s="20">
        <v>1</v>
      </c>
      <c r="Q134" s="9">
        <v>9.0909090909090912E-2</v>
      </c>
    </row>
    <row r="135" spans="4:17" x14ac:dyDescent="0.25">
      <c r="D135" s="8" t="s">
        <v>457</v>
      </c>
      <c r="E135" s="20">
        <v>23</v>
      </c>
      <c r="F135" s="20">
        <v>20</v>
      </c>
      <c r="G135" s="9">
        <v>0.86956521739130432</v>
      </c>
      <c r="H135" s="20">
        <v>12</v>
      </c>
      <c r="I135" s="9">
        <v>0.6</v>
      </c>
      <c r="J135" s="20">
        <v>0</v>
      </c>
      <c r="K135" s="9">
        <v>0</v>
      </c>
      <c r="L135" s="20">
        <v>0</v>
      </c>
      <c r="M135" s="9">
        <v>0</v>
      </c>
      <c r="N135" s="20">
        <v>0</v>
      </c>
      <c r="O135" s="9">
        <v>0</v>
      </c>
      <c r="P135" s="20">
        <v>0</v>
      </c>
      <c r="Q135" s="9">
        <v>0</v>
      </c>
    </row>
    <row r="136" spans="4:17" x14ac:dyDescent="0.25">
      <c r="D136" s="8" t="s">
        <v>600</v>
      </c>
      <c r="E136" s="20">
        <v>95</v>
      </c>
      <c r="F136" s="20">
        <v>88</v>
      </c>
      <c r="G136" s="9">
        <v>0.9263157894736842</v>
      </c>
      <c r="H136" s="20">
        <v>80</v>
      </c>
      <c r="I136" s="9">
        <v>0.90909090909090906</v>
      </c>
      <c r="J136" s="20">
        <v>0</v>
      </c>
      <c r="K136" s="9">
        <v>0</v>
      </c>
      <c r="L136" s="20">
        <v>1</v>
      </c>
      <c r="M136" s="9">
        <v>1.1363636363636364E-2</v>
      </c>
      <c r="N136" s="20">
        <v>5</v>
      </c>
      <c r="O136" s="9">
        <v>5.6818181818181816E-2</v>
      </c>
      <c r="P136" s="20">
        <v>0</v>
      </c>
      <c r="Q136" s="9">
        <v>0</v>
      </c>
    </row>
    <row r="137" spans="4:17" x14ac:dyDescent="0.25">
      <c r="D137" s="8" t="s">
        <v>604</v>
      </c>
      <c r="E137" s="20">
        <v>44</v>
      </c>
      <c r="F137" s="20">
        <v>41</v>
      </c>
      <c r="G137" s="9">
        <v>0.93181818181818177</v>
      </c>
      <c r="H137" s="20">
        <v>35</v>
      </c>
      <c r="I137" s="9">
        <v>0.85365853658536583</v>
      </c>
      <c r="J137" s="20">
        <v>0</v>
      </c>
      <c r="K137" s="9">
        <v>0</v>
      </c>
      <c r="L137" s="20">
        <v>1</v>
      </c>
      <c r="M137" s="9">
        <v>2.4390243902439025E-2</v>
      </c>
      <c r="N137" s="20">
        <v>0</v>
      </c>
      <c r="O137" s="9">
        <v>0</v>
      </c>
      <c r="P137" s="20">
        <v>1</v>
      </c>
      <c r="Q137" s="9">
        <v>2.4390243902439025E-2</v>
      </c>
    </row>
    <row r="138" spans="4:17" x14ac:dyDescent="0.25">
      <c r="D138" s="8" t="s">
        <v>605</v>
      </c>
      <c r="E138" s="20">
        <v>22</v>
      </c>
      <c r="F138" s="20">
        <v>18</v>
      </c>
      <c r="G138" s="9">
        <v>0.81818181818181823</v>
      </c>
      <c r="H138" s="20">
        <v>14</v>
      </c>
      <c r="I138" s="9">
        <v>0.77777777777777779</v>
      </c>
      <c r="J138" s="20">
        <v>0</v>
      </c>
      <c r="K138" s="9">
        <v>0</v>
      </c>
      <c r="L138" s="20">
        <v>0</v>
      </c>
      <c r="M138" s="9">
        <v>0</v>
      </c>
      <c r="N138" s="20">
        <v>2</v>
      </c>
      <c r="O138" s="9">
        <v>0.1111111111111111</v>
      </c>
      <c r="P138" s="20">
        <v>2</v>
      </c>
      <c r="Q138" s="9">
        <v>0.1111111111111111</v>
      </c>
    </row>
    <row r="139" spans="4:17" x14ac:dyDescent="0.25">
      <c r="D139" s="8" t="s">
        <v>458</v>
      </c>
      <c r="E139" s="20">
        <v>29</v>
      </c>
      <c r="F139" s="20">
        <v>26</v>
      </c>
      <c r="G139" s="9">
        <v>0.89655172413793105</v>
      </c>
      <c r="H139" s="20">
        <v>21</v>
      </c>
      <c r="I139" s="9">
        <v>0.80769230769230771</v>
      </c>
      <c r="J139" s="20">
        <v>0</v>
      </c>
      <c r="K139" s="9">
        <v>0</v>
      </c>
      <c r="L139" s="20">
        <v>2</v>
      </c>
      <c r="M139" s="9">
        <v>7.6923076923076927E-2</v>
      </c>
      <c r="N139" s="20">
        <v>0</v>
      </c>
      <c r="O139" s="9">
        <v>0</v>
      </c>
      <c r="P139" s="20">
        <v>0</v>
      </c>
      <c r="Q139" s="9">
        <v>0</v>
      </c>
    </row>
    <row r="140" spans="4:17" x14ac:dyDescent="0.25">
      <c r="D140" s="8" t="s">
        <v>612</v>
      </c>
      <c r="E140" s="20">
        <v>121</v>
      </c>
      <c r="F140" s="20">
        <v>114</v>
      </c>
      <c r="G140" s="9">
        <v>0.94214876033057848</v>
      </c>
      <c r="H140" s="20">
        <v>109</v>
      </c>
      <c r="I140" s="9">
        <v>0.95614035087719296</v>
      </c>
      <c r="J140" s="20">
        <v>0</v>
      </c>
      <c r="K140" s="9">
        <v>0</v>
      </c>
      <c r="L140" s="20">
        <v>5</v>
      </c>
      <c r="M140" s="9">
        <v>4.3859649122807015E-2</v>
      </c>
      <c r="N140" s="20">
        <v>0</v>
      </c>
      <c r="O140" s="9">
        <v>0</v>
      </c>
      <c r="P140" s="20">
        <v>1</v>
      </c>
      <c r="Q140" s="9">
        <v>8.771929824561403E-3</v>
      </c>
    </row>
    <row r="141" spans="4:17" x14ac:dyDescent="0.25">
      <c r="D141" s="8" t="s">
        <v>615</v>
      </c>
      <c r="E141" s="20">
        <v>26</v>
      </c>
      <c r="F141" s="20">
        <v>22</v>
      </c>
      <c r="G141" s="9">
        <v>0.84615384615384615</v>
      </c>
      <c r="H141" s="20">
        <v>19</v>
      </c>
      <c r="I141" s="9">
        <v>0.86363636363636365</v>
      </c>
      <c r="J141" s="20">
        <v>0</v>
      </c>
      <c r="K141" s="9">
        <v>0</v>
      </c>
      <c r="L141" s="20">
        <v>0</v>
      </c>
      <c r="M141" s="9">
        <v>0</v>
      </c>
      <c r="N141" s="20">
        <v>1</v>
      </c>
      <c r="O141" s="9">
        <v>4.5454545454545456E-2</v>
      </c>
      <c r="P141" s="20">
        <v>0</v>
      </c>
      <c r="Q141" s="9">
        <v>0</v>
      </c>
    </row>
    <row r="142" spans="4:17" x14ac:dyDescent="0.25">
      <c r="D142" s="7" t="s">
        <v>455</v>
      </c>
      <c r="E142" s="20">
        <v>864</v>
      </c>
      <c r="F142" s="20">
        <v>825</v>
      </c>
      <c r="G142" s="9">
        <v>0.95486111111111116</v>
      </c>
      <c r="H142" s="20">
        <v>785</v>
      </c>
      <c r="I142" s="9">
        <v>0.95151515151515154</v>
      </c>
      <c r="J142" s="20">
        <v>0</v>
      </c>
      <c r="K142" s="9">
        <v>0</v>
      </c>
      <c r="L142" s="20">
        <v>24</v>
      </c>
      <c r="M142" s="9">
        <v>2.9090909090909091E-2</v>
      </c>
      <c r="N142" s="20">
        <v>2</v>
      </c>
      <c r="O142" s="9">
        <v>2.4242424242424242E-3</v>
      </c>
      <c r="P142" s="20">
        <v>2</v>
      </c>
      <c r="Q142" s="9">
        <v>2.4242424242424242E-3</v>
      </c>
    </row>
    <row r="143" spans="4:17" x14ac:dyDescent="0.25">
      <c r="D143" s="8" t="s">
        <v>585</v>
      </c>
      <c r="E143" s="20">
        <v>65</v>
      </c>
      <c r="F143" s="20">
        <v>60</v>
      </c>
      <c r="G143" s="9">
        <v>0.92307692307692313</v>
      </c>
      <c r="H143" s="20">
        <v>59</v>
      </c>
      <c r="I143" s="9">
        <v>0.98333333333333328</v>
      </c>
      <c r="J143" s="20">
        <v>0</v>
      </c>
      <c r="K143" s="9">
        <v>0</v>
      </c>
      <c r="L143" s="20">
        <v>3</v>
      </c>
      <c r="M143" s="9">
        <v>0.05</v>
      </c>
      <c r="N143" s="20">
        <v>0</v>
      </c>
      <c r="O143" s="9">
        <v>0</v>
      </c>
      <c r="P143" s="20">
        <v>0</v>
      </c>
      <c r="Q143" s="9">
        <v>0</v>
      </c>
    </row>
    <row r="144" spans="4:17" x14ac:dyDescent="0.25">
      <c r="D144" s="8" t="s">
        <v>586</v>
      </c>
      <c r="E144" s="20">
        <v>41</v>
      </c>
      <c r="F144" s="20">
        <v>39</v>
      </c>
      <c r="G144" s="9">
        <v>0.95121951219512191</v>
      </c>
      <c r="H144" s="20">
        <v>37</v>
      </c>
      <c r="I144" s="9">
        <v>0.94871794871794868</v>
      </c>
      <c r="J144" s="20">
        <v>0</v>
      </c>
      <c r="K144" s="9">
        <v>0</v>
      </c>
      <c r="L144" s="20">
        <v>1</v>
      </c>
      <c r="M144" s="9">
        <v>2.564102564102564E-2</v>
      </c>
      <c r="N144" s="20">
        <v>0</v>
      </c>
      <c r="O144" s="9">
        <v>0</v>
      </c>
      <c r="P144" s="20">
        <v>0</v>
      </c>
      <c r="Q144" s="9">
        <v>0</v>
      </c>
    </row>
    <row r="145" spans="4:17" x14ac:dyDescent="0.25">
      <c r="D145" s="8" t="s">
        <v>593</v>
      </c>
      <c r="E145" s="20">
        <v>81</v>
      </c>
      <c r="F145" s="20">
        <v>79</v>
      </c>
      <c r="G145" s="9">
        <v>0.97530864197530864</v>
      </c>
      <c r="H145" s="20">
        <v>76</v>
      </c>
      <c r="I145" s="9">
        <v>0.96202531645569622</v>
      </c>
      <c r="J145" s="20">
        <v>0</v>
      </c>
      <c r="K145" s="9">
        <v>0</v>
      </c>
      <c r="L145" s="20">
        <v>1</v>
      </c>
      <c r="M145" s="9">
        <v>1.2658227848101266E-2</v>
      </c>
      <c r="N145" s="20">
        <v>1</v>
      </c>
      <c r="O145" s="9">
        <v>1.2658227848101266E-2</v>
      </c>
      <c r="P145" s="20">
        <v>0</v>
      </c>
      <c r="Q145" s="9">
        <v>0</v>
      </c>
    </row>
    <row r="146" spans="4:17" x14ac:dyDescent="0.25">
      <c r="D146" s="8" t="s">
        <v>595</v>
      </c>
      <c r="E146" s="20">
        <v>56</v>
      </c>
      <c r="F146" s="20">
        <v>54</v>
      </c>
      <c r="G146" s="9">
        <v>0.9642857142857143</v>
      </c>
      <c r="H146" s="20">
        <v>53</v>
      </c>
      <c r="I146" s="9">
        <v>0.98148148148148151</v>
      </c>
      <c r="J146" s="20">
        <v>0</v>
      </c>
      <c r="K146" s="9">
        <v>0</v>
      </c>
      <c r="L146" s="20">
        <v>2</v>
      </c>
      <c r="M146" s="9">
        <v>3.7037037037037035E-2</v>
      </c>
      <c r="N146" s="20">
        <v>0</v>
      </c>
      <c r="O146" s="9">
        <v>0</v>
      </c>
      <c r="P146" s="20">
        <v>0</v>
      </c>
      <c r="Q146" s="9">
        <v>0</v>
      </c>
    </row>
    <row r="147" spans="4:17" x14ac:dyDescent="0.25">
      <c r="D147" s="8" t="s">
        <v>596</v>
      </c>
      <c r="E147" s="20">
        <v>36</v>
      </c>
      <c r="F147" s="20">
        <v>36</v>
      </c>
      <c r="G147" s="9">
        <v>1</v>
      </c>
      <c r="H147" s="20">
        <v>35</v>
      </c>
      <c r="I147" s="9">
        <v>0.97222222222222221</v>
      </c>
      <c r="J147" s="20">
        <v>0</v>
      </c>
      <c r="K147" s="9">
        <v>0</v>
      </c>
      <c r="L147" s="20">
        <v>0</v>
      </c>
      <c r="M147" s="9">
        <v>0</v>
      </c>
      <c r="N147" s="20">
        <v>0</v>
      </c>
      <c r="O147" s="9">
        <v>0</v>
      </c>
      <c r="P147" s="20">
        <v>0</v>
      </c>
      <c r="Q147" s="9">
        <v>0</v>
      </c>
    </row>
    <row r="148" spans="4:17" x14ac:dyDescent="0.25">
      <c r="D148" s="8" t="s">
        <v>456</v>
      </c>
      <c r="E148" s="20">
        <v>84</v>
      </c>
      <c r="F148" s="20">
        <v>80</v>
      </c>
      <c r="G148" s="9">
        <v>0.95238095238095233</v>
      </c>
      <c r="H148" s="20">
        <v>77</v>
      </c>
      <c r="I148" s="9">
        <v>0.96250000000000002</v>
      </c>
      <c r="J148" s="20">
        <v>0</v>
      </c>
      <c r="K148" s="9">
        <v>0</v>
      </c>
      <c r="L148" s="20">
        <v>2</v>
      </c>
      <c r="M148" s="9">
        <v>2.5000000000000001E-2</v>
      </c>
      <c r="N148" s="20">
        <v>0</v>
      </c>
      <c r="O148" s="9">
        <v>0</v>
      </c>
      <c r="P148" s="20">
        <v>0</v>
      </c>
      <c r="Q148" s="9">
        <v>0</v>
      </c>
    </row>
    <row r="149" spans="4:17" x14ac:dyDescent="0.25">
      <c r="D149" s="8" t="s">
        <v>601</v>
      </c>
      <c r="E149" s="20">
        <v>94</v>
      </c>
      <c r="F149" s="20">
        <v>90</v>
      </c>
      <c r="G149" s="9">
        <v>0.95744680851063835</v>
      </c>
      <c r="H149" s="20">
        <v>86</v>
      </c>
      <c r="I149" s="9">
        <v>0.9555555555555556</v>
      </c>
      <c r="J149" s="20">
        <v>0</v>
      </c>
      <c r="K149" s="9">
        <v>0</v>
      </c>
      <c r="L149" s="20">
        <v>2</v>
      </c>
      <c r="M149" s="9">
        <v>2.2222222222222223E-2</v>
      </c>
      <c r="N149" s="20">
        <v>1</v>
      </c>
      <c r="O149" s="9">
        <v>1.1111111111111112E-2</v>
      </c>
      <c r="P149" s="20">
        <v>0</v>
      </c>
      <c r="Q149" s="9">
        <v>0</v>
      </c>
    </row>
    <row r="150" spans="4:17" x14ac:dyDescent="0.25">
      <c r="D150" s="8" t="s">
        <v>606</v>
      </c>
      <c r="E150" s="20">
        <v>17</v>
      </c>
      <c r="F150" s="20">
        <v>16</v>
      </c>
      <c r="G150" s="9">
        <v>0.94117647058823528</v>
      </c>
      <c r="H150" s="20">
        <v>10</v>
      </c>
      <c r="I150" s="9">
        <v>0.625</v>
      </c>
      <c r="J150" s="20">
        <v>0</v>
      </c>
      <c r="K150" s="9">
        <v>0</v>
      </c>
      <c r="L150" s="20">
        <v>0</v>
      </c>
      <c r="M150" s="9">
        <v>0</v>
      </c>
      <c r="N150" s="20">
        <v>0</v>
      </c>
      <c r="O150" s="9">
        <v>0</v>
      </c>
      <c r="P150" s="20">
        <v>1</v>
      </c>
      <c r="Q150" s="9">
        <v>6.25E-2</v>
      </c>
    </row>
    <row r="151" spans="4:17" x14ac:dyDescent="0.25">
      <c r="D151" s="8" t="s">
        <v>609</v>
      </c>
      <c r="E151" s="20">
        <v>38</v>
      </c>
      <c r="F151" s="20">
        <v>35</v>
      </c>
      <c r="G151" s="9">
        <v>0.92105263157894735</v>
      </c>
      <c r="H151" s="20">
        <v>33</v>
      </c>
      <c r="I151" s="9">
        <v>0.94285714285714284</v>
      </c>
      <c r="J151" s="20">
        <v>0</v>
      </c>
      <c r="K151" s="9">
        <v>0</v>
      </c>
      <c r="L151" s="20">
        <v>3</v>
      </c>
      <c r="M151" s="9">
        <v>8.5714285714285715E-2</v>
      </c>
      <c r="N151" s="20">
        <v>0</v>
      </c>
      <c r="O151" s="9">
        <v>0</v>
      </c>
      <c r="P151" s="20">
        <v>0</v>
      </c>
      <c r="Q151" s="9">
        <v>0</v>
      </c>
    </row>
    <row r="152" spans="4:17" x14ac:dyDescent="0.25">
      <c r="D152" s="8" t="s">
        <v>611</v>
      </c>
      <c r="E152" s="20">
        <v>52</v>
      </c>
      <c r="F152" s="20">
        <v>50</v>
      </c>
      <c r="G152" s="9">
        <v>0.96153846153846156</v>
      </c>
      <c r="H152" s="20">
        <v>45</v>
      </c>
      <c r="I152" s="9">
        <v>0.9</v>
      </c>
      <c r="J152" s="20">
        <v>0</v>
      </c>
      <c r="K152" s="9">
        <v>0</v>
      </c>
      <c r="L152" s="20">
        <v>1</v>
      </c>
      <c r="M152" s="9">
        <v>0.02</v>
      </c>
      <c r="N152" s="20">
        <v>0</v>
      </c>
      <c r="O152" s="9">
        <v>0</v>
      </c>
      <c r="P152" s="20">
        <v>0</v>
      </c>
      <c r="Q152" s="9">
        <v>0</v>
      </c>
    </row>
    <row r="153" spans="4:17" x14ac:dyDescent="0.25">
      <c r="D153" s="8" t="s">
        <v>616</v>
      </c>
      <c r="E153" s="20">
        <v>153</v>
      </c>
      <c r="F153" s="20">
        <v>150</v>
      </c>
      <c r="G153" s="9">
        <v>0.98039215686274506</v>
      </c>
      <c r="H153" s="20">
        <v>147</v>
      </c>
      <c r="I153" s="9">
        <v>0.98</v>
      </c>
      <c r="J153" s="20">
        <v>0</v>
      </c>
      <c r="K153" s="9">
        <v>0</v>
      </c>
      <c r="L153" s="20">
        <v>2</v>
      </c>
      <c r="M153" s="9">
        <v>1.3333333333333334E-2</v>
      </c>
      <c r="N153" s="20">
        <v>0</v>
      </c>
      <c r="O153" s="9">
        <v>0</v>
      </c>
      <c r="P153" s="20">
        <v>0</v>
      </c>
      <c r="Q153" s="9">
        <v>0</v>
      </c>
    </row>
    <row r="154" spans="4:17" x14ac:dyDescent="0.25">
      <c r="D154" s="8" t="s">
        <v>617</v>
      </c>
      <c r="E154" s="20">
        <v>42</v>
      </c>
      <c r="F154" s="20">
        <v>41</v>
      </c>
      <c r="G154" s="9">
        <v>0.97619047619047616</v>
      </c>
      <c r="H154" s="20">
        <v>39</v>
      </c>
      <c r="I154" s="9">
        <v>0.95121951219512191</v>
      </c>
      <c r="J154" s="20">
        <v>0</v>
      </c>
      <c r="K154" s="9">
        <v>0</v>
      </c>
      <c r="L154" s="20">
        <v>0</v>
      </c>
      <c r="M154" s="9">
        <v>0</v>
      </c>
      <c r="N154" s="20">
        <v>0</v>
      </c>
      <c r="O154" s="9">
        <v>0</v>
      </c>
      <c r="P154" s="20">
        <v>0</v>
      </c>
      <c r="Q154" s="9">
        <v>0</v>
      </c>
    </row>
    <row r="155" spans="4:17" x14ac:dyDescent="0.25">
      <c r="D155" s="8" t="s">
        <v>618</v>
      </c>
      <c r="E155" s="20">
        <v>14</v>
      </c>
      <c r="F155" s="20">
        <v>12</v>
      </c>
      <c r="G155" s="9">
        <v>0.8571428571428571</v>
      </c>
      <c r="H155" s="20">
        <v>11</v>
      </c>
      <c r="I155" s="9">
        <v>0.91666666666666663</v>
      </c>
      <c r="J155" s="20">
        <v>0</v>
      </c>
      <c r="K155" s="9">
        <v>0</v>
      </c>
      <c r="L155" s="20">
        <v>1</v>
      </c>
      <c r="M155" s="9">
        <v>8.3333333333333329E-2</v>
      </c>
      <c r="N155" s="20">
        <v>0</v>
      </c>
      <c r="O155" s="9">
        <v>0</v>
      </c>
      <c r="P155" s="20">
        <v>1</v>
      </c>
      <c r="Q155" s="9">
        <v>8.3333333333333329E-2</v>
      </c>
    </row>
    <row r="156" spans="4:17" x14ac:dyDescent="0.25">
      <c r="D156" s="8" t="s">
        <v>619</v>
      </c>
      <c r="E156" s="20">
        <v>24</v>
      </c>
      <c r="F156" s="20">
        <v>20</v>
      </c>
      <c r="G156" s="9">
        <v>0.83333333333333337</v>
      </c>
      <c r="H156" s="20">
        <v>18</v>
      </c>
      <c r="I156" s="9">
        <v>0.9</v>
      </c>
      <c r="J156" s="20">
        <v>0</v>
      </c>
      <c r="K156" s="9">
        <v>0</v>
      </c>
      <c r="L156" s="20">
        <v>2</v>
      </c>
      <c r="M156" s="9">
        <v>0.1</v>
      </c>
      <c r="N156" s="20">
        <v>0</v>
      </c>
      <c r="O156" s="9">
        <v>0</v>
      </c>
      <c r="P156" s="20">
        <v>0</v>
      </c>
      <c r="Q156" s="9">
        <v>0</v>
      </c>
    </row>
    <row r="157" spans="4:17" x14ac:dyDescent="0.25">
      <c r="D157" s="8" t="s">
        <v>621</v>
      </c>
      <c r="E157" s="20">
        <v>67</v>
      </c>
      <c r="F157" s="20">
        <v>63</v>
      </c>
      <c r="G157" s="9">
        <v>0.94029850746268662</v>
      </c>
      <c r="H157" s="20">
        <v>59</v>
      </c>
      <c r="I157" s="9">
        <v>0.93650793650793651</v>
      </c>
      <c r="J157" s="20">
        <v>0</v>
      </c>
      <c r="K157" s="9">
        <v>0</v>
      </c>
      <c r="L157" s="20">
        <v>4</v>
      </c>
      <c r="M157" s="9">
        <v>6.3492063492063489E-2</v>
      </c>
      <c r="N157" s="20">
        <v>0</v>
      </c>
      <c r="O157" s="9">
        <v>0</v>
      </c>
      <c r="P157" s="20">
        <v>0</v>
      </c>
      <c r="Q157" s="9">
        <v>0</v>
      </c>
    </row>
    <row r="158" spans="4:17" x14ac:dyDescent="0.25">
      <c r="D158" s="6" t="s">
        <v>405</v>
      </c>
      <c r="E158" s="20">
        <v>2148</v>
      </c>
      <c r="F158" s="20">
        <v>1874</v>
      </c>
      <c r="G158" s="9">
        <v>0.87243947858473003</v>
      </c>
      <c r="H158" s="20">
        <v>1536</v>
      </c>
      <c r="I158" s="9">
        <v>0.81963713980789754</v>
      </c>
      <c r="J158" s="20">
        <v>0</v>
      </c>
      <c r="K158" s="9">
        <v>0</v>
      </c>
      <c r="L158" s="20">
        <v>135</v>
      </c>
      <c r="M158" s="9">
        <v>7.2038420490928498E-2</v>
      </c>
      <c r="N158" s="20">
        <v>64</v>
      </c>
      <c r="O158" s="9">
        <v>3.4151547491995733E-2</v>
      </c>
      <c r="P158" s="20">
        <v>15</v>
      </c>
      <c r="Q158" s="9">
        <v>8.0042689434364992E-3</v>
      </c>
    </row>
    <row r="159" spans="4:17" x14ac:dyDescent="0.25">
      <c r="D159" s="7" t="s">
        <v>406</v>
      </c>
      <c r="E159" s="20">
        <v>430</v>
      </c>
      <c r="F159" s="20">
        <v>382</v>
      </c>
      <c r="G159" s="9">
        <v>0.88837209302325582</v>
      </c>
      <c r="H159" s="20">
        <v>322</v>
      </c>
      <c r="I159" s="9">
        <v>0.84293193717277481</v>
      </c>
      <c r="J159" s="20">
        <v>0</v>
      </c>
      <c r="K159" s="9">
        <v>0</v>
      </c>
      <c r="L159" s="20">
        <v>25</v>
      </c>
      <c r="M159" s="9">
        <v>6.5445026178010471E-2</v>
      </c>
      <c r="N159" s="20">
        <v>9</v>
      </c>
      <c r="O159" s="9">
        <v>2.356020942408377E-2</v>
      </c>
      <c r="P159" s="20">
        <v>3</v>
      </c>
      <c r="Q159" s="9">
        <v>7.8534031413612562E-3</v>
      </c>
    </row>
    <row r="160" spans="4:17" x14ac:dyDescent="0.25">
      <c r="D160" s="8" t="s">
        <v>407</v>
      </c>
      <c r="E160" s="20">
        <v>23</v>
      </c>
      <c r="F160" s="20">
        <v>19</v>
      </c>
      <c r="G160" s="9">
        <v>0.82608695652173914</v>
      </c>
      <c r="H160" s="20">
        <v>16</v>
      </c>
      <c r="I160" s="9">
        <v>0.84210526315789469</v>
      </c>
      <c r="J160" s="20">
        <v>0</v>
      </c>
      <c r="K160" s="9">
        <v>0</v>
      </c>
      <c r="L160" s="20">
        <v>0</v>
      </c>
      <c r="M160" s="9">
        <v>0</v>
      </c>
      <c r="N160" s="20">
        <v>1</v>
      </c>
      <c r="O160" s="9">
        <v>5.2631578947368418E-2</v>
      </c>
      <c r="P160" s="20">
        <v>1</v>
      </c>
      <c r="Q160" s="9">
        <v>5.2631578947368418E-2</v>
      </c>
    </row>
    <row r="161" spans="4:17" x14ac:dyDescent="0.25">
      <c r="D161" s="8" t="s">
        <v>408</v>
      </c>
      <c r="E161" s="20">
        <v>58</v>
      </c>
      <c r="F161" s="20">
        <v>50</v>
      </c>
      <c r="G161" s="9">
        <v>0.86206896551724133</v>
      </c>
      <c r="H161" s="20">
        <v>44</v>
      </c>
      <c r="I161" s="9">
        <v>0.88</v>
      </c>
      <c r="J161" s="20">
        <v>0</v>
      </c>
      <c r="K161" s="9">
        <v>0</v>
      </c>
      <c r="L161" s="20">
        <v>7</v>
      </c>
      <c r="M161" s="9">
        <v>0.14000000000000001</v>
      </c>
      <c r="N161" s="20">
        <v>0</v>
      </c>
      <c r="O161" s="9">
        <v>0</v>
      </c>
      <c r="P161" s="20">
        <v>0</v>
      </c>
      <c r="Q161" s="9">
        <v>0</v>
      </c>
    </row>
    <row r="162" spans="4:17" x14ac:dyDescent="0.25">
      <c r="D162" s="8" t="s">
        <v>409</v>
      </c>
      <c r="E162" s="20">
        <v>197</v>
      </c>
      <c r="F162" s="20">
        <v>171</v>
      </c>
      <c r="G162" s="9">
        <v>0.86802030456852797</v>
      </c>
      <c r="H162" s="20">
        <v>151</v>
      </c>
      <c r="I162" s="9">
        <v>0.88304093567251463</v>
      </c>
      <c r="J162" s="20">
        <v>0</v>
      </c>
      <c r="K162" s="9">
        <v>0</v>
      </c>
      <c r="L162" s="20">
        <v>14</v>
      </c>
      <c r="M162" s="9">
        <v>8.1871345029239762E-2</v>
      </c>
      <c r="N162" s="20">
        <v>6</v>
      </c>
      <c r="O162" s="9">
        <v>3.5087719298245612E-2</v>
      </c>
      <c r="P162" s="20">
        <v>1</v>
      </c>
      <c r="Q162" s="9">
        <v>5.8479532163742687E-3</v>
      </c>
    </row>
    <row r="163" spans="4:17" x14ac:dyDescent="0.25">
      <c r="D163" s="8" t="s">
        <v>410</v>
      </c>
      <c r="E163" s="20">
        <v>16</v>
      </c>
      <c r="F163" s="20">
        <v>14</v>
      </c>
      <c r="G163" s="9">
        <v>0.875</v>
      </c>
      <c r="H163" s="20">
        <v>11</v>
      </c>
      <c r="I163" s="9">
        <v>0.7857142857142857</v>
      </c>
      <c r="J163" s="20">
        <v>0</v>
      </c>
      <c r="K163" s="9">
        <v>0</v>
      </c>
      <c r="L163" s="20">
        <v>1</v>
      </c>
      <c r="M163" s="9">
        <v>7.1428571428571425E-2</v>
      </c>
      <c r="N163" s="20">
        <v>1</v>
      </c>
      <c r="O163" s="9">
        <v>7.1428571428571425E-2</v>
      </c>
      <c r="P163" s="20">
        <v>0</v>
      </c>
      <c r="Q163" s="9">
        <v>0</v>
      </c>
    </row>
    <row r="164" spans="4:17" x14ac:dyDescent="0.25">
      <c r="D164" s="8" t="s">
        <v>411</v>
      </c>
      <c r="E164" s="20">
        <v>94</v>
      </c>
      <c r="F164" s="20">
        <v>89</v>
      </c>
      <c r="G164" s="9">
        <v>0.94680851063829785</v>
      </c>
      <c r="H164" s="20">
        <v>68</v>
      </c>
      <c r="I164" s="9">
        <v>0.7640449438202247</v>
      </c>
      <c r="J164" s="20">
        <v>0</v>
      </c>
      <c r="K164" s="9">
        <v>0</v>
      </c>
      <c r="L164" s="20">
        <v>3</v>
      </c>
      <c r="M164" s="9">
        <v>3.3707865168539325E-2</v>
      </c>
      <c r="N164" s="20">
        <v>0</v>
      </c>
      <c r="O164" s="9">
        <v>0</v>
      </c>
      <c r="P164" s="20">
        <v>1</v>
      </c>
      <c r="Q164" s="9">
        <v>1.1235955056179775E-2</v>
      </c>
    </row>
    <row r="165" spans="4:17" x14ac:dyDescent="0.25">
      <c r="D165" s="8" t="s">
        <v>412</v>
      </c>
      <c r="E165" s="20">
        <v>29</v>
      </c>
      <c r="F165" s="20">
        <v>28</v>
      </c>
      <c r="G165" s="9">
        <v>0.96551724137931039</v>
      </c>
      <c r="H165" s="20">
        <v>24</v>
      </c>
      <c r="I165" s="9">
        <v>0.8571428571428571</v>
      </c>
      <c r="J165" s="20">
        <v>0</v>
      </c>
      <c r="K165" s="9">
        <v>0</v>
      </c>
      <c r="L165" s="20">
        <v>0</v>
      </c>
      <c r="M165" s="9">
        <v>0</v>
      </c>
      <c r="N165" s="20">
        <v>1</v>
      </c>
      <c r="O165" s="9">
        <v>3.5714285714285712E-2</v>
      </c>
      <c r="P165" s="20">
        <v>0</v>
      </c>
      <c r="Q165" s="9">
        <v>0</v>
      </c>
    </row>
    <row r="166" spans="4:17" x14ac:dyDescent="0.25">
      <c r="D166" s="8" t="s">
        <v>648</v>
      </c>
      <c r="E166" s="20">
        <v>13</v>
      </c>
      <c r="F166" s="20">
        <v>11</v>
      </c>
      <c r="G166" s="9">
        <v>0.84615384615384615</v>
      </c>
      <c r="H166" s="20">
        <v>8</v>
      </c>
      <c r="I166" s="9">
        <v>0.72727272727272729</v>
      </c>
      <c r="J166" s="20">
        <v>0</v>
      </c>
      <c r="K166" s="9">
        <v>0</v>
      </c>
      <c r="L166" s="20">
        <v>0</v>
      </c>
      <c r="M166" s="9">
        <v>0</v>
      </c>
      <c r="N166" s="20">
        <v>0</v>
      </c>
      <c r="O166" s="9">
        <v>0</v>
      </c>
      <c r="P166" s="20">
        <v>0</v>
      </c>
      <c r="Q166" s="9">
        <v>0</v>
      </c>
    </row>
    <row r="167" spans="4:17" x14ac:dyDescent="0.25">
      <c r="D167" s="7" t="s">
        <v>463</v>
      </c>
      <c r="E167" s="20">
        <v>141</v>
      </c>
      <c r="F167" s="20">
        <v>118</v>
      </c>
      <c r="G167" s="9">
        <v>0.83687943262411346</v>
      </c>
      <c r="H167" s="20">
        <v>93</v>
      </c>
      <c r="I167" s="9">
        <v>0.78813559322033899</v>
      </c>
      <c r="J167" s="20">
        <v>0</v>
      </c>
      <c r="K167" s="9">
        <v>0</v>
      </c>
      <c r="L167" s="20">
        <v>11</v>
      </c>
      <c r="M167" s="9">
        <v>9.3220338983050849E-2</v>
      </c>
      <c r="N167" s="20">
        <v>9</v>
      </c>
      <c r="O167" s="9">
        <v>7.6271186440677971E-2</v>
      </c>
      <c r="P167" s="20">
        <v>1</v>
      </c>
      <c r="Q167" s="9">
        <v>8.4745762711864406E-3</v>
      </c>
    </row>
    <row r="168" spans="4:17" x14ac:dyDescent="0.25">
      <c r="D168" s="8" t="s">
        <v>642</v>
      </c>
      <c r="E168" s="20">
        <v>33</v>
      </c>
      <c r="F168" s="20">
        <v>30</v>
      </c>
      <c r="G168" s="9">
        <v>0.90909090909090906</v>
      </c>
      <c r="H168" s="20">
        <v>24</v>
      </c>
      <c r="I168" s="9">
        <v>0.8</v>
      </c>
      <c r="J168" s="20">
        <v>0</v>
      </c>
      <c r="K168" s="9">
        <v>0</v>
      </c>
      <c r="L168" s="20">
        <v>2</v>
      </c>
      <c r="M168" s="9">
        <v>6.6666666666666666E-2</v>
      </c>
      <c r="N168" s="20">
        <v>1</v>
      </c>
      <c r="O168" s="9">
        <v>3.3333333333333333E-2</v>
      </c>
      <c r="P168" s="20">
        <v>0</v>
      </c>
      <c r="Q168" s="9">
        <v>0</v>
      </c>
    </row>
    <row r="169" spans="4:17" x14ac:dyDescent="0.25">
      <c r="D169" s="8" t="s">
        <v>473</v>
      </c>
      <c r="E169" s="20">
        <v>77</v>
      </c>
      <c r="F169" s="20">
        <v>62</v>
      </c>
      <c r="G169" s="9">
        <v>0.80519480519480524</v>
      </c>
      <c r="H169" s="20">
        <v>48</v>
      </c>
      <c r="I169" s="9">
        <v>0.77419354838709675</v>
      </c>
      <c r="J169" s="20">
        <v>0</v>
      </c>
      <c r="K169" s="9">
        <v>0</v>
      </c>
      <c r="L169" s="20">
        <v>8</v>
      </c>
      <c r="M169" s="9">
        <v>0.12903225806451613</v>
      </c>
      <c r="N169" s="20">
        <v>5</v>
      </c>
      <c r="O169" s="9">
        <v>8.0645161290322578E-2</v>
      </c>
      <c r="P169" s="20">
        <v>0</v>
      </c>
      <c r="Q169" s="9">
        <v>0</v>
      </c>
    </row>
    <row r="170" spans="4:17" x14ac:dyDescent="0.25">
      <c r="D170" s="8" t="s">
        <v>464</v>
      </c>
      <c r="E170" s="20">
        <v>31</v>
      </c>
      <c r="F170" s="20">
        <v>26</v>
      </c>
      <c r="G170" s="9">
        <v>0.83870967741935487</v>
      </c>
      <c r="H170" s="20">
        <v>21</v>
      </c>
      <c r="I170" s="9">
        <v>0.80769230769230771</v>
      </c>
      <c r="J170" s="20">
        <v>0</v>
      </c>
      <c r="K170" s="9">
        <v>0</v>
      </c>
      <c r="L170" s="20">
        <v>1</v>
      </c>
      <c r="M170" s="9">
        <v>3.8461538461538464E-2</v>
      </c>
      <c r="N170" s="20">
        <v>3</v>
      </c>
      <c r="O170" s="9">
        <v>0.11538461538461539</v>
      </c>
      <c r="P170" s="20">
        <v>1</v>
      </c>
      <c r="Q170" s="9">
        <v>3.8461538461538464E-2</v>
      </c>
    </row>
    <row r="171" spans="4:17" x14ac:dyDescent="0.25">
      <c r="D171" s="7" t="s">
        <v>467</v>
      </c>
      <c r="E171" s="20">
        <v>202</v>
      </c>
      <c r="F171" s="20">
        <v>176</v>
      </c>
      <c r="G171" s="9">
        <v>0.87128712871287128</v>
      </c>
      <c r="H171" s="20">
        <v>151</v>
      </c>
      <c r="I171" s="9">
        <v>0.85795454545454541</v>
      </c>
      <c r="J171" s="20">
        <v>0</v>
      </c>
      <c r="K171" s="9">
        <v>0</v>
      </c>
      <c r="L171" s="20">
        <v>7</v>
      </c>
      <c r="M171" s="9">
        <v>3.9772727272727272E-2</v>
      </c>
      <c r="N171" s="20">
        <v>7</v>
      </c>
      <c r="O171" s="9">
        <v>3.9772727272727272E-2</v>
      </c>
      <c r="P171" s="20">
        <v>3</v>
      </c>
      <c r="Q171" s="9">
        <v>1.7045454545454544E-2</v>
      </c>
    </row>
    <row r="172" spans="4:17" x14ac:dyDescent="0.25">
      <c r="D172" s="8" t="s">
        <v>623</v>
      </c>
      <c r="E172" s="20">
        <v>29</v>
      </c>
      <c r="F172" s="20">
        <v>21</v>
      </c>
      <c r="G172" s="9">
        <v>0.72413793103448276</v>
      </c>
      <c r="H172" s="20">
        <v>19</v>
      </c>
      <c r="I172" s="9">
        <v>0.90476190476190477</v>
      </c>
      <c r="J172" s="20">
        <v>0</v>
      </c>
      <c r="K172" s="9">
        <v>0</v>
      </c>
      <c r="L172" s="20">
        <v>1</v>
      </c>
      <c r="M172" s="9">
        <v>4.7619047619047616E-2</v>
      </c>
      <c r="N172" s="20">
        <v>4</v>
      </c>
      <c r="O172" s="9">
        <v>0.19047619047619047</v>
      </c>
      <c r="P172" s="20">
        <v>0</v>
      </c>
      <c r="Q172" s="9">
        <v>0</v>
      </c>
    </row>
    <row r="173" spans="4:17" x14ac:dyDescent="0.25">
      <c r="D173" s="8" t="s">
        <v>625</v>
      </c>
      <c r="E173" s="20">
        <v>50</v>
      </c>
      <c r="F173" s="20">
        <v>38</v>
      </c>
      <c r="G173" s="9">
        <v>0.76</v>
      </c>
      <c r="H173" s="20">
        <v>36</v>
      </c>
      <c r="I173" s="9">
        <v>0.94736842105263153</v>
      </c>
      <c r="J173" s="20">
        <v>0</v>
      </c>
      <c r="K173" s="9">
        <v>0</v>
      </c>
      <c r="L173" s="20">
        <v>4</v>
      </c>
      <c r="M173" s="9">
        <v>0.10526315789473684</v>
      </c>
      <c r="N173" s="20">
        <v>3</v>
      </c>
      <c r="O173" s="9">
        <v>7.8947368421052627E-2</v>
      </c>
      <c r="P173" s="20">
        <v>2</v>
      </c>
      <c r="Q173" s="9">
        <v>5.2631578947368418E-2</v>
      </c>
    </row>
    <row r="174" spans="4:17" x14ac:dyDescent="0.25">
      <c r="D174" s="8" t="s">
        <v>636</v>
      </c>
      <c r="E174" s="20">
        <v>92</v>
      </c>
      <c r="F174" s="20">
        <v>88</v>
      </c>
      <c r="G174" s="9">
        <v>0.95652173913043481</v>
      </c>
      <c r="H174" s="20">
        <v>73</v>
      </c>
      <c r="I174" s="9">
        <v>0.82954545454545459</v>
      </c>
      <c r="J174" s="20">
        <v>0</v>
      </c>
      <c r="K174" s="9">
        <v>0</v>
      </c>
      <c r="L174" s="20">
        <v>1</v>
      </c>
      <c r="M174" s="9">
        <v>1.1363636363636364E-2</v>
      </c>
      <c r="N174" s="20">
        <v>0</v>
      </c>
      <c r="O174" s="9">
        <v>0</v>
      </c>
      <c r="P174" s="20">
        <v>1</v>
      </c>
      <c r="Q174" s="9">
        <v>1.1363636363636364E-2</v>
      </c>
    </row>
    <row r="175" spans="4:17" x14ac:dyDescent="0.25">
      <c r="D175" s="8" t="s">
        <v>468</v>
      </c>
      <c r="E175" s="20">
        <v>31</v>
      </c>
      <c r="F175" s="20">
        <v>29</v>
      </c>
      <c r="G175" s="9">
        <v>0.93548387096774188</v>
      </c>
      <c r="H175" s="20">
        <v>23</v>
      </c>
      <c r="I175" s="9">
        <v>0.7931034482758621</v>
      </c>
      <c r="J175" s="20">
        <v>0</v>
      </c>
      <c r="K175" s="9">
        <v>0</v>
      </c>
      <c r="L175" s="20">
        <v>1</v>
      </c>
      <c r="M175" s="9">
        <v>3.4482758620689655E-2</v>
      </c>
      <c r="N175" s="20">
        <v>0</v>
      </c>
      <c r="O175" s="9">
        <v>0</v>
      </c>
      <c r="P175" s="20">
        <v>0</v>
      </c>
      <c r="Q175" s="9">
        <v>0</v>
      </c>
    </row>
    <row r="176" spans="4:17" x14ac:dyDescent="0.25">
      <c r="D176" s="7" t="s">
        <v>470</v>
      </c>
      <c r="E176" s="20">
        <v>189</v>
      </c>
      <c r="F176" s="20">
        <v>167</v>
      </c>
      <c r="G176" s="9">
        <v>0.8835978835978836</v>
      </c>
      <c r="H176" s="20">
        <v>126</v>
      </c>
      <c r="I176" s="9">
        <v>0.75449101796407181</v>
      </c>
      <c r="J176" s="20">
        <v>0</v>
      </c>
      <c r="K176" s="9">
        <v>0</v>
      </c>
      <c r="L176" s="20">
        <v>13</v>
      </c>
      <c r="M176" s="9">
        <v>7.7844311377245512E-2</v>
      </c>
      <c r="N176" s="20">
        <v>4</v>
      </c>
      <c r="O176" s="9">
        <v>2.3952095808383235E-2</v>
      </c>
      <c r="P176" s="20">
        <v>2</v>
      </c>
      <c r="Q176" s="9">
        <v>1.1976047904191617E-2</v>
      </c>
    </row>
    <row r="177" spans="4:17" x14ac:dyDescent="0.25">
      <c r="D177" s="8" t="s">
        <v>624</v>
      </c>
      <c r="E177" s="20">
        <v>16</v>
      </c>
      <c r="F177" s="20">
        <v>16</v>
      </c>
      <c r="G177" s="9">
        <v>1</v>
      </c>
      <c r="H177" s="20">
        <v>12</v>
      </c>
      <c r="I177" s="9">
        <v>0.75</v>
      </c>
      <c r="J177" s="20">
        <v>0</v>
      </c>
      <c r="K177" s="9">
        <v>0</v>
      </c>
      <c r="L177" s="20">
        <v>0</v>
      </c>
      <c r="M177" s="9">
        <v>0</v>
      </c>
      <c r="N177" s="20">
        <v>0</v>
      </c>
      <c r="O177" s="9">
        <v>0</v>
      </c>
      <c r="P177" s="20">
        <v>0</v>
      </c>
      <c r="Q177" s="9">
        <v>0</v>
      </c>
    </row>
    <row r="178" spans="4:17" x14ac:dyDescent="0.25">
      <c r="D178" s="8" t="s">
        <v>629</v>
      </c>
      <c r="E178" s="20">
        <v>1</v>
      </c>
      <c r="F178" s="20">
        <v>0</v>
      </c>
      <c r="G178" s="9">
        <v>0</v>
      </c>
      <c r="H178" s="20">
        <v>0</v>
      </c>
      <c r="I178" s="9">
        <v>0</v>
      </c>
      <c r="J178" s="20">
        <v>0</v>
      </c>
      <c r="K178" s="9">
        <v>0</v>
      </c>
      <c r="L178" s="20">
        <v>0</v>
      </c>
      <c r="M178" s="9">
        <v>0</v>
      </c>
      <c r="N178" s="20">
        <v>0</v>
      </c>
      <c r="O178" s="9">
        <v>0</v>
      </c>
      <c r="P178" s="20">
        <v>0</v>
      </c>
      <c r="Q178" s="9">
        <v>0</v>
      </c>
    </row>
    <row r="179" spans="4:17" x14ac:dyDescent="0.25">
      <c r="D179" s="8" t="s">
        <v>641</v>
      </c>
      <c r="E179" s="20">
        <v>56</v>
      </c>
      <c r="F179" s="20">
        <v>49</v>
      </c>
      <c r="G179" s="9">
        <v>0.875</v>
      </c>
      <c r="H179" s="20">
        <v>38</v>
      </c>
      <c r="I179" s="9">
        <v>0.77551020408163263</v>
      </c>
      <c r="J179" s="20">
        <v>0</v>
      </c>
      <c r="K179" s="9">
        <v>0</v>
      </c>
      <c r="L179" s="20">
        <v>5</v>
      </c>
      <c r="M179" s="9">
        <v>0.10204081632653061</v>
      </c>
      <c r="N179" s="20">
        <v>0</v>
      </c>
      <c r="O179" s="9">
        <v>0</v>
      </c>
      <c r="P179" s="20">
        <v>1</v>
      </c>
      <c r="Q179" s="9">
        <v>2.0408163265306121E-2</v>
      </c>
    </row>
    <row r="180" spans="4:17" x14ac:dyDescent="0.25">
      <c r="D180" s="8" t="s">
        <v>643</v>
      </c>
      <c r="E180" s="20">
        <v>87</v>
      </c>
      <c r="F180" s="20">
        <v>77</v>
      </c>
      <c r="G180" s="9">
        <v>0.88505747126436785</v>
      </c>
      <c r="H180" s="20">
        <v>62</v>
      </c>
      <c r="I180" s="9">
        <v>0.80519480519480524</v>
      </c>
      <c r="J180" s="20">
        <v>0</v>
      </c>
      <c r="K180" s="9">
        <v>0</v>
      </c>
      <c r="L180" s="20">
        <v>6</v>
      </c>
      <c r="M180" s="9">
        <v>7.792207792207792E-2</v>
      </c>
      <c r="N180" s="20">
        <v>3</v>
      </c>
      <c r="O180" s="9">
        <v>3.896103896103896E-2</v>
      </c>
      <c r="P180" s="20">
        <v>0</v>
      </c>
      <c r="Q180" s="9">
        <v>0</v>
      </c>
    </row>
    <row r="181" spans="4:17" x14ac:dyDescent="0.25">
      <c r="D181" s="8" t="s">
        <v>471</v>
      </c>
      <c r="E181" s="20">
        <v>12</v>
      </c>
      <c r="F181" s="20">
        <v>10</v>
      </c>
      <c r="G181" s="9">
        <v>0.83333333333333337</v>
      </c>
      <c r="H181" s="20">
        <v>7</v>
      </c>
      <c r="I181" s="9">
        <v>0.7</v>
      </c>
      <c r="J181" s="20">
        <v>0</v>
      </c>
      <c r="K181" s="9">
        <v>0</v>
      </c>
      <c r="L181" s="20">
        <v>1</v>
      </c>
      <c r="M181" s="9">
        <v>0.1</v>
      </c>
      <c r="N181" s="20">
        <v>1</v>
      </c>
      <c r="O181" s="9">
        <v>0.1</v>
      </c>
      <c r="P181" s="20">
        <v>0</v>
      </c>
      <c r="Q181" s="9">
        <v>0</v>
      </c>
    </row>
    <row r="182" spans="4:17" x14ac:dyDescent="0.25">
      <c r="D182" s="8" t="s">
        <v>474</v>
      </c>
      <c r="E182" s="20">
        <v>17</v>
      </c>
      <c r="F182" s="20">
        <v>15</v>
      </c>
      <c r="G182" s="9">
        <v>0.88235294117647056</v>
      </c>
      <c r="H182" s="20">
        <v>7</v>
      </c>
      <c r="I182" s="9">
        <v>0.46666666666666667</v>
      </c>
      <c r="J182" s="20">
        <v>0</v>
      </c>
      <c r="K182" s="9">
        <v>0</v>
      </c>
      <c r="L182" s="20">
        <v>1</v>
      </c>
      <c r="M182" s="9">
        <v>6.6666666666666666E-2</v>
      </c>
      <c r="N182" s="20">
        <v>0</v>
      </c>
      <c r="O182" s="9">
        <v>0</v>
      </c>
      <c r="P182" s="20">
        <v>1</v>
      </c>
      <c r="Q182" s="9">
        <v>6.6666666666666666E-2</v>
      </c>
    </row>
    <row r="183" spans="4:17" x14ac:dyDescent="0.25">
      <c r="D183" s="7" t="s">
        <v>461</v>
      </c>
      <c r="E183" s="20">
        <v>297</v>
      </c>
      <c r="F183" s="20">
        <v>267</v>
      </c>
      <c r="G183" s="9">
        <v>0.89898989898989901</v>
      </c>
      <c r="H183" s="20">
        <v>226</v>
      </c>
      <c r="I183" s="9">
        <v>0.84644194756554303</v>
      </c>
      <c r="J183" s="20">
        <v>0</v>
      </c>
      <c r="K183" s="9">
        <v>0</v>
      </c>
      <c r="L183" s="20">
        <v>12</v>
      </c>
      <c r="M183" s="9">
        <v>4.49438202247191E-2</v>
      </c>
      <c r="N183" s="20">
        <v>10</v>
      </c>
      <c r="O183" s="9">
        <v>3.7453183520599252E-2</v>
      </c>
      <c r="P183" s="20">
        <v>2</v>
      </c>
      <c r="Q183" s="9">
        <v>7.4906367041198503E-3</v>
      </c>
    </row>
    <row r="184" spans="4:17" x14ac:dyDescent="0.25">
      <c r="D184" s="8" t="s">
        <v>462</v>
      </c>
      <c r="E184" s="20">
        <v>43</v>
      </c>
      <c r="F184" s="20">
        <v>38</v>
      </c>
      <c r="G184" s="9">
        <v>0.88372093023255816</v>
      </c>
      <c r="H184" s="20">
        <v>35</v>
      </c>
      <c r="I184" s="9">
        <v>0.92105263157894735</v>
      </c>
      <c r="J184" s="20">
        <v>0</v>
      </c>
      <c r="K184" s="9">
        <v>0</v>
      </c>
      <c r="L184" s="20">
        <v>0</v>
      </c>
      <c r="M184" s="9">
        <v>0</v>
      </c>
      <c r="N184" s="20">
        <v>3</v>
      </c>
      <c r="O184" s="9">
        <v>7.8947368421052627E-2</v>
      </c>
      <c r="P184" s="20">
        <v>0</v>
      </c>
      <c r="Q184" s="9">
        <v>0</v>
      </c>
    </row>
    <row r="185" spans="4:17" x14ac:dyDescent="0.25">
      <c r="D185" s="8" t="s">
        <v>633</v>
      </c>
      <c r="E185" s="20">
        <v>7</v>
      </c>
      <c r="F185" s="20">
        <v>7</v>
      </c>
      <c r="G185" s="9">
        <v>1</v>
      </c>
      <c r="H185" s="20">
        <v>4</v>
      </c>
      <c r="I185" s="9">
        <v>0.5714285714285714</v>
      </c>
      <c r="J185" s="20">
        <v>0</v>
      </c>
      <c r="K185" s="9">
        <v>0</v>
      </c>
      <c r="L185" s="20">
        <v>0</v>
      </c>
      <c r="M185" s="9">
        <v>0</v>
      </c>
      <c r="N185" s="20">
        <v>0</v>
      </c>
      <c r="O185" s="9">
        <v>0</v>
      </c>
      <c r="P185" s="20">
        <v>0</v>
      </c>
      <c r="Q185" s="9">
        <v>0</v>
      </c>
    </row>
    <row r="186" spans="4:17" x14ac:dyDescent="0.25">
      <c r="D186" s="8" t="s">
        <v>638</v>
      </c>
      <c r="E186" s="20">
        <v>58</v>
      </c>
      <c r="F186" s="20">
        <v>54</v>
      </c>
      <c r="G186" s="9">
        <v>0.93103448275862066</v>
      </c>
      <c r="H186" s="20">
        <v>50</v>
      </c>
      <c r="I186" s="9">
        <v>0.92592592592592593</v>
      </c>
      <c r="J186" s="20">
        <v>0</v>
      </c>
      <c r="K186" s="9">
        <v>0</v>
      </c>
      <c r="L186" s="20">
        <v>4</v>
      </c>
      <c r="M186" s="9">
        <v>7.407407407407407E-2</v>
      </c>
      <c r="N186" s="20">
        <v>0</v>
      </c>
      <c r="O186" s="9">
        <v>0</v>
      </c>
      <c r="P186" s="20">
        <v>0</v>
      </c>
      <c r="Q186" s="9">
        <v>0</v>
      </c>
    </row>
    <row r="187" spans="4:17" x14ac:dyDescent="0.25">
      <c r="D187" s="8" t="s">
        <v>644</v>
      </c>
      <c r="E187" s="20">
        <v>104</v>
      </c>
      <c r="F187" s="20">
        <v>94</v>
      </c>
      <c r="G187" s="9">
        <v>0.90384615384615385</v>
      </c>
      <c r="H187" s="20">
        <v>82</v>
      </c>
      <c r="I187" s="9">
        <v>0.87234042553191493</v>
      </c>
      <c r="J187" s="20">
        <v>0</v>
      </c>
      <c r="K187" s="9">
        <v>0</v>
      </c>
      <c r="L187" s="20">
        <v>3</v>
      </c>
      <c r="M187" s="9">
        <v>3.1914893617021274E-2</v>
      </c>
      <c r="N187" s="20">
        <v>3</v>
      </c>
      <c r="O187" s="9">
        <v>3.1914893617021274E-2</v>
      </c>
      <c r="P187" s="20">
        <v>0</v>
      </c>
      <c r="Q187" s="9">
        <v>0</v>
      </c>
    </row>
    <row r="188" spans="4:17" x14ac:dyDescent="0.25">
      <c r="D188" s="8" t="s">
        <v>649</v>
      </c>
      <c r="E188" s="20">
        <v>5</v>
      </c>
      <c r="F188" s="20">
        <v>4</v>
      </c>
      <c r="G188" s="9">
        <v>0.8</v>
      </c>
      <c r="H188" s="20">
        <v>3</v>
      </c>
      <c r="I188" s="9">
        <v>0.75</v>
      </c>
      <c r="J188" s="20">
        <v>0</v>
      </c>
      <c r="K188" s="9">
        <v>0</v>
      </c>
      <c r="L188" s="20">
        <v>1</v>
      </c>
      <c r="M188" s="9">
        <v>0.25</v>
      </c>
      <c r="N188" s="20">
        <v>0</v>
      </c>
      <c r="O188" s="9">
        <v>0</v>
      </c>
      <c r="P188" s="20">
        <v>0</v>
      </c>
      <c r="Q188" s="9">
        <v>0</v>
      </c>
    </row>
    <row r="189" spans="4:17" x14ac:dyDescent="0.25">
      <c r="D189" s="8" t="s">
        <v>652</v>
      </c>
      <c r="E189" s="20">
        <v>80</v>
      </c>
      <c r="F189" s="20">
        <v>70</v>
      </c>
      <c r="G189" s="9">
        <v>0.875</v>
      </c>
      <c r="H189" s="20">
        <v>52</v>
      </c>
      <c r="I189" s="9">
        <v>0.74285714285714288</v>
      </c>
      <c r="J189" s="20">
        <v>0</v>
      </c>
      <c r="K189" s="9">
        <v>0</v>
      </c>
      <c r="L189" s="20">
        <v>4</v>
      </c>
      <c r="M189" s="9">
        <v>5.7142857142857141E-2</v>
      </c>
      <c r="N189" s="20">
        <v>4</v>
      </c>
      <c r="O189" s="9">
        <v>5.7142857142857141E-2</v>
      </c>
      <c r="P189" s="20">
        <v>2</v>
      </c>
      <c r="Q189" s="9">
        <v>2.8571428571428571E-2</v>
      </c>
    </row>
    <row r="190" spans="4:17" x14ac:dyDescent="0.25">
      <c r="D190" s="7" t="s">
        <v>459</v>
      </c>
      <c r="E190" s="20">
        <v>147</v>
      </c>
      <c r="F190" s="20">
        <v>124</v>
      </c>
      <c r="G190" s="9">
        <v>0.84353741496598644</v>
      </c>
      <c r="H190" s="20">
        <v>92</v>
      </c>
      <c r="I190" s="9">
        <v>0.74193548387096775</v>
      </c>
      <c r="J190" s="20">
        <v>0</v>
      </c>
      <c r="K190" s="9">
        <v>0</v>
      </c>
      <c r="L190" s="20">
        <v>7</v>
      </c>
      <c r="M190" s="9">
        <v>5.6451612903225805E-2</v>
      </c>
      <c r="N190" s="20">
        <v>5</v>
      </c>
      <c r="O190" s="9">
        <v>4.0322580645161289E-2</v>
      </c>
      <c r="P190" s="20">
        <v>2</v>
      </c>
      <c r="Q190" s="9">
        <v>1.6129032258064516E-2</v>
      </c>
    </row>
    <row r="191" spans="4:17" x14ac:dyDescent="0.25">
      <c r="D191" s="8" t="s">
        <v>460</v>
      </c>
      <c r="E191" s="20">
        <v>55</v>
      </c>
      <c r="F191" s="20">
        <v>46</v>
      </c>
      <c r="G191" s="9">
        <v>0.83636363636363631</v>
      </c>
      <c r="H191" s="20">
        <v>37</v>
      </c>
      <c r="I191" s="9">
        <v>0.80434782608695654</v>
      </c>
      <c r="J191" s="20">
        <v>0</v>
      </c>
      <c r="K191" s="9">
        <v>0</v>
      </c>
      <c r="L191" s="20">
        <v>4</v>
      </c>
      <c r="M191" s="9">
        <v>8.6956521739130432E-2</v>
      </c>
      <c r="N191" s="20">
        <v>1</v>
      </c>
      <c r="O191" s="9">
        <v>2.1739130434782608E-2</v>
      </c>
      <c r="P191" s="20">
        <v>1</v>
      </c>
      <c r="Q191" s="9">
        <v>2.1739130434782608E-2</v>
      </c>
    </row>
    <row r="192" spans="4:17" x14ac:dyDescent="0.25">
      <c r="D192" s="8" t="s">
        <v>634</v>
      </c>
      <c r="E192" s="20">
        <v>52</v>
      </c>
      <c r="F192" s="20">
        <v>43</v>
      </c>
      <c r="G192" s="9">
        <v>0.82692307692307687</v>
      </c>
      <c r="H192" s="20">
        <v>27</v>
      </c>
      <c r="I192" s="9">
        <v>0.62790697674418605</v>
      </c>
      <c r="J192" s="20">
        <v>0</v>
      </c>
      <c r="K192" s="9">
        <v>0</v>
      </c>
      <c r="L192" s="20">
        <v>2</v>
      </c>
      <c r="M192" s="9">
        <v>4.6511627906976744E-2</v>
      </c>
      <c r="N192" s="20">
        <v>2</v>
      </c>
      <c r="O192" s="9">
        <v>4.6511627906976744E-2</v>
      </c>
      <c r="P192" s="20">
        <v>1</v>
      </c>
      <c r="Q192" s="9">
        <v>2.3255813953488372E-2</v>
      </c>
    </row>
    <row r="193" spans="4:17" x14ac:dyDescent="0.25">
      <c r="D193" s="8" t="s">
        <v>651</v>
      </c>
      <c r="E193" s="20">
        <v>40</v>
      </c>
      <c r="F193" s="20">
        <v>35</v>
      </c>
      <c r="G193" s="9">
        <v>0.875</v>
      </c>
      <c r="H193" s="20">
        <v>28</v>
      </c>
      <c r="I193" s="9">
        <v>0.8</v>
      </c>
      <c r="J193" s="20">
        <v>0</v>
      </c>
      <c r="K193" s="9">
        <v>0</v>
      </c>
      <c r="L193" s="20">
        <v>1</v>
      </c>
      <c r="M193" s="9">
        <v>2.8571428571428571E-2</v>
      </c>
      <c r="N193" s="20">
        <v>2</v>
      </c>
      <c r="O193" s="9">
        <v>5.7142857142857141E-2</v>
      </c>
      <c r="P193" s="20">
        <v>0</v>
      </c>
      <c r="Q193" s="9">
        <v>0</v>
      </c>
    </row>
    <row r="194" spans="4:17" x14ac:dyDescent="0.25">
      <c r="D194" s="7" t="s">
        <v>631</v>
      </c>
      <c r="E194" s="20">
        <v>245</v>
      </c>
      <c r="F194" s="20">
        <v>208</v>
      </c>
      <c r="G194" s="9">
        <v>0.84897959183673466</v>
      </c>
      <c r="H194" s="20">
        <v>167</v>
      </c>
      <c r="I194" s="9">
        <v>0.80288461538461542</v>
      </c>
      <c r="J194" s="20">
        <v>0</v>
      </c>
      <c r="K194" s="9">
        <v>0</v>
      </c>
      <c r="L194" s="20">
        <v>24</v>
      </c>
      <c r="M194" s="9">
        <v>0.11538461538461539</v>
      </c>
      <c r="N194" s="20">
        <v>4</v>
      </c>
      <c r="O194" s="9">
        <v>1.9230769230769232E-2</v>
      </c>
      <c r="P194" s="20">
        <v>0</v>
      </c>
      <c r="Q194" s="9">
        <v>0</v>
      </c>
    </row>
    <row r="195" spans="4:17" x14ac:dyDescent="0.25">
      <c r="D195" s="8" t="s">
        <v>632</v>
      </c>
      <c r="E195" s="20">
        <v>54</v>
      </c>
      <c r="F195" s="20">
        <v>49</v>
      </c>
      <c r="G195" s="9">
        <v>0.90740740740740744</v>
      </c>
      <c r="H195" s="20">
        <v>41</v>
      </c>
      <c r="I195" s="9">
        <v>0.83673469387755106</v>
      </c>
      <c r="J195" s="20">
        <v>0</v>
      </c>
      <c r="K195" s="9">
        <v>0</v>
      </c>
      <c r="L195" s="20">
        <v>3</v>
      </c>
      <c r="M195" s="9">
        <v>6.1224489795918366E-2</v>
      </c>
      <c r="N195" s="20">
        <v>1</v>
      </c>
      <c r="O195" s="9">
        <v>2.0408163265306121E-2</v>
      </c>
      <c r="P195" s="20">
        <v>0</v>
      </c>
      <c r="Q195" s="9">
        <v>0</v>
      </c>
    </row>
    <row r="196" spans="4:17" x14ac:dyDescent="0.25">
      <c r="D196" s="8" t="s">
        <v>635</v>
      </c>
      <c r="E196" s="20">
        <v>73</v>
      </c>
      <c r="F196" s="20">
        <v>66</v>
      </c>
      <c r="G196" s="9">
        <v>0.90410958904109584</v>
      </c>
      <c r="H196" s="20">
        <v>59</v>
      </c>
      <c r="I196" s="9">
        <v>0.89393939393939392</v>
      </c>
      <c r="J196" s="20">
        <v>0</v>
      </c>
      <c r="K196" s="9">
        <v>0</v>
      </c>
      <c r="L196" s="20">
        <v>6</v>
      </c>
      <c r="M196" s="9">
        <v>9.0909090909090912E-2</v>
      </c>
      <c r="N196" s="20">
        <v>0</v>
      </c>
      <c r="O196" s="9">
        <v>0</v>
      </c>
      <c r="P196" s="20">
        <v>0</v>
      </c>
      <c r="Q196" s="9">
        <v>0</v>
      </c>
    </row>
    <row r="197" spans="4:17" x14ac:dyDescent="0.25">
      <c r="D197" s="8" t="s">
        <v>646</v>
      </c>
      <c r="E197" s="20">
        <v>35</v>
      </c>
      <c r="F197" s="20">
        <v>27</v>
      </c>
      <c r="G197" s="9">
        <v>0.77142857142857146</v>
      </c>
      <c r="H197" s="20">
        <v>20</v>
      </c>
      <c r="I197" s="9">
        <v>0.7407407407407407</v>
      </c>
      <c r="J197" s="20">
        <v>0</v>
      </c>
      <c r="K197" s="9">
        <v>0</v>
      </c>
      <c r="L197" s="20">
        <v>5</v>
      </c>
      <c r="M197" s="9">
        <v>0.18518518518518517</v>
      </c>
      <c r="N197" s="20">
        <v>0</v>
      </c>
      <c r="O197" s="9">
        <v>0</v>
      </c>
      <c r="P197" s="20">
        <v>0</v>
      </c>
      <c r="Q197" s="9">
        <v>0</v>
      </c>
    </row>
    <row r="198" spans="4:17" x14ac:dyDescent="0.25">
      <c r="D198" s="8" t="s">
        <v>647</v>
      </c>
      <c r="E198" s="20">
        <v>40</v>
      </c>
      <c r="F198" s="20">
        <v>33</v>
      </c>
      <c r="G198" s="9">
        <v>0.82499999999999996</v>
      </c>
      <c r="H198" s="20">
        <v>30</v>
      </c>
      <c r="I198" s="9">
        <v>0.90909090909090906</v>
      </c>
      <c r="J198" s="20">
        <v>0</v>
      </c>
      <c r="K198" s="9">
        <v>0</v>
      </c>
      <c r="L198" s="20">
        <v>5</v>
      </c>
      <c r="M198" s="9">
        <v>0.15151515151515152</v>
      </c>
      <c r="N198" s="20">
        <v>1</v>
      </c>
      <c r="O198" s="9">
        <v>3.0303030303030304E-2</v>
      </c>
      <c r="P198" s="20">
        <v>0</v>
      </c>
      <c r="Q198" s="9">
        <v>0</v>
      </c>
    </row>
    <row r="199" spans="4:17" x14ac:dyDescent="0.25">
      <c r="D199" s="8" t="s">
        <v>650</v>
      </c>
      <c r="E199" s="20">
        <v>43</v>
      </c>
      <c r="F199" s="20">
        <v>33</v>
      </c>
      <c r="G199" s="9">
        <v>0.76744186046511631</v>
      </c>
      <c r="H199" s="20">
        <v>17</v>
      </c>
      <c r="I199" s="9">
        <v>0.51515151515151514</v>
      </c>
      <c r="J199" s="20">
        <v>0</v>
      </c>
      <c r="K199" s="9">
        <v>0</v>
      </c>
      <c r="L199" s="20">
        <v>5</v>
      </c>
      <c r="M199" s="9">
        <v>0.15151515151515152</v>
      </c>
      <c r="N199" s="20">
        <v>2</v>
      </c>
      <c r="O199" s="9">
        <v>6.0606060606060608E-2</v>
      </c>
      <c r="P199" s="20">
        <v>0</v>
      </c>
      <c r="Q199" s="9">
        <v>0</v>
      </c>
    </row>
    <row r="200" spans="4:17" x14ac:dyDescent="0.25">
      <c r="D200" s="7" t="s">
        <v>626</v>
      </c>
      <c r="E200" s="20">
        <v>231</v>
      </c>
      <c r="F200" s="20">
        <v>205</v>
      </c>
      <c r="G200" s="9">
        <v>0.88744588744588748</v>
      </c>
      <c r="H200" s="20">
        <v>176</v>
      </c>
      <c r="I200" s="9">
        <v>0.85853658536585364</v>
      </c>
      <c r="J200" s="20">
        <v>0</v>
      </c>
      <c r="K200" s="9">
        <v>0</v>
      </c>
      <c r="L200" s="20">
        <v>13</v>
      </c>
      <c r="M200" s="9">
        <v>6.3414634146341464E-2</v>
      </c>
      <c r="N200" s="20">
        <v>7</v>
      </c>
      <c r="O200" s="9">
        <v>3.4146341463414637E-2</v>
      </c>
      <c r="P200" s="20">
        <v>1</v>
      </c>
      <c r="Q200" s="9">
        <v>4.8780487804878049E-3</v>
      </c>
    </row>
    <row r="201" spans="4:17" x14ac:dyDescent="0.25">
      <c r="D201" s="8" t="s">
        <v>627</v>
      </c>
      <c r="E201" s="20">
        <v>38</v>
      </c>
      <c r="F201" s="20">
        <v>37</v>
      </c>
      <c r="G201" s="9">
        <v>0.97368421052631582</v>
      </c>
      <c r="H201" s="20">
        <v>34</v>
      </c>
      <c r="I201" s="9">
        <v>0.91891891891891897</v>
      </c>
      <c r="J201" s="20">
        <v>0</v>
      </c>
      <c r="K201" s="9">
        <v>0</v>
      </c>
      <c r="L201" s="20">
        <v>0</v>
      </c>
      <c r="M201" s="9">
        <v>0</v>
      </c>
      <c r="N201" s="20">
        <v>1</v>
      </c>
      <c r="O201" s="9">
        <v>2.7027027027027029E-2</v>
      </c>
      <c r="P201" s="20">
        <v>0</v>
      </c>
      <c r="Q201" s="9">
        <v>0</v>
      </c>
    </row>
    <row r="202" spans="4:17" x14ac:dyDescent="0.25">
      <c r="D202" s="8" t="s">
        <v>628</v>
      </c>
      <c r="E202" s="20">
        <v>40</v>
      </c>
      <c r="F202" s="20">
        <v>37</v>
      </c>
      <c r="G202" s="9">
        <v>0.92500000000000004</v>
      </c>
      <c r="H202" s="20">
        <v>30</v>
      </c>
      <c r="I202" s="9">
        <v>0.81081081081081086</v>
      </c>
      <c r="J202" s="20">
        <v>0</v>
      </c>
      <c r="K202" s="9">
        <v>0</v>
      </c>
      <c r="L202" s="20">
        <v>1</v>
      </c>
      <c r="M202" s="9">
        <v>2.7027027027027029E-2</v>
      </c>
      <c r="N202" s="20">
        <v>1</v>
      </c>
      <c r="O202" s="9">
        <v>2.7027027027027029E-2</v>
      </c>
      <c r="P202" s="20">
        <v>0</v>
      </c>
      <c r="Q202" s="9">
        <v>0</v>
      </c>
    </row>
    <row r="203" spans="4:17" x14ac:dyDescent="0.25">
      <c r="D203" s="8" t="s">
        <v>630</v>
      </c>
      <c r="E203" s="20">
        <v>16</v>
      </c>
      <c r="F203" s="20">
        <v>12</v>
      </c>
      <c r="G203" s="9">
        <v>0.75</v>
      </c>
      <c r="H203" s="20">
        <v>10</v>
      </c>
      <c r="I203" s="9">
        <v>0.83333333333333337</v>
      </c>
      <c r="J203" s="20">
        <v>0</v>
      </c>
      <c r="K203" s="9">
        <v>0</v>
      </c>
      <c r="L203" s="20">
        <v>1</v>
      </c>
      <c r="M203" s="9">
        <v>8.3333333333333329E-2</v>
      </c>
      <c r="N203" s="20">
        <v>0</v>
      </c>
      <c r="O203" s="9">
        <v>0</v>
      </c>
      <c r="P203" s="20">
        <v>1</v>
      </c>
      <c r="Q203" s="9">
        <v>8.3333333333333329E-2</v>
      </c>
    </row>
    <row r="204" spans="4:17" x14ac:dyDescent="0.25">
      <c r="D204" s="8" t="s">
        <v>637</v>
      </c>
      <c r="E204" s="20">
        <v>26</v>
      </c>
      <c r="F204" s="20">
        <v>21</v>
      </c>
      <c r="G204" s="9">
        <v>0.80769230769230771</v>
      </c>
      <c r="H204" s="20">
        <v>17</v>
      </c>
      <c r="I204" s="9">
        <v>0.80952380952380953</v>
      </c>
      <c r="J204" s="20">
        <v>0</v>
      </c>
      <c r="K204" s="9">
        <v>0</v>
      </c>
      <c r="L204" s="20">
        <v>3</v>
      </c>
      <c r="M204" s="9">
        <v>0.14285714285714285</v>
      </c>
      <c r="N204" s="20">
        <v>2</v>
      </c>
      <c r="O204" s="9">
        <v>9.5238095238095233E-2</v>
      </c>
      <c r="P204" s="20">
        <v>0</v>
      </c>
      <c r="Q204" s="9">
        <v>0</v>
      </c>
    </row>
    <row r="205" spans="4:17" x14ac:dyDescent="0.25">
      <c r="D205" s="8" t="s">
        <v>645</v>
      </c>
      <c r="E205" s="20">
        <v>111</v>
      </c>
      <c r="F205" s="20">
        <v>98</v>
      </c>
      <c r="G205" s="9">
        <v>0.88288288288288286</v>
      </c>
      <c r="H205" s="20">
        <v>85</v>
      </c>
      <c r="I205" s="9">
        <v>0.86734693877551017</v>
      </c>
      <c r="J205" s="20">
        <v>0</v>
      </c>
      <c r="K205" s="9">
        <v>0</v>
      </c>
      <c r="L205" s="20">
        <v>8</v>
      </c>
      <c r="M205" s="9">
        <v>8.1632653061224483E-2</v>
      </c>
      <c r="N205" s="20">
        <v>3</v>
      </c>
      <c r="O205" s="9">
        <v>3.0612244897959183E-2</v>
      </c>
      <c r="P205" s="20">
        <v>0</v>
      </c>
      <c r="Q205" s="9">
        <v>0</v>
      </c>
    </row>
    <row r="206" spans="4:17" x14ac:dyDescent="0.25">
      <c r="D206" s="7" t="s">
        <v>465</v>
      </c>
      <c r="E206" s="20">
        <v>266</v>
      </c>
      <c r="F206" s="20">
        <v>227</v>
      </c>
      <c r="G206" s="9">
        <v>0.85338345864661658</v>
      </c>
      <c r="H206" s="20">
        <v>183</v>
      </c>
      <c r="I206" s="9">
        <v>0.80616740088105732</v>
      </c>
      <c r="J206" s="20">
        <v>0</v>
      </c>
      <c r="K206" s="9">
        <v>0</v>
      </c>
      <c r="L206" s="20">
        <v>23</v>
      </c>
      <c r="M206" s="9">
        <v>0.1013215859030837</v>
      </c>
      <c r="N206" s="20">
        <v>9</v>
      </c>
      <c r="O206" s="9">
        <v>3.9647577092511016E-2</v>
      </c>
      <c r="P206" s="20">
        <v>1</v>
      </c>
      <c r="Q206" s="9">
        <v>4.4052863436123352E-3</v>
      </c>
    </row>
    <row r="207" spans="4:17" x14ac:dyDescent="0.25">
      <c r="D207" s="8" t="s">
        <v>622</v>
      </c>
      <c r="E207" s="20">
        <v>60</v>
      </c>
      <c r="F207" s="20">
        <v>51</v>
      </c>
      <c r="G207" s="9">
        <v>0.85</v>
      </c>
      <c r="H207" s="20">
        <v>47</v>
      </c>
      <c r="I207" s="9">
        <v>0.92156862745098034</v>
      </c>
      <c r="J207" s="20">
        <v>0</v>
      </c>
      <c r="K207" s="9">
        <v>0</v>
      </c>
      <c r="L207" s="20">
        <v>4</v>
      </c>
      <c r="M207" s="9">
        <v>7.8431372549019607E-2</v>
      </c>
      <c r="N207" s="20">
        <v>2</v>
      </c>
      <c r="O207" s="9">
        <v>3.9215686274509803E-2</v>
      </c>
      <c r="P207" s="20">
        <v>0</v>
      </c>
      <c r="Q207" s="9">
        <v>0</v>
      </c>
    </row>
    <row r="208" spans="4:17" x14ac:dyDescent="0.25">
      <c r="D208" s="8" t="s">
        <v>466</v>
      </c>
      <c r="E208" s="20">
        <v>111</v>
      </c>
      <c r="F208" s="20">
        <v>98</v>
      </c>
      <c r="G208" s="9">
        <v>0.88288288288288286</v>
      </c>
      <c r="H208" s="20">
        <v>74</v>
      </c>
      <c r="I208" s="9">
        <v>0.75510204081632648</v>
      </c>
      <c r="J208" s="20">
        <v>0</v>
      </c>
      <c r="K208" s="9">
        <v>0</v>
      </c>
      <c r="L208" s="20">
        <v>8</v>
      </c>
      <c r="M208" s="9">
        <v>8.1632653061224483E-2</v>
      </c>
      <c r="N208" s="20">
        <v>3</v>
      </c>
      <c r="O208" s="9">
        <v>3.0612244897959183E-2</v>
      </c>
      <c r="P208" s="20">
        <v>1</v>
      </c>
      <c r="Q208" s="9">
        <v>1.020408163265306E-2</v>
      </c>
    </row>
    <row r="209" spans="4:17" x14ac:dyDescent="0.25">
      <c r="D209" s="8" t="s">
        <v>639</v>
      </c>
      <c r="E209" s="20">
        <v>24</v>
      </c>
      <c r="F209" s="20">
        <v>17</v>
      </c>
      <c r="G209" s="9">
        <v>0.70833333333333337</v>
      </c>
      <c r="H209" s="20">
        <v>14</v>
      </c>
      <c r="I209" s="9">
        <v>0.82352941176470584</v>
      </c>
      <c r="J209" s="20">
        <v>0</v>
      </c>
      <c r="K209" s="9">
        <v>0</v>
      </c>
      <c r="L209" s="20">
        <v>3</v>
      </c>
      <c r="M209" s="9">
        <v>0.17647058823529413</v>
      </c>
      <c r="N209" s="20">
        <v>2</v>
      </c>
      <c r="O209" s="9">
        <v>0.11764705882352941</v>
      </c>
      <c r="P209" s="20">
        <v>0</v>
      </c>
      <c r="Q209" s="9">
        <v>0</v>
      </c>
    </row>
    <row r="210" spans="4:17" x14ac:dyDescent="0.25">
      <c r="D210" s="8" t="s">
        <v>640</v>
      </c>
      <c r="E210" s="20">
        <v>9</v>
      </c>
      <c r="F210" s="20">
        <v>7</v>
      </c>
      <c r="G210" s="9">
        <v>0.77777777777777779</v>
      </c>
      <c r="H210" s="20">
        <v>3</v>
      </c>
      <c r="I210" s="9">
        <v>0.42857142857142855</v>
      </c>
      <c r="J210" s="20">
        <v>0</v>
      </c>
      <c r="K210" s="9">
        <v>0</v>
      </c>
      <c r="L210" s="20">
        <v>2</v>
      </c>
      <c r="M210" s="9">
        <v>0.2857142857142857</v>
      </c>
      <c r="N210" s="20">
        <v>0</v>
      </c>
      <c r="O210" s="9">
        <v>0</v>
      </c>
      <c r="P210" s="20">
        <v>0</v>
      </c>
      <c r="Q210" s="9">
        <v>0</v>
      </c>
    </row>
    <row r="211" spans="4:17" x14ac:dyDescent="0.25">
      <c r="D211" s="8" t="s">
        <v>469</v>
      </c>
      <c r="E211" s="20">
        <v>35</v>
      </c>
      <c r="F211" s="20">
        <v>30</v>
      </c>
      <c r="G211" s="9">
        <v>0.8571428571428571</v>
      </c>
      <c r="H211" s="20">
        <v>27</v>
      </c>
      <c r="I211" s="9">
        <v>0.9</v>
      </c>
      <c r="J211" s="20">
        <v>0</v>
      </c>
      <c r="K211" s="9">
        <v>0</v>
      </c>
      <c r="L211" s="20">
        <v>3</v>
      </c>
      <c r="M211" s="9">
        <v>0.1</v>
      </c>
      <c r="N211" s="20">
        <v>2</v>
      </c>
      <c r="O211" s="9">
        <v>6.6666666666666666E-2</v>
      </c>
      <c r="P211" s="20">
        <v>0</v>
      </c>
      <c r="Q211" s="9">
        <v>0</v>
      </c>
    </row>
    <row r="212" spans="4:17" x14ac:dyDescent="0.25">
      <c r="D212" s="8" t="s">
        <v>472</v>
      </c>
      <c r="E212" s="20">
        <v>27</v>
      </c>
      <c r="F212" s="20">
        <v>24</v>
      </c>
      <c r="G212" s="9">
        <v>0.88888888888888884</v>
      </c>
      <c r="H212" s="20">
        <v>18</v>
      </c>
      <c r="I212" s="9">
        <v>0.75</v>
      </c>
      <c r="J212" s="20">
        <v>0</v>
      </c>
      <c r="K212" s="9">
        <v>0</v>
      </c>
      <c r="L212" s="20">
        <v>3</v>
      </c>
      <c r="M212" s="9">
        <v>0.125</v>
      </c>
      <c r="N212" s="20">
        <v>0</v>
      </c>
      <c r="O212" s="9">
        <v>0</v>
      </c>
      <c r="P212" s="20">
        <v>0</v>
      </c>
      <c r="Q212" s="9">
        <v>0</v>
      </c>
    </row>
    <row r="213" spans="4:17" x14ac:dyDescent="0.25">
      <c r="D213" s="6" t="s">
        <v>475</v>
      </c>
      <c r="E213" s="20">
        <v>1975</v>
      </c>
      <c r="F213" s="20">
        <v>1830</v>
      </c>
      <c r="G213" s="9">
        <v>0.92658227848101271</v>
      </c>
      <c r="H213" s="20">
        <v>1522</v>
      </c>
      <c r="I213" s="9">
        <v>0.8316939890710382</v>
      </c>
      <c r="J213" s="20">
        <v>0</v>
      </c>
      <c r="K213" s="9">
        <v>0</v>
      </c>
      <c r="L213" s="20">
        <v>54</v>
      </c>
      <c r="M213" s="9">
        <v>2.9508196721311476E-2</v>
      </c>
      <c r="N213" s="20">
        <v>11</v>
      </c>
      <c r="O213" s="9">
        <v>6.0109289617486343E-3</v>
      </c>
      <c r="P213" s="20">
        <v>20</v>
      </c>
      <c r="Q213" s="9">
        <v>1.092896174863388E-2</v>
      </c>
    </row>
    <row r="214" spans="4:17" x14ac:dyDescent="0.25">
      <c r="D214" s="7" t="s">
        <v>481</v>
      </c>
      <c r="E214" s="20">
        <v>380</v>
      </c>
      <c r="F214" s="20">
        <v>358</v>
      </c>
      <c r="G214" s="9">
        <v>0.94210526315789478</v>
      </c>
      <c r="H214" s="20">
        <v>296</v>
      </c>
      <c r="I214" s="9">
        <v>0.82681564245810057</v>
      </c>
      <c r="J214" s="20">
        <v>0</v>
      </c>
      <c r="K214" s="9">
        <v>0</v>
      </c>
      <c r="L214" s="20">
        <v>9</v>
      </c>
      <c r="M214" s="9">
        <v>2.5139664804469275E-2</v>
      </c>
      <c r="N214" s="20">
        <v>0</v>
      </c>
      <c r="O214" s="9">
        <v>0</v>
      </c>
      <c r="P214" s="20">
        <v>1</v>
      </c>
      <c r="Q214" s="9">
        <v>2.7932960893854749E-3</v>
      </c>
    </row>
    <row r="215" spans="4:17" x14ac:dyDescent="0.25">
      <c r="D215" s="8" t="s">
        <v>654</v>
      </c>
      <c r="E215" s="20">
        <v>22</v>
      </c>
      <c r="F215" s="20">
        <v>18</v>
      </c>
      <c r="G215" s="9">
        <v>0.81818181818181823</v>
      </c>
      <c r="H215" s="20">
        <v>16</v>
      </c>
      <c r="I215" s="9">
        <v>0.88888888888888884</v>
      </c>
      <c r="J215" s="20">
        <v>0</v>
      </c>
      <c r="K215" s="9">
        <v>0</v>
      </c>
      <c r="L215" s="20">
        <v>3</v>
      </c>
      <c r="M215" s="9">
        <v>0.16666666666666666</v>
      </c>
      <c r="N215" s="20">
        <v>0</v>
      </c>
      <c r="O215" s="9">
        <v>0</v>
      </c>
      <c r="P215" s="20">
        <v>0</v>
      </c>
      <c r="Q215" s="9">
        <v>0</v>
      </c>
    </row>
    <row r="216" spans="4:17" x14ac:dyDescent="0.25">
      <c r="D216" s="8" t="s">
        <v>657</v>
      </c>
      <c r="E216" s="20">
        <v>33</v>
      </c>
      <c r="F216" s="20">
        <v>33</v>
      </c>
      <c r="G216" s="9">
        <v>1</v>
      </c>
      <c r="H216" s="20">
        <v>25</v>
      </c>
      <c r="I216" s="9">
        <v>0.75757575757575757</v>
      </c>
      <c r="J216" s="20">
        <v>0</v>
      </c>
      <c r="K216" s="9">
        <v>0</v>
      </c>
      <c r="L216" s="20">
        <v>0</v>
      </c>
      <c r="M216" s="9">
        <v>0</v>
      </c>
      <c r="N216" s="20">
        <v>0</v>
      </c>
      <c r="O216" s="9">
        <v>0</v>
      </c>
      <c r="P216" s="20">
        <v>0</v>
      </c>
      <c r="Q216" s="9">
        <v>0</v>
      </c>
    </row>
    <row r="217" spans="4:17" x14ac:dyDescent="0.25">
      <c r="D217" s="8" t="s">
        <v>482</v>
      </c>
      <c r="E217" s="20">
        <v>112</v>
      </c>
      <c r="F217" s="20">
        <v>108</v>
      </c>
      <c r="G217" s="9">
        <v>0.9642857142857143</v>
      </c>
      <c r="H217" s="20">
        <v>93</v>
      </c>
      <c r="I217" s="9">
        <v>0.86111111111111116</v>
      </c>
      <c r="J217" s="20">
        <v>0</v>
      </c>
      <c r="K217" s="9">
        <v>0</v>
      </c>
      <c r="L217" s="20">
        <v>3</v>
      </c>
      <c r="M217" s="9">
        <v>2.7777777777777776E-2</v>
      </c>
      <c r="N217" s="20">
        <v>0</v>
      </c>
      <c r="O217" s="9">
        <v>0</v>
      </c>
      <c r="P217" s="20">
        <v>0</v>
      </c>
      <c r="Q217" s="9">
        <v>0</v>
      </c>
    </row>
    <row r="218" spans="4:17" x14ac:dyDescent="0.25">
      <c r="D218" s="8" t="s">
        <v>663</v>
      </c>
      <c r="E218" s="20">
        <v>73</v>
      </c>
      <c r="F218" s="20">
        <v>70</v>
      </c>
      <c r="G218" s="9">
        <v>0.95890410958904104</v>
      </c>
      <c r="H218" s="20">
        <v>64</v>
      </c>
      <c r="I218" s="9">
        <v>0.91428571428571426</v>
      </c>
      <c r="J218" s="20">
        <v>0</v>
      </c>
      <c r="K218" s="9">
        <v>0</v>
      </c>
      <c r="L218" s="20">
        <v>1</v>
      </c>
      <c r="M218" s="9">
        <v>1.4285714285714285E-2</v>
      </c>
      <c r="N218" s="20">
        <v>0</v>
      </c>
      <c r="O218" s="9">
        <v>0</v>
      </c>
      <c r="P218" s="20">
        <v>0</v>
      </c>
      <c r="Q218" s="9">
        <v>0</v>
      </c>
    </row>
    <row r="219" spans="4:17" x14ac:dyDescent="0.25">
      <c r="D219" s="8" t="s">
        <v>486</v>
      </c>
      <c r="E219" s="20">
        <v>53</v>
      </c>
      <c r="F219" s="20">
        <v>51</v>
      </c>
      <c r="G219" s="9">
        <v>0.96226415094339623</v>
      </c>
      <c r="H219" s="20">
        <v>38</v>
      </c>
      <c r="I219" s="9">
        <v>0.74509803921568629</v>
      </c>
      <c r="J219" s="20">
        <v>0</v>
      </c>
      <c r="K219" s="9">
        <v>0</v>
      </c>
      <c r="L219" s="20">
        <v>1</v>
      </c>
      <c r="M219" s="9">
        <v>1.9607843137254902E-2</v>
      </c>
      <c r="N219" s="20">
        <v>0</v>
      </c>
      <c r="O219" s="9">
        <v>0</v>
      </c>
      <c r="P219" s="20">
        <v>0</v>
      </c>
      <c r="Q219" s="9">
        <v>0</v>
      </c>
    </row>
    <row r="220" spans="4:17" x14ac:dyDescent="0.25">
      <c r="D220" s="8" t="s">
        <v>669</v>
      </c>
      <c r="E220" s="20">
        <v>19</v>
      </c>
      <c r="F220" s="20">
        <v>17</v>
      </c>
      <c r="G220" s="9">
        <v>0.89473684210526316</v>
      </c>
      <c r="H220" s="20">
        <v>14</v>
      </c>
      <c r="I220" s="9">
        <v>0.82352941176470584</v>
      </c>
      <c r="J220" s="20">
        <v>0</v>
      </c>
      <c r="K220" s="9">
        <v>0</v>
      </c>
      <c r="L220" s="20">
        <v>1</v>
      </c>
      <c r="M220" s="9">
        <v>5.8823529411764705E-2</v>
      </c>
      <c r="N220" s="20">
        <v>0</v>
      </c>
      <c r="O220" s="9">
        <v>0</v>
      </c>
      <c r="P220" s="20">
        <v>0</v>
      </c>
      <c r="Q220" s="9">
        <v>0</v>
      </c>
    </row>
    <row r="221" spans="4:17" x14ac:dyDescent="0.25">
      <c r="D221" s="8" t="s">
        <v>498</v>
      </c>
      <c r="E221" s="20">
        <v>40</v>
      </c>
      <c r="F221" s="20">
        <v>37</v>
      </c>
      <c r="G221" s="9">
        <v>0.92500000000000004</v>
      </c>
      <c r="H221" s="20">
        <v>25</v>
      </c>
      <c r="I221" s="9">
        <v>0.67567567567567566</v>
      </c>
      <c r="J221" s="20">
        <v>0</v>
      </c>
      <c r="K221" s="9">
        <v>0</v>
      </c>
      <c r="L221" s="20">
        <v>0</v>
      </c>
      <c r="M221" s="9">
        <v>0</v>
      </c>
      <c r="N221" s="20">
        <v>0</v>
      </c>
      <c r="O221" s="9">
        <v>0</v>
      </c>
      <c r="P221" s="20">
        <v>0</v>
      </c>
      <c r="Q221" s="9">
        <v>0</v>
      </c>
    </row>
    <row r="222" spans="4:17" x14ac:dyDescent="0.25">
      <c r="D222" s="8" t="s">
        <v>500</v>
      </c>
      <c r="E222" s="20">
        <v>28</v>
      </c>
      <c r="F222" s="20">
        <v>24</v>
      </c>
      <c r="G222" s="9">
        <v>0.8571428571428571</v>
      </c>
      <c r="H222" s="20">
        <v>21</v>
      </c>
      <c r="I222" s="9">
        <v>0.875</v>
      </c>
      <c r="J222" s="20"/>
      <c r="K222" s="9">
        <v>0</v>
      </c>
      <c r="L222" s="20"/>
      <c r="M222" s="9">
        <v>0</v>
      </c>
      <c r="N222" s="20"/>
      <c r="O222" s="9">
        <v>0</v>
      </c>
      <c r="P222" s="20">
        <v>1</v>
      </c>
      <c r="Q222" s="9">
        <v>4.1666666666666664E-2</v>
      </c>
    </row>
    <row r="223" spans="4:17" x14ac:dyDescent="0.25">
      <c r="D223" s="7" t="s">
        <v>489</v>
      </c>
      <c r="E223" s="20">
        <v>210</v>
      </c>
      <c r="F223" s="20">
        <v>193</v>
      </c>
      <c r="G223" s="9">
        <v>0.919047619047619</v>
      </c>
      <c r="H223" s="20">
        <v>169</v>
      </c>
      <c r="I223" s="9">
        <v>0.87564766839378239</v>
      </c>
      <c r="J223" s="20">
        <v>0</v>
      </c>
      <c r="K223" s="9">
        <v>0</v>
      </c>
      <c r="L223" s="20">
        <v>5</v>
      </c>
      <c r="M223" s="9">
        <v>2.5906735751295335E-2</v>
      </c>
      <c r="N223" s="20">
        <v>1</v>
      </c>
      <c r="O223" s="9">
        <v>5.1813471502590676E-3</v>
      </c>
      <c r="P223" s="20">
        <v>1</v>
      </c>
      <c r="Q223" s="9">
        <v>5.1813471502590676E-3</v>
      </c>
    </row>
    <row r="224" spans="4:17" x14ac:dyDescent="0.25">
      <c r="D224" s="8" t="s">
        <v>658</v>
      </c>
      <c r="E224" s="20">
        <v>27</v>
      </c>
      <c r="F224" s="20">
        <v>25</v>
      </c>
      <c r="G224" s="9">
        <v>0.92592592592592593</v>
      </c>
      <c r="H224" s="20">
        <v>22</v>
      </c>
      <c r="I224" s="9">
        <v>0.88</v>
      </c>
      <c r="J224" s="20">
        <v>0</v>
      </c>
      <c r="K224" s="9">
        <v>0</v>
      </c>
      <c r="L224" s="20">
        <v>0</v>
      </c>
      <c r="M224" s="9">
        <v>0</v>
      </c>
      <c r="N224" s="20">
        <v>0</v>
      </c>
      <c r="O224" s="9">
        <v>0</v>
      </c>
      <c r="P224" s="20">
        <v>0</v>
      </c>
      <c r="Q224" s="9">
        <v>0</v>
      </c>
    </row>
    <row r="225" spans="4:17" x14ac:dyDescent="0.25">
      <c r="D225" s="8" t="s">
        <v>660</v>
      </c>
      <c r="E225" s="20">
        <v>9</v>
      </c>
      <c r="F225" s="20">
        <v>7</v>
      </c>
      <c r="G225" s="9">
        <v>0.77777777777777779</v>
      </c>
      <c r="H225" s="20">
        <v>4</v>
      </c>
      <c r="I225" s="9">
        <v>0.5714285714285714</v>
      </c>
      <c r="J225" s="20">
        <v>0</v>
      </c>
      <c r="K225" s="9">
        <v>0</v>
      </c>
      <c r="L225" s="20">
        <v>0</v>
      </c>
      <c r="M225" s="9">
        <v>0</v>
      </c>
      <c r="N225" s="20">
        <v>0</v>
      </c>
      <c r="O225" s="9">
        <v>0</v>
      </c>
      <c r="P225" s="20">
        <v>0</v>
      </c>
      <c r="Q225" s="9">
        <v>0</v>
      </c>
    </row>
    <row r="226" spans="4:17" x14ac:dyDescent="0.25">
      <c r="D226" s="8" t="s">
        <v>661</v>
      </c>
      <c r="E226" s="20">
        <v>54</v>
      </c>
      <c r="F226" s="20">
        <v>52</v>
      </c>
      <c r="G226" s="9">
        <v>0.96296296296296291</v>
      </c>
      <c r="H226" s="20">
        <v>46</v>
      </c>
      <c r="I226" s="9">
        <v>0.88461538461538458</v>
      </c>
      <c r="J226" s="20">
        <v>0</v>
      </c>
      <c r="K226" s="9">
        <v>0</v>
      </c>
      <c r="L226" s="20">
        <v>2</v>
      </c>
      <c r="M226" s="9">
        <v>3.8461538461538464E-2</v>
      </c>
      <c r="N226" s="20">
        <v>0</v>
      </c>
      <c r="O226" s="9">
        <v>0</v>
      </c>
      <c r="P226" s="20">
        <v>0</v>
      </c>
      <c r="Q226" s="9">
        <v>0</v>
      </c>
    </row>
    <row r="227" spans="4:17" x14ac:dyDescent="0.25">
      <c r="D227" s="8" t="s">
        <v>662</v>
      </c>
      <c r="E227" s="20">
        <v>13</v>
      </c>
      <c r="F227" s="20">
        <v>13</v>
      </c>
      <c r="G227" s="9">
        <v>1</v>
      </c>
      <c r="H227" s="20">
        <v>13</v>
      </c>
      <c r="I227" s="9">
        <v>1</v>
      </c>
      <c r="J227" s="20">
        <v>0</v>
      </c>
      <c r="K227" s="9">
        <v>0</v>
      </c>
      <c r="L227" s="20">
        <v>0</v>
      </c>
      <c r="M227" s="9">
        <v>0</v>
      </c>
      <c r="N227" s="20">
        <v>0</v>
      </c>
      <c r="O227" s="9">
        <v>0</v>
      </c>
      <c r="P227" s="20">
        <v>0</v>
      </c>
      <c r="Q227" s="9">
        <v>0</v>
      </c>
    </row>
    <row r="228" spans="4:17" x14ac:dyDescent="0.25">
      <c r="D228" s="8" t="s">
        <v>490</v>
      </c>
      <c r="E228" s="20">
        <v>10</v>
      </c>
      <c r="F228" s="20">
        <v>10</v>
      </c>
      <c r="G228" s="9">
        <v>1</v>
      </c>
      <c r="H228" s="20">
        <v>9</v>
      </c>
      <c r="I228" s="9">
        <v>0.9</v>
      </c>
      <c r="J228" s="20">
        <v>0</v>
      </c>
      <c r="K228" s="9">
        <v>0</v>
      </c>
      <c r="L228" s="20">
        <v>0</v>
      </c>
      <c r="M228" s="9">
        <v>0</v>
      </c>
      <c r="N228" s="20">
        <v>0</v>
      </c>
      <c r="O228" s="9">
        <v>0</v>
      </c>
      <c r="P228" s="20">
        <v>0</v>
      </c>
      <c r="Q228" s="9">
        <v>0</v>
      </c>
    </row>
    <row r="229" spans="4:17" x14ac:dyDescent="0.25">
      <c r="D229" s="8" t="s">
        <v>666</v>
      </c>
      <c r="E229" s="20">
        <v>38</v>
      </c>
      <c r="F229" s="20">
        <v>37</v>
      </c>
      <c r="G229" s="9">
        <v>0.97368421052631582</v>
      </c>
      <c r="H229" s="20">
        <v>35</v>
      </c>
      <c r="I229" s="9">
        <v>0.94594594594594594</v>
      </c>
      <c r="J229" s="20">
        <v>0</v>
      </c>
      <c r="K229" s="9">
        <v>0</v>
      </c>
      <c r="L229" s="20">
        <v>0</v>
      </c>
      <c r="M229" s="9">
        <v>0</v>
      </c>
      <c r="N229" s="20">
        <v>0</v>
      </c>
      <c r="O229" s="9">
        <v>0</v>
      </c>
      <c r="P229" s="20">
        <v>0</v>
      </c>
      <c r="Q229" s="9">
        <v>0</v>
      </c>
    </row>
    <row r="230" spans="4:17" x14ac:dyDescent="0.25">
      <c r="D230" s="8" t="s">
        <v>674</v>
      </c>
      <c r="E230" s="20">
        <v>59</v>
      </c>
      <c r="F230" s="20">
        <v>49</v>
      </c>
      <c r="G230" s="9">
        <v>0.83050847457627119</v>
      </c>
      <c r="H230" s="20">
        <v>40</v>
      </c>
      <c r="I230" s="9">
        <v>0.81632653061224492</v>
      </c>
      <c r="J230" s="20">
        <v>0</v>
      </c>
      <c r="K230" s="9">
        <v>0</v>
      </c>
      <c r="L230" s="20">
        <v>3</v>
      </c>
      <c r="M230" s="9">
        <v>6.1224489795918366E-2</v>
      </c>
      <c r="N230" s="20">
        <v>1</v>
      </c>
      <c r="O230" s="9">
        <v>2.0408163265306121E-2</v>
      </c>
      <c r="P230" s="20">
        <v>1</v>
      </c>
      <c r="Q230" s="9">
        <v>2.0408163265306121E-2</v>
      </c>
    </row>
    <row r="231" spans="4:17" x14ac:dyDescent="0.25">
      <c r="D231" s="7" t="s">
        <v>491</v>
      </c>
      <c r="E231" s="20">
        <v>294</v>
      </c>
      <c r="F231" s="20">
        <v>257</v>
      </c>
      <c r="G231" s="9">
        <v>0.87414965986394555</v>
      </c>
      <c r="H231" s="20">
        <v>192</v>
      </c>
      <c r="I231" s="9">
        <v>0.74708171206225682</v>
      </c>
      <c r="J231" s="20">
        <v>0</v>
      </c>
      <c r="K231" s="9">
        <v>0</v>
      </c>
      <c r="L231" s="20">
        <v>11</v>
      </c>
      <c r="M231" s="9">
        <v>4.2801556420233464E-2</v>
      </c>
      <c r="N231" s="20">
        <v>5</v>
      </c>
      <c r="O231" s="9">
        <v>1.9455252918287938E-2</v>
      </c>
      <c r="P231" s="20">
        <v>7</v>
      </c>
      <c r="Q231" s="9">
        <v>2.7237354085603113E-2</v>
      </c>
    </row>
    <row r="232" spans="4:17" x14ac:dyDescent="0.25">
      <c r="D232" s="8" t="s">
        <v>493</v>
      </c>
      <c r="E232" s="20">
        <v>139</v>
      </c>
      <c r="F232" s="20">
        <v>129</v>
      </c>
      <c r="G232" s="9">
        <v>0.92805755395683454</v>
      </c>
      <c r="H232" s="20">
        <v>116</v>
      </c>
      <c r="I232" s="9">
        <v>0.89922480620155043</v>
      </c>
      <c r="J232" s="20">
        <v>0</v>
      </c>
      <c r="K232" s="9">
        <v>0</v>
      </c>
      <c r="L232" s="20">
        <v>4</v>
      </c>
      <c r="M232" s="9">
        <v>3.1007751937984496E-2</v>
      </c>
      <c r="N232" s="20">
        <v>3</v>
      </c>
      <c r="O232" s="9">
        <v>2.3255813953488372E-2</v>
      </c>
      <c r="P232" s="20">
        <v>1</v>
      </c>
      <c r="Q232" s="9">
        <v>7.7519379844961239E-3</v>
      </c>
    </row>
    <row r="233" spans="4:17" x14ac:dyDescent="0.25">
      <c r="D233" s="8" t="s">
        <v>494</v>
      </c>
      <c r="E233" s="20">
        <v>26</v>
      </c>
      <c r="F233" s="20">
        <v>22</v>
      </c>
      <c r="G233" s="9">
        <v>0.84615384615384615</v>
      </c>
      <c r="H233" s="20">
        <v>13</v>
      </c>
      <c r="I233" s="9">
        <v>0.59090909090909094</v>
      </c>
      <c r="J233" s="20">
        <v>0</v>
      </c>
      <c r="K233" s="9">
        <v>0</v>
      </c>
      <c r="L233" s="20">
        <v>1</v>
      </c>
      <c r="M233" s="9">
        <v>4.5454545454545456E-2</v>
      </c>
      <c r="N233" s="20">
        <v>1</v>
      </c>
      <c r="O233" s="9">
        <v>4.5454545454545456E-2</v>
      </c>
      <c r="P233" s="20">
        <v>1</v>
      </c>
      <c r="Q233" s="9">
        <v>4.5454545454545456E-2</v>
      </c>
    </row>
    <row r="234" spans="4:17" x14ac:dyDescent="0.25">
      <c r="D234" s="8" t="s">
        <v>499</v>
      </c>
      <c r="E234" s="20">
        <v>48</v>
      </c>
      <c r="F234" s="20">
        <v>38</v>
      </c>
      <c r="G234" s="9">
        <v>0.79166666666666663</v>
      </c>
      <c r="H234" s="20">
        <v>23</v>
      </c>
      <c r="I234" s="9">
        <v>0.60526315789473684</v>
      </c>
      <c r="J234" s="20">
        <v>0</v>
      </c>
      <c r="K234" s="9">
        <v>0</v>
      </c>
      <c r="L234" s="20">
        <v>2</v>
      </c>
      <c r="M234" s="9">
        <v>5.2631578947368418E-2</v>
      </c>
      <c r="N234" s="20">
        <v>1</v>
      </c>
      <c r="O234" s="9">
        <v>2.6315789473684209E-2</v>
      </c>
      <c r="P234" s="20">
        <v>3</v>
      </c>
      <c r="Q234" s="9">
        <v>7.8947368421052627E-2</v>
      </c>
    </row>
    <row r="235" spans="4:17" x14ac:dyDescent="0.25">
      <c r="D235" s="8" t="s">
        <v>492</v>
      </c>
      <c r="E235" s="20">
        <v>24</v>
      </c>
      <c r="F235" s="20">
        <v>20</v>
      </c>
      <c r="G235" s="9">
        <v>0.83333333333333337</v>
      </c>
      <c r="H235" s="20">
        <v>12</v>
      </c>
      <c r="I235" s="9">
        <v>0.6</v>
      </c>
      <c r="J235" s="20"/>
      <c r="K235" s="9">
        <v>0</v>
      </c>
      <c r="L235" s="20">
        <v>3</v>
      </c>
      <c r="M235" s="9">
        <v>0.15</v>
      </c>
      <c r="N235" s="20"/>
      <c r="O235" s="9">
        <v>0</v>
      </c>
      <c r="P235" s="20"/>
      <c r="Q235" s="9">
        <v>0</v>
      </c>
    </row>
    <row r="236" spans="4:17" x14ac:dyDescent="0.25">
      <c r="D236" s="8" t="s">
        <v>495</v>
      </c>
      <c r="E236" s="20">
        <v>57</v>
      </c>
      <c r="F236" s="20">
        <v>48</v>
      </c>
      <c r="G236" s="9">
        <v>0.84210526315789469</v>
      </c>
      <c r="H236" s="20">
        <v>28</v>
      </c>
      <c r="I236" s="9">
        <v>0.58333333333333337</v>
      </c>
      <c r="J236" s="20"/>
      <c r="K236" s="9">
        <v>0</v>
      </c>
      <c r="L236" s="20">
        <v>1</v>
      </c>
      <c r="M236" s="9">
        <v>2.0833333333333332E-2</v>
      </c>
      <c r="N236" s="20"/>
      <c r="O236" s="9">
        <v>0</v>
      </c>
      <c r="P236" s="20">
        <v>2</v>
      </c>
      <c r="Q236" s="9">
        <v>4.1666666666666664E-2</v>
      </c>
    </row>
    <row r="237" spans="4:17" x14ac:dyDescent="0.25">
      <c r="D237" s="7" t="s">
        <v>483</v>
      </c>
      <c r="E237" s="20">
        <v>250</v>
      </c>
      <c r="F237" s="20">
        <v>230</v>
      </c>
      <c r="G237" s="9">
        <v>0.92</v>
      </c>
      <c r="H237" s="20">
        <v>201</v>
      </c>
      <c r="I237" s="9">
        <v>0.87391304347826082</v>
      </c>
      <c r="J237" s="20">
        <v>0</v>
      </c>
      <c r="K237" s="9">
        <v>0</v>
      </c>
      <c r="L237" s="20">
        <v>9</v>
      </c>
      <c r="M237" s="9">
        <v>3.9130434782608699E-2</v>
      </c>
      <c r="N237" s="20">
        <v>3</v>
      </c>
      <c r="O237" s="9">
        <v>1.3043478260869565E-2</v>
      </c>
      <c r="P237" s="20">
        <v>1</v>
      </c>
      <c r="Q237" s="9">
        <v>4.3478260869565218E-3</v>
      </c>
    </row>
    <row r="238" spans="4:17" x14ac:dyDescent="0.25">
      <c r="D238" s="8" t="s">
        <v>484</v>
      </c>
      <c r="E238" s="20">
        <v>131</v>
      </c>
      <c r="F238" s="20">
        <v>122</v>
      </c>
      <c r="G238" s="9">
        <v>0.93129770992366412</v>
      </c>
      <c r="H238" s="20">
        <v>104</v>
      </c>
      <c r="I238" s="9">
        <v>0.85245901639344257</v>
      </c>
      <c r="J238" s="20">
        <v>0</v>
      </c>
      <c r="K238" s="9">
        <v>0</v>
      </c>
      <c r="L238" s="20">
        <v>4</v>
      </c>
      <c r="M238" s="9">
        <v>3.2786885245901641E-2</v>
      </c>
      <c r="N238" s="20">
        <v>2</v>
      </c>
      <c r="O238" s="9">
        <v>1.6393442622950821E-2</v>
      </c>
      <c r="P238" s="20">
        <v>1</v>
      </c>
      <c r="Q238" s="9">
        <v>8.1967213114754103E-3</v>
      </c>
    </row>
    <row r="239" spans="4:17" x14ac:dyDescent="0.25">
      <c r="D239" s="8" t="s">
        <v>488</v>
      </c>
      <c r="E239" s="20">
        <v>17</v>
      </c>
      <c r="F239" s="20">
        <v>16</v>
      </c>
      <c r="G239" s="9">
        <v>0.94117647058823528</v>
      </c>
      <c r="H239" s="20">
        <v>15</v>
      </c>
      <c r="I239" s="9">
        <v>0.9375</v>
      </c>
      <c r="J239" s="20">
        <v>0</v>
      </c>
      <c r="K239" s="9">
        <v>0</v>
      </c>
      <c r="L239" s="20">
        <v>1</v>
      </c>
      <c r="M239" s="9">
        <v>6.25E-2</v>
      </c>
      <c r="N239" s="20">
        <v>0</v>
      </c>
      <c r="O239" s="9">
        <v>0</v>
      </c>
      <c r="P239" s="20">
        <v>0</v>
      </c>
      <c r="Q239" s="9">
        <v>0</v>
      </c>
    </row>
    <row r="240" spans="4:17" x14ac:dyDescent="0.25">
      <c r="D240" s="8" t="s">
        <v>667</v>
      </c>
      <c r="E240" s="20">
        <v>102</v>
      </c>
      <c r="F240" s="20">
        <v>92</v>
      </c>
      <c r="G240" s="9">
        <v>0.90196078431372551</v>
      </c>
      <c r="H240" s="20">
        <v>82</v>
      </c>
      <c r="I240" s="9">
        <v>0.89130434782608692</v>
      </c>
      <c r="J240" s="20">
        <v>0</v>
      </c>
      <c r="K240" s="9">
        <v>0</v>
      </c>
      <c r="L240" s="20">
        <v>4</v>
      </c>
      <c r="M240" s="9">
        <v>4.3478260869565216E-2</v>
      </c>
      <c r="N240" s="20">
        <v>1</v>
      </c>
      <c r="O240" s="9">
        <v>1.0869565217391304E-2</v>
      </c>
      <c r="P240" s="20">
        <v>0</v>
      </c>
      <c r="Q240" s="9">
        <v>0</v>
      </c>
    </row>
    <row r="241" spans="4:17" x14ac:dyDescent="0.25">
      <c r="D241" s="7" t="s">
        <v>478</v>
      </c>
      <c r="E241" s="20">
        <v>328</v>
      </c>
      <c r="F241" s="20">
        <v>307</v>
      </c>
      <c r="G241" s="9">
        <v>0.93597560975609762</v>
      </c>
      <c r="H241" s="20">
        <v>252</v>
      </c>
      <c r="I241" s="9">
        <v>0.82084690553745931</v>
      </c>
      <c r="J241" s="20">
        <v>0</v>
      </c>
      <c r="K241" s="9">
        <v>0</v>
      </c>
      <c r="L241" s="20">
        <v>7</v>
      </c>
      <c r="M241" s="9">
        <v>2.2801302931596091E-2</v>
      </c>
      <c r="N241" s="20">
        <v>1</v>
      </c>
      <c r="O241" s="9">
        <v>3.2573289902280132E-3</v>
      </c>
      <c r="P241" s="20">
        <v>3</v>
      </c>
      <c r="Q241" s="9">
        <v>9.7719869706840382E-3</v>
      </c>
    </row>
    <row r="242" spans="4:17" x14ac:dyDescent="0.25">
      <c r="D242" s="8" t="s">
        <v>655</v>
      </c>
      <c r="E242" s="20">
        <v>8</v>
      </c>
      <c r="F242" s="20">
        <v>7</v>
      </c>
      <c r="G242" s="9">
        <v>0.875</v>
      </c>
      <c r="H242" s="20">
        <v>6</v>
      </c>
      <c r="I242" s="9">
        <v>0.8571428571428571</v>
      </c>
      <c r="J242" s="20">
        <v>0</v>
      </c>
      <c r="K242" s="9">
        <v>0</v>
      </c>
      <c r="L242" s="20">
        <v>0</v>
      </c>
      <c r="M242" s="9">
        <v>0</v>
      </c>
      <c r="N242" s="20">
        <v>0</v>
      </c>
      <c r="O242" s="9">
        <v>0</v>
      </c>
      <c r="P242" s="20">
        <v>0</v>
      </c>
      <c r="Q242" s="9">
        <v>0</v>
      </c>
    </row>
    <row r="243" spans="4:17" x14ac:dyDescent="0.25">
      <c r="D243" s="8" t="s">
        <v>479</v>
      </c>
      <c r="E243" s="20">
        <v>84</v>
      </c>
      <c r="F243" s="20">
        <v>79</v>
      </c>
      <c r="G243" s="9">
        <v>0.94047619047619047</v>
      </c>
      <c r="H243" s="20">
        <v>59</v>
      </c>
      <c r="I243" s="9">
        <v>0.74683544303797467</v>
      </c>
      <c r="J243" s="20">
        <v>0</v>
      </c>
      <c r="K243" s="9">
        <v>0</v>
      </c>
      <c r="L243" s="20">
        <v>3</v>
      </c>
      <c r="M243" s="9">
        <v>3.7974683544303799E-2</v>
      </c>
      <c r="N243" s="20">
        <v>0</v>
      </c>
      <c r="O243" s="9">
        <v>0</v>
      </c>
      <c r="P243" s="20">
        <v>0</v>
      </c>
      <c r="Q243" s="9">
        <v>0</v>
      </c>
    </row>
    <row r="244" spans="4:17" x14ac:dyDescent="0.25">
      <c r="D244" s="8" t="s">
        <v>480</v>
      </c>
      <c r="E244" s="20">
        <v>54</v>
      </c>
      <c r="F244" s="20">
        <v>51</v>
      </c>
      <c r="G244" s="9">
        <v>0.94444444444444442</v>
      </c>
      <c r="H244" s="20">
        <v>44</v>
      </c>
      <c r="I244" s="9">
        <v>0.86274509803921573</v>
      </c>
      <c r="J244" s="20">
        <v>0</v>
      </c>
      <c r="K244" s="9">
        <v>0</v>
      </c>
      <c r="L244" s="20">
        <v>1</v>
      </c>
      <c r="M244" s="9">
        <v>1.9607843137254902E-2</v>
      </c>
      <c r="N244" s="20">
        <v>0</v>
      </c>
      <c r="O244" s="9">
        <v>0</v>
      </c>
      <c r="P244" s="20">
        <v>0</v>
      </c>
      <c r="Q244" s="9">
        <v>0</v>
      </c>
    </row>
    <row r="245" spans="4:17" x14ac:dyDescent="0.25">
      <c r="D245" s="8" t="s">
        <v>664</v>
      </c>
      <c r="E245" s="20">
        <v>32</v>
      </c>
      <c r="F245" s="20">
        <v>27</v>
      </c>
      <c r="G245" s="9">
        <v>0.84375</v>
      </c>
      <c r="H245" s="20">
        <v>24</v>
      </c>
      <c r="I245" s="9">
        <v>0.88888888888888884</v>
      </c>
      <c r="J245" s="20">
        <v>0</v>
      </c>
      <c r="K245" s="9">
        <v>0</v>
      </c>
      <c r="L245" s="20">
        <v>2</v>
      </c>
      <c r="M245" s="9">
        <v>7.407407407407407E-2</v>
      </c>
      <c r="N245" s="20">
        <v>0</v>
      </c>
      <c r="O245" s="9">
        <v>0</v>
      </c>
      <c r="P245" s="20">
        <v>1</v>
      </c>
      <c r="Q245" s="9">
        <v>3.7037037037037035E-2</v>
      </c>
    </row>
    <row r="246" spans="4:17" x14ac:dyDescent="0.25">
      <c r="D246" s="8" t="s">
        <v>665</v>
      </c>
      <c r="E246" s="20">
        <v>32</v>
      </c>
      <c r="F246" s="20">
        <v>30</v>
      </c>
      <c r="G246" s="9">
        <v>0.9375</v>
      </c>
      <c r="H246" s="20">
        <v>26</v>
      </c>
      <c r="I246" s="9">
        <v>0.8666666666666667</v>
      </c>
      <c r="J246" s="20">
        <v>0</v>
      </c>
      <c r="K246" s="9">
        <v>0</v>
      </c>
      <c r="L246" s="20">
        <v>0</v>
      </c>
      <c r="M246" s="9">
        <v>0</v>
      </c>
      <c r="N246" s="20">
        <v>1</v>
      </c>
      <c r="O246" s="9">
        <v>3.3333333333333333E-2</v>
      </c>
      <c r="P246" s="20">
        <v>1</v>
      </c>
      <c r="Q246" s="9">
        <v>3.3333333333333333E-2</v>
      </c>
    </row>
    <row r="247" spans="4:17" x14ac:dyDescent="0.25">
      <c r="D247" s="8" t="s">
        <v>487</v>
      </c>
      <c r="E247" s="20">
        <v>44</v>
      </c>
      <c r="F247" s="20">
        <v>42</v>
      </c>
      <c r="G247" s="9">
        <v>0.95454545454545459</v>
      </c>
      <c r="H247" s="20">
        <v>31</v>
      </c>
      <c r="I247" s="9">
        <v>0.73809523809523814</v>
      </c>
      <c r="J247" s="20"/>
      <c r="K247" s="9">
        <v>0</v>
      </c>
      <c r="L247" s="20">
        <v>1</v>
      </c>
      <c r="M247" s="9">
        <v>2.3809523809523808E-2</v>
      </c>
      <c r="N247" s="20"/>
      <c r="O247" s="9">
        <v>0</v>
      </c>
      <c r="P247" s="20"/>
      <c r="Q247" s="9">
        <v>0</v>
      </c>
    </row>
    <row r="248" spans="4:17" x14ac:dyDescent="0.25">
      <c r="D248" s="8" t="s">
        <v>496</v>
      </c>
      <c r="E248" s="20">
        <v>37</v>
      </c>
      <c r="F248" s="20">
        <v>35</v>
      </c>
      <c r="G248" s="9">
        <v>0.94594594594594594</v>
      </c>
      <c r="H248" s="20">
        <v>31</v>
      </c>
      <c r="I248" s="9">
        <v>0.88571428571428568</v>
      </c>
      <c r="J248" s="20">
        <v>0</v>
      </c>
      <c r="K248" s="9">
        <v>0</v>
      </c>
      <c r="L248" s="20">
        <v>0</v>
      </c>
      <c r="M248" s="9">
        <v>0</v>
      </c>
      <c r="N248" s="20">
        <v>0</v>
      </c>
      <c r="O248" s="9">
        <v>0</v>
      </c>
      <c r="P248" s="20">
        <v>1</v>
      </c>
      <c r="Q248" s="9">
        <v>2.8571428571428571E-2</v>
      </c>
    </row>
    <row r="249" spans="4:17" x14ac:dyDescent="0.25">
      <c r="D249" s="8" t="s">
        <v>673</v>
      </c>
      <c r="E249" s="20">
        <v>37</v>
      </c>
      <c r="F249" s="20">
        <v>36</v>
      </c>
      <c r="G249" s="9">
        <v>0.97297297297297303</v>
      </c>
      <c r="H249" s="20">
        <v>31</v>
      </c>
      <c r="I249" s="9">
        <v>0.86111111111111116</v>
      </c>
      <c r="J249" s="20">
        <v>0</v>
      </c>
      <c r="K249" s="9">
        <v>0</v>
      </c>
      <c r="L249" s="20">
        <v>0</v>
      </c>
      <c r="M249" s="9">
        <v>0</v>
      </c>
      <c r="N249" s="20">
        <v>0</v>
      </c>
      <c r="O249" s="9">
        <v>0</v>
      </c>
      <c r="P249" s="20">
        <v>0</v>
      </c>
      <c r="Q249" s="9">
        <v>0</v>
      </c>
    </row>
    <row r="250" spans="4:17" x14ac:dyDescent="0.25">
      <c r="D250" s="7" t="s">
        <v>476</v>
      </c>
      <c r="E250" s="20">
        <v>513</v>
      </c>
      <c r="F250" s="20">
        <v>485</v>
      </c>
      <c r="G250" s="9">
        <v>0.94541910331384016</v>
      </c>
      <c r="H250" s="20">
        <v>412</v>
      </c>
      <c r="I250" s="9">
        <v>0.84948453608247421</v>
      </c>
      <c r="J250" s="20">
        <v>0</v>
      </c>
      <c r="K250" s="9">
        <v>0</v>
      </c>
      <c r="L250" s="20">
        <v>13</v>
      </c>
      <c r="M250" s="9">
        <v>2.6804123711340205E-2</v>
      </c>
      <c r="N250" s="20">
        <v>1</v>
      </c>
      <c r="O250" s="9">
        <v>2.0618556701030928E-3</v>
      </c>
      <c r="P250" s="20">
        <v>7</v>
      </c>
      <c r="Q250" s="9">
        <v>1.443298969072165E-2</v>
      </c>
    </row>
    <row r="251" spans="4:17" x14ac:dyDescent="0.25">
      <c r="D251" s="8" t="s">
        <v>653</v>
      </c>
      <c r="E251" s="20">
        <v>31</v>
      </c>
      <c r="F251" s="20">
        <v>31</v>
      </c>
      <c r="G251" s="9">
        <v>1</v>
      </c>
      <c r="H251" s="20">
        <v>26</v>
      </c>
      <c r="I251" s="9">
        <v>0.83870967741935487</v>
      </c>
      <c r="J251" s="20">
        <v>0</v>
      </c>
      <c r="K251" s="9">
        <v>0</v>
      </c>
      <c r="L251" s="20">
        <v>0</v>
      </c>
      <c r="M251" s="9">
        <v>0</v>
      </c>
      <c r="N251" s="20">
        <v>0</v>
      </c>
      <c r="O251" s="9">
        <v>0</v>
      </c>
      <c r="P251" s="20">
        <v>0</v>
      </c>
      <c r="Q251" s="9">
        <v>0</v>
      </c>
    </row>
    <row r="252" spans="4:17" x14ac:dyDescent="0.25">
      <c r="D252" s="8" t="s">
        <v>656</v>
      </c>
      <c r="E252" s="20">
        <v>76</v>
      </c>
      <c r="F252" s="20">
        <v>69</v>
      </c>
      <c r="G252" s="9">
        <v>0.90789473684210531</v>
      </c>
      <c r="H252" s="20">
        <v>66</v>
      </c>
      <c r="I252" s="9">
        <v>0.95652173913043481</v>
      </c>
      <c r="J252" s="20">
        <v>0</v>
      </c>
      <c r="K252" s="9">
        <v>0</v>
      </c>
      <c r="L252" s="20">
        <v>5</v>
      </c>
      <c r="M252" s="9">
        <v>7.2463768115942032E-2</v>
      </c>
      <c r="N252" s="20">
        <v>0</v>
      </c>
      <c r="O252" s="9">
        <v>0</v>
      </c>
      <c r="P252" s="20">
        <v>0</v>
      </c>
      <c r="Q252" s="9">
        <v>0</v>
      </c>
    </row>
    <row r="253" spans="4:17" x14ac:dyDescent="0.25">
      <c r="D253" s="8" t="s">
        <v>659</v>
      </c>
      <c r="E253" s="20">
        <v>25</v>
      </c>
      <c r="F253" s="20">
        <v>24</v>
      </c>
      <c r="G253" s="9">
        <v>0.96</v>
      </c>
      <c r="H253" s="20">
        <v>19</v>
      </c>
      <c r="I253" s="9">
        <v>0.79166666666666663</v>
      </c>
      <c r="J253" s="20">
        <v>0</v>
      </c>
      <c r="K253" s="9">
        <v>0</v>
      </c>
      <c r="L253" s="20">
        <v>0</v>
      </c>
      <c r="M253" s="9">
        <v>0</v>
      </c>
      <c r="N253" s="20">
        <v>0</v>
      </c>
      <c r="O253" s="9">
        <v>0</v>
      </c>
      <c r="P253" s="20">
        <v>1</v>
      </c>
      <c r="Q253" s="9">
        <v>4.1666666666666664E-2</v>
      </c>
    </row>
    <row r="254" spans="4:17" x14ac:dyDescent="0.25">
      <c r="D254" s="8" t="s">
        <v>485</v>
      </c>
      <c r="E254" s="20">
        <v>27</v>
      </c>
      <c r="F254" s="20">
        <v>27</v>
      </c>
      <c r="G254" s="9">
        <v>1</v>
      </c>
      <c r="H254" s="20">
        <v>25</v>
      </c>
      <c r="I254" s="9">
        <v>0.92592592592592593</v>
      </c>
      <c r="J254" s="20">
        <v>0</v>
      </c>
      <c r="K254" s="9">
        <v>0</v>
      </c>
      <c r="L254" s="20">
        <v>0</v>
      </c>
      <c r="M254" s="9">
        <v>0</v>
      </c>
      <c r="N254" s="20">
        <v>0</v>
      </c>
      <c r="O254" s="9">
        <v>0</v>
      </c>
      <c r="P254" s="20">
        <v>0</v>
      </c>
      <c r="Q254" s="9">
        <v>0</v>
      </c>
    </row>
    <row r="255" spans="4:17" x14ac:dyDescent="0.25">
      <c r="D255" s="8" t="s">
        <v>668</v>
      </c>
      <c r="E255" s="20">
        <v>29</v>
      </c>
      <c r="F255" s="20">
        <v>27</v>
      </c>
      <c r="G255" s="9">
        <v>0.93103448275862066</v>
      </c>
      <c r="H255" s="20">
        <v>24</v>
      </c>
      <c r="I255" s="9">
        <v>0.88888888888888884</v>
      </c>
      <c r="J255" s="20">
        <v>0</v>
      </c>
      <c r="K255" s="9">
        <v>0</v>
      </c>
      <c r="L255" s="20">
        <v>0</v>
      </c>
      <c r="M255" s="9">
        <v>0</v>
      </c>
      <c r="N255" s="20">
        <v>0</v>
      </c>
      <c r="O255" s="9">
        <v>0</v>
      </c>
      <c r="P255" s="20">
        <v>1</v>
      </c>
      <c r="Q255" s="9">
        <v>3.7037037037037035E-2</v>
      </c>
    </row>
    <row r="256" spans="4:17" x14ac:dyDescent="0.25">
      <c r="D256" s="8" t="s">
        <v>670</v>
      </c>
      <c r="E256" s="20">
        <v>77</v>
      </c>
      <c r="F256" s="20">
        <v>73</v>
      </c>
      <c r="G256" s="9">
        <v>0.94805194805194803</v>
      </c>
      <c r="H256" s="20">
        <v>63</v>
      </c>
      <c r="I256" s="9">
        <v>0.86301369863013699</v>
      </c>
      <c r="J256" s="20">
        <v>0</v>
      </c>
      <c r="K256" s="9">
        <v>0</v>
      </c>
      <c r="L256" s="20">
        <v>2</v>
      </c>
      <c r="M256" s="9">
        <v>2.7397260273972601E-2</v>
      </c>
      <c r="N256" s="20">
        <v>0</v>
      </c>
      <c r="O256" s="9">
        <v>0</v>
      </c>
      <c r="P256" s="20">
        <v>1</v>
      </c>
      <c r="Q256" s="9">
        <v>1.3698630136986301E-2</v>
      </c>
    </row>
    <row r="257" spans="4:17" x14ac:dyDescent="0.25">
      <c r="D257" s="8" t="s">
        <v>671</v>
      </c>
      <c r="E257" s="20">
        <v>23</v>
      </c>
      <c r="F257" s="20">
        <v>23</v>
      </c>
      <c r="G257" s="9">
        <v>1</v>
      </c>
      <c r="H257" s="20">
        <v>20</v>
      </c>
      <c r="I257" s="9">
        <v>0.86956521739130432</v>
      </c>
      <c r="J257" s="20">
        <v>0</v>
      </c>
      <c r="K257" s="9">
        <v>0</v>
      </c>
      <c r="L257" s="20">
        <v>0</v>
      </c>
      <c r="M257" s="9">
        <v>0</v>
      </c>
      <c r="N257" s="20">
        <v>0</v>
      </c>
      <c r="O257" s="9">
        <v>0</v>
      </c>
      <c r="P257" s="20">
        <v>0</v>
      </c>
      <c r="Q257" s="9">
        <v>0</v>
      </c>
    </row>
    <row r="258" spans="4:17" x14ac:dyDescent="0.25">
      <c r="D258" s="8" t="s">
        <v>497</v>
      </c>
      <c r="E258" s="20">
        <v>52</v>
      </c>
      <c r="F258" s="20">
        <v>50</v>
      </c>
      <c r="G258" s="9">
        <v>0.96153846153846156</v>
      </c>
      <c r="H258" s="20">
        <v>38</v>
      </c>
      <c r="I258" s="9">
        <v>0.76</v>
      </c>
      <c r="J258" s="20">
        <v>0</v>
      </c>
      <c r="K258" s="9">
        <v>0</v>
      </c>
      <c r="L258" s="20">
        <v>0</v>
      </c>
      <c r="M258" s="9">
        <v>0</v>
      </c>
      <c r="N258" s="20">
        <v>1</v>
      </c>
      <c r="O258" s="9">
        <v>0.02</v>
      </c>
      <c r="P258" s="20">
        <v>1</v>
      </c>
      <c r="Q258" s="9">
        <v>0.02</v>
      </c>
    </row>
    <row r="259" spans="4:17" x14ac:dyDescent="0.25">
      <c r="D259" s="8" t="s">
        <v>672</v>
      </c>
      <c r="E259" s="20">
        <v>83</v>
      </c>
      <c r="F259" s="20">
        <v>76</v>
      </c>
      <c r="G259" s="9">
        <v>0.91566265060240959</v>
      </c>
      <c r="H259" s="20">
        <v>56</v>
      </c>
      <c r="I259" s="9">
        <v>0.73684210526315785</v>
      </c>
      <c r="J259" s="20">
        <v>0</v>
      </c>
      <c r="K259" s="9">
        <v>0</v>
      </c>
      <c r="L259" s="20">
        <v>4</v>
      </c>
      <c r="M259" s="9">
        <v>5.2631578947368418E-2</v>
      </c>
      <c r="N259" s="20">
        <v>0</v>
      </c>
      <c r="O259" s="9">
        <v>0</v>
      </c>
      <c r="P259" s="20">
        <v>1</v>
      </c>
      <c r="Q259" s="9">
        <v>1.3157894736842105E-2</v>
      </c>
    </row>
    <row r="260" spans="4:17" x14ac:dyDescent="0.25">
      <c r="D260" s="8" t="s">
        <v>675</v>
      </c>
      <c r="E260" s="20">
        <v>59</v>
      </c>
      <c r="F260" s="20">
        <v>56</v>
      </c>
      <c r="G260" s="9">
        <v>0.94915254237288138</v>
      </c>
      <c r="H260" s="20">
        <v>52</v>
      </c>
      <c r="I260" s="9">
        <v>0.9285714285714286</v>
      </c>
      <c r="J260" s="20">
        <v>0</v>
      </c>
      <c r="K260" s="9">
        <v>0</v>
      </c>
      <c r="L260" s="20">
        <v>1</v>
      </c>
      <c r="M260" s="9">
        <v>1.7857142857142856E-2</v>
      </c>
      <c r="N260" s="20">
        <v>0</v>
      </c>
      <c r="O260" s="9">
        <v>0</v>
      </c>
      <c r="P260" s="20">
        <v>2</v>
      </c>
      <c r="Q260" s="9">
        <v>3.5714285714285712E-2</v>
      </c>
    </row>
    <row r="261" spans="4:17" x14ac:dyDescent="0.25">
      <c r="D261" s="8" t="s">
        <v>477</v>
      </c>
      <c r="E261" s="20">
        <v>31</v>
      </c>
      <c r="F261" s="20">
        <v>29</v>
      </c>
      <c r="G261" s="9">
        <v>0.93548387096774188</v>
      </c>
      <c r="H261" s="20">
        <v>23</v>
      </c>
      <c r="I261" s="9">
        <v>0.7931034482758621</v>
      </c>
      <c r="J261" s="20"/>
      <c r="K261" s="9">
        <v>0</v>
      </c>
      <c r="L261" s="20">
        <v>1</v>
      </c>
      <c r="M261" s="9">
        <v>3.4482758620689655E-2</v>
      </c>
      <c r="N261" s="20"/>
      <c r="O261" s="9">
        <v>0</v>
      </c>
      <c r="P261" s="20"/>
      <c r="Q261" s="9">
        <v>0</v>
      </c>
    </row>
    <row r="262" spans="4:17" x14ac:dyDescent="0.25">
      <c r="D262" s="6" t="s">
        <v>676</v>
      </c>
      <c r="E262" s="20">
        <v>1869</v>
      </c>
      <c r="F262" s="20">
        <v>1626</v>
      </c>
      <c r="G262" s="9">
        <v>0.869983948635634</v>
      </c>
      <c r="H262" s="20">
        <v>1232</v>
      </c>
      <c r="I262" s="9">
        <v>0.75768757687576871</v>
      </c>
      <c r="J262" s="20">
        <v>0</v>
      </c>
      <c r="K262" s="9">
        <v>0</v>
      </c>
      <c r="L262" s="20">
        <v>150</v>
      </c>
      <c r="M262" s="9">
        <v>9.2250922509225092E-2</v>
      </c>
      <c r="N262" s="20">
        <v>23</v>
      </c>
      <c r="O262" s="9">
        <v>1.4145141451414513E-2</v>
      </c>
      <c r="P262" s="20">
        <v>4</v>
      </c>
      <c r="Q262" s="9">
        <v>2.4600246002460025E-3</v>
      </c>
    </row>
    <row r="263" spans="4:17" x14ac:dyDescent="0.25">
      <c r="D263" s="7" t="s">
        <v>693</v>
      </c>
      <c r="E263" s="20">
        <v>262</v>
      </c>
      <c r="F263" s="20">
        <v>234</v>
      </c>
      <c r="G263" s="9">
        <v>0.89312977099236646</v>
      </c>
      <c r="H263" s="20">
        <v>176</v>
      </c>
      <c r="I263" s="9">
        <v>0.75213675213675213</v>
      </c>
      <c r="J263" s="20">
        <v>0</v>
      </c>
      <c r="K263" s="9">
        <v>0</v>
      </c>
      <c r="L263" s="20">
        <v>20</v>
      </c>
      <c r="M263" s="9">
        <v>8.5470085470085472E-2</v>
      </c>
      <c r="N263" s="20">
        <v>3</v>
      </c>
      <c r="O263" s="9">
        <v>1.282051282051282E-2</v>
      </c>
      <c r="P263" s="20">
        <v>0</v>
      </c>
      <c r="Q263" s="9">
        <v>0</v>
      </c>
    </row>
    <row r="264" spans="4:17" x14ac:dyDescent="0.25">
      <c r="D264" s="8" t="s">
        <v>694</v>
      </c>
      <c r="E264" s="20">
        <v>23</v>
      </c>
      <c r="F264" s="20">
        <v>20</v>
      </c>
      <c r="G264" s="9">
        <v>0.86956521739130432</v>
      </c>
      <c r="H264" s="20">
        <v>19</v>
      </c>
      <c r="I264" s="9">
        <v>0.95</v>
      </c>
      <c r="J264" s="20">
        <v>0</v>
      </c>
      <c r="K264" s="9">
        <v>0</v>
      </c>
      <c r="L264" s="20">
        <v>3</v>
      </c>
      <c r="M264" s="9">
        <v>0.15</v>
      </c>
      <c r="N264" s="20">
        <v>0</v>
      </c>
      <c r="O264" s="9">
        <v>0</v>
      </c>
      <c r="P264" s="20">
        <v>0</v>
      </c>
      <c r="Q264" s="9">
        <v>0</v>
      </c>
    </row>
    <row r="265" spans="4:17" x14ac:dyDescent="0.25">
      <c r="D265" s="8" t="s">
        <v>696</v>
      </c>
      <c r="E265" s="20">
        <v>33</v>
      </c>
      <c r="F265" s="20">
        <v>31</v>
      </c>
      <c r="G265" s="9">
        <v>0.93939393939393945</v>
      </c>
      <c r="H265" s="20">
        <v>22</v>
      </c>
      <c r="I265" s="9">
        <v>0.70967741935483875</v>
      </c>
      <c r="J265" s="20">
        <v>0</v>
      </c>
      <c r="K265" s="9">
        <v>0</v>
      </c>
      <c r="L265" s="20">
        <v>1</v>
      </c>
      <c r="M265" s="9">
        <v>3.2258064516129031E-2</v>
      </c>
      <c r="N265" s="20">
        <v>1</v>
      </c>
      <c r="O265" s="9">
        <v>3.2258064516129031E-2</v>
      </c>
      <c r="P265" s="20">
        <v>0</v>
      </c>
      <c r="Q265" s="9">
        <v>0</v>
      </c>
    </row>
    <row r="266" spans="4:17" x14ac:dyDescent="0.25">
      <c r="D266" s="8" t="s">
        <v>704</v>
      </c>
      <c r="E266" s="20">
        <v>38</v>
      </c>
      <c r="F266" s="20">
        <v>34</v>
      </c>
      <c r="G266" s="9">
        <v>0.89473684210526316</v>
      </c>
      <c r="H266" s="20">
        <v>23</v>
      </c>
      <c r="I266" s="9">
        <v>0.67647058823529416</v>
      </c>
      <c r="J266" s="20">
        <v>0</v>
      </c>
      <c r="K266" s="9">
        <v>0</v>
      </c>
      <c r="L266" s="20">
        <v>3</v>
      </c>
      <c r="M266" s="9">
        <v>8.8235294117647065E-2</v>
      </c>
      <c r="N266" s="20">
        <v>0</v>
      </c>
      <c r="O266" s="9">
        <v>0</v>
      </c>
      <c r="P266" s="20">
        <v>0</v>
      </c>
      <c r="Q266" s="9">
        <v>0</v>
      </c>
    </row>
    <row r="267" spans="4:17" x14ac:dyDescent="0.25">
      <c r="D267" s="8" t="s">
        <v>709</v>
      </c>
      <c r="E267" s="20">
        <v>130</v>
      </c>
      <c r="F267" s="20">
        <v>114</v>
      </c>
      <c r="G267" s="9">
        <v>0.87692307692307692</v>
      </c>
      <c r="H267" s="20">
        <v>86</v>
      </c>
      <c r="I267" s="9">
        <v>0.75438596491228072</v>
      </c>
      <c r="J267" s="20">
        <v>0</v>
      </c>
      <c r="K267" s="9">
        <v>0</v>
      </c>
      <c r="L267" s="20">
        <v>11</v>
      </c>
      <c r="M267" s="9">
        <v>9.6491228070175433E-2</v>
      </c>
      <c r="N267" s="20">
        <v>2</v>
      </c>
      <c r="O267" s="9">
        <v>1.7543859649122806E-2</v>
      </c>
      <c r="P267" s="20">
        <v>0</v>
      </c>
      <c r="Q267" s="9">
        <v>0</v>
      </c>
    </row>
    <row r="268" spans="4:17" x14ac:dyDescent="0.25">
      <c r="D268" s="8" t="s">
        <v>713</v>
      </c>
      <c r="E268" s="20">
        <v>38</v>
      </c>
      <c r="F268" s="20">
        <v>35</v>
      </c>
      <c r="G268" s="9">
        <v>0.92105263157894735</v>
      </c>
      <c r="H268" s="20">
        <v>26</v>
      </c>
      <c r="I268" s="9">
        <v>0.74285714285714288</v>
      </c>
      <c r="J268" s="20">
        <v>0</v>
      </c>
      <c r="K268" s="9">
        <v>0</v>
      </c>
      <c r="L268" s="20">
        <v>2</v>
      </c>
      <c r="M268" s="9">
        <v>5.7142857142857141E-2</v>
      </c>
      <c r="N268" s="20">
        <v>0</v>
      </c>
      <c r="O268" s="9">
        <v>0</v>
      </c>
      <c r="P268" s="20">
        <v>0</v>
      </c>
      <c r="Q268" s="9">
        <v>0</v>
      </c>
    </row>
    <row r="269" spans="4:17" x14ac:dyDescent="0.25">
      <c r="D269" s="7" t="s">
        <v>679</v>
      </c>
      <c r="E269" s="20">
        <v>136</v>
      </c>
      <c r="F269" s="20">
        <v>113</v>
      </c>
      <c r="G269" s="9">
        <v>0.83088235294117652</v>
      </c>
      <c r="H269" s="20">
        <v>67</v>
      </c>
      <c r="I269" s="9">
        <v>0.59292035398230092</v>
      </c>
      <c r="J269" s="20">
        <v>0</v>
      </c>
      <c r="K269" s="9">
        <v>0</v>
      </c>
      <c r="L269" s="20">
        <v>11</v>
      </c>
      <c r="M269" s="9">
        <v>9.7345132743362831E-2</v>
      </c>
      <c r="N269" s="20">
        <v>1</v>
      </c>
      <c r="O269" s="9">
        <v>8.8495575221238937E-3</v>
      </c>
      <c r="P269" s="20">
        <v>0</v>
      </c>
      <c r="Q269" s="9">
        <v>0</v>
      </c>
    </row>
    <row r="270" spans="4:17" x14ac:dyDescent="0.25">
      <c r="D270" s="8" t="s">
        <v>680</v>
      </c>
      <c r="E270" s="20">
        <v>59</v>
      </c>
      <c r="F270" s="20">
        <v>48</v>
      </c>
      <c r="G270" s="9">
        <v>0.81355932203389836</v>
      </c>
      <c r="H270" s="20">
        <v>27</v>
      </c>
      <c r="I270" s="9">
        <v>0.5625</v>
      </c>
      <c r="J270" s="20">
        <v>0</v>
      </c>
      <c r="K270" s="9">
        <v>0</v>
      </c>
      <c r="L270" s="20">
        <v>5</v>
      </c>
      <c r="M270" s="9">
        <v>0.10416666666666667</v>
      </c>
      <c r="N270" s="20">
        <v>0</v>
      </c>
      <c r="O270" s="9">
        <v>0</v>
      </c>
      <c r="P270" s="20">
        <v>0</v>
      </c>
      <c r="Q270" s="9">
        <v>0</v>
      </c>
    </row>
    <row r="271" spans="4:17" x14ac:dyDescent="0.25">
      <c r="D271" s="8" t="s">
        <v>685</v>
      </c>
      <c r="E271" s="20">
        <v>40</v>
      </c>
      <c r="F271" s="20">
        <v>33</v>
      </c>
      <c r="G271" s="9">
        <v>0.82499999999999996</v>
      </c>
      <c r="H271" s="20">
        <v>22</v>
      </c>
      <c r="I271" s="9">
        <v>0.66666666666666663</v>
      </c>
      <c r="J271" s="20">
        <v>0</v>
      </c>
      <c r="K271" s="9">
        <v>0</v>
      </c>
      <c r="L271" s="20">
        <v>4</v>
      </c>
      <c r="M271" s="9">
        <v>0.12121212121212122</v>
      </c>
      <c r="N271" s="20">
        <v>1</v>
      </c>
      <c r="O271" s="9">
        <v>3.0303030303030304E-2</v>
      </c>
      <c r="P271" s="20">
        <v>0</v>
      </c>
      <c r="Q271" s="9">
        <v>0</v>
      </c>
    </row>
    <row r="272" spans="4:17" x14ac:dyDescent="0.25">
      <c r="D272" s="8" t="s">
        <v>697</v>
      </c>
      <c r="E272" s="20">
        <v>0</v>
      </c>
      <c r="F272" s="20">
        <v>0</v>
      </c>
      <c r="G272" s="9">
        <v>0</v>
      </c>
      <c r="H272" s="20">
        <v>0</v>
      </c>
      <c r="I272" s="9">
        <v>0</v>
      </c>
      <c r="J272" s="20">
        <v>0</v>
      </c>
      <c r="K272" s="9">
        <v>0</v>
      </c>
      <c r="L272" s="20">
        <v>0</v>
      </c>
      <c r="M272" s="9">
        <v>0</v>
      </c>
      <c r="N272" s="20">
        <v>0</v>
      </c>
      <c r="O272" s="9">
        <v>0</v>
      </c>
      <c r="P272" s="20">
        <v>0</v>
      </c>
      <c r="Q272" s="9">
        <v>0</v>
      </c>
    </row>
    <row r="273" spans="4:17" x14ac:dyDescent="0.25">
      <c r="D273" s="8" t="s">
        <v>705</v>
      </c>
      <c r="E273" s="20">
        <v>37</v>
      </c>
      <c r="F273" s="20">
        <v>32</v>
      </c>
      <c r="G273" s="9">
        <v>0.86486486486486491</v>
      </c>
      <c r="H273" s="20">
        <v>18</v>
      </c>
      <c r="I273" s="9">
        <v>0.5625</v>
      </c>
      <c r="J273" s="20">
        <v>0</v>
      </c>
      <c r="K273" s="9">
        <v>0</v>
      </c>
      <c r="L273" s="20">
        <v>2</v>
      </c>
      <c r="M273" s="9">
        <v>6.25E-2</v>
      </c>
      <c r="N273" s="20">
        <v>0</v>
      </c>
      <c r="O273" s="9">
        <v>0</v>
      </c>
      <c r="P273" s="20">
        <v>0</v>
      </c>
      <c r="Q273" s="9">
        <v>0</v>
      </c>
    </row>
    <row r="274" spans="4:17" x14ac:dyDescent="0.25">
      <c r="D274" s="7" t="s">
        <v>681</v>
      </c>
      <c r="E274" s="20">
        <v>176</v>
      </c>
      <c r="F274" s="20">
        <v>145</v>
      </c>
      <c r="G274" s="9">
        <v>0.82386363636363635</v>
      </c>
      <c r="H274" s="20">
        <v>131</v>
      </c>
      <c r="I274" s="9">
        <v>0.90344827586206899</v>
      </c>
      <c r="J274" s="20">
        <v>0</v>
      </c>
      <c r="K274" s="9">
        <v>0</v>
      </c>
      <c r="L274" s="20">
        <v>21</v>
      </c>
      <c r="M274" s="9">
        <v>0.14482758620689656</v>
      </c>
      <c r="N274" s="20">
        <v>5</v>
      </c>
      <c r="O274" s="9">
        <v>3.4482758620689655E-2</v>
      </c>
      <c r="P274" s="20">
        <v>0</v>
      </c>
      <c r="Q274" s="9">
        <v>0</v>
      </c>
    </row>
    <row r="275" spans="4:17" x14ac:dyDescent="0.25">
      <c r="D275" s="8" t="s">
        <v>682</v>
      </c>
      <c r="E275" s="20">
        <v>52</v>
      </c>
      <c r="F275" s="20">
        <v>44</v>
      </c>
      <c r="G275" s="9">
        <v>0.84615384615384615</v>
      </c>
      <c r="H275" s="20">
        <v>37</v>
      </c>
      <c r="I275" s="9">
        <v>0.84090909090909094</v>
      </c>
      <c r="J275" s="20">
        <v>0</v>
      </c>
      <c r="K275" s="9">
        <v>0</v>
      </c>
      <c r="L275" s="20">
        <v>6</v>
      </c>
      <c r="M275" s="9">
        <v>0.13636363636363635</v>
      </c>
      <c r="N275" s="20">
        <v>1</v>
      </c>
      <c r="O275" s="9">
        <v>2.2727272727272728E-2</v>
      </c>
      <c r="P275" s="20">
        <v>0</v>
      </c>
      <c r="Q275" s="9">
        <v>0</v>
      </c>
    </row>
    <row r="276" spans="4:17" x14ac:dyDescent="0.25">
      <c r="D276" s="8" t="s">
        <v>689</v>
      </c>
      <c r="E276" s="20">
        <v>27</v>
      </c>
      <c r="F276" s="20">
        <v>24</v>
      </c>
      <c r="G276" s="9">
        <v>0.88888888888888884</v>
      </c>
      <c r="H276" s="20">
        <v>21</v>
      </c>
      <c r="I276" s="9">
        <v>0.875</v>
      </c>
      <c r="J276" s="20">
        <v>0</v>
      </c>
      <c r="K276" s="9">
        <v>0</v>
      </c>
      <c r="L276" s="20">
        <v>2</v>
      </c>
      <c r="M276" s="9">
        <v>8.3333333333333329E-2</v>
      </c>
      <c r="N276" s="20">
        <v>1</v>
      </c>
      <c r="O276" s="9">
        <v>4.1666666666666664E-2</v>
      </c>
      <c r="P276" s="20">
        <v>0</v>
      </c>
      <c r="Q276" s="9">
        <v>0</v>
      </c>
    </row>
    <row r="277" spans="4:17" x14ac:dyDescent="0.25">
      <c r="D277" s="8" t="s">
        <v>698</v>
      </c>
      <c r="E277" s="20">
        <v>66</v>
      </c>
      <c r="F277" s="20">
        <v>51</v>
      </c>
      <c r="G277" s="9">
        <v>0.77272727272727271</v>
      </c>
      <c r="H277" s="20">
        <v>51</v>
      </c>
      <c r="I277" s="9">
        <v>1</v>
      </c>
      <c r="J277" s="20">
        <v>0</v>
      </c>
      <c r="K277" s="9">
        <v>0</v>
      </c>
      <c r="L277" s="20">
        <v>11</v>
      </c>
      <c r="M277" s="9">
        <v>0.21568627450980393</v>
      </c>
      <c r="N277" s="20">
        <v>1</v>
      </c>
      <c r="O277" s="9">
        <v>1.9607843137254902E-2</v>
      </c>
      <c r="P277" s="20">
        <v>0</v>
      </c>
      <c r="Q277" s="9">
        <v>0</v>
      </c>
    </row>
    <row r="278" spans="4:17" x14ac:dyDescent="0.25">
      <c r="D278" s="8" t="s">
        <v>699</v>
      </c>
      <c r="E278" s="20">
        <v>31</v>
      </c>
      <c r="F278" s="20">
        <v>26</v>
      </c>
      <c r="G278" s="9">
        <v>0.83870967741935487</v>
      </c>
      <c r="H278" s="20">
        <v>22</v>
      </c>
      <c r="I278" s="9">
        <v>0.84615384615384615</v>
      </c>
      <c r="J278" s="20">
        <v>0</v>
      </c>
      <c r="K278" s="9">
        <v>0</v>
      </c>
      <c r="L278" s="20">
        <v>2</v>
      </c>
      <c r="M278" s="9">
        <v>7.6923076923076927E-2</v>
      </c>
      <c r="N278" s="20">
        <v>2</v>
      </c>
      <c r="O278" s="9">
        <v>7.6923076923076927E-2</v>
      </c>
      <c r="P278" s="20">
        <v>0</v>
      </c>
      <c r="Q278" s="9">
        <v>0</v>
      </c>
    </row>
    <row r="279" spans="4:17" x14ac:dyDescent="0.25">
      <c r="D279" s="7" t="s">
        <v>702</v>
      </c>
      <c r="E279" s="20">
        <v>353</v>
      </c>
      <c r="F279" s="20">
        <v>300</v>
      </c>
      <c r="G279" s="9">
        <v>0.84985835694050993</v>
      </c>
      <c r="H279" s="20">
        <v>211</v>
      </c>
      <c r="I279" s="9">
        <v>0.70333333333333337</v>
      </c>
      <c r="J279" s="20">
        <v>0</v>
      </c>
      <c r="K279" s="9">
        <v>0</v>
      </c>
      <c r="L279" s="20">
        <v>35</v>
      </c>
      <c r="M279" s="9">
        <v>0.11666666666666667</v>
      </c>
      <c r="N279" s="20">
        <v>6</v>
      </c>
      <c r="O279" s="9">
        <v>0.02</v>
      </c>
      <c r="P279" s="20">
        <v>0</v>
      </c>
      <c r="Q279" s="9">
        <v>0</v>
      </c>
    </row>
    <row r="280" spans="4:17" x14ac:dyDescent="0.25">
      <c r="D280" s="8" t="s">
        <v>703</v>
      </c>
      <c r="E280" s="20">
        <v>41</v>
      </c>
      <c r="F280" s="20">
        <v>39</v>
      </c>
      <c r="G280" s="9">
        <v>0.95121951219512191</v>
      </c>
      <c r="H280" s="20">
        <v>31</v>
      </c>
      <c r="I280" s="9">
        <v>0.79487179487179482</v>
      </c>
      <c r="J280" s="20">
        <v>0</v>
      </c>
      <c r="K280" s="9">
        <v>0</v>
      </c>
      <c r="L280" s="20">
        <v>2</v>
      </c>
      <c r="M280" s="9">
        <v>5.128205128205128E-2</v>
      </c>
      <c r="N280" s="20">
        <v>0</v>
      </c>
      <c r="O280" s="9">
        <v>0</v>
      </c>
      <c r="P280" s="20">
        <v>0</v>
      </c>
      <c r="Q280" s="9">
        <v>0</v>
      </c>
    </row>
    <row r="281" spans="4:17" x14ac:dyDescent="0.25">
      <c r="D281" s="8" t="s">
        <v>706</v>
      </c>
      <c r="E281" s="20">
        <v>61</v>
      </c>
      <c r="F281" s="20">
        <v>45</v>
      </c>
      <c r="G281" s="9">
        <v>0.73770491803278693</v>
      </c>
      <c r="H281" s="20">
        <v>23</v>
      </c>
      <c r="I281" s="9">
        <v>0.51111111111111107</v>
      </c>
      <c r="J281" s="20">
        <v>0</v>
      </c>
      <c r="K281" s="9">
        <v>0</v>
      </c>
      <c r="L281" s="20">
        <v>9</v>
      </c>
      <c r="M281" s="9">
        <v>0.2</v>
      </c>
      <c r="N281" s="20">
        <v>3</v>
      </c>
      <c r="O281" s="9">
        <v>6.6666666666666666E-2</v>
      </c>
      <c r="P281" s="20">
        <v>0</v>
      </c>
      <c r="Q281" s="9">
        <v>0</v>
      </c>
    </row>
    <row r="282" spans="4:17" x14ac:dyDescent="0.25">
      <c r="D282" s="8" t="s">
        <v>708</v>
      </c>
      <c r="E282" s="20">
        <v>80</v>
      </c>
      <c r="F282" s="20">
        <v>64</v>
      </c>
      <c r="G282" s="9">
        <v>0.8</v>
      </c>
      <c r="H282" s="20">
        <v>43</v>
      </c>
      <c r="I282" s="9">
        <v>0.671875</v>
      </c>
      <c r="J282" s="20">
        <v>0</v>
      </c>
      <c r="K282" s="9">
        <v>0</v>
      </c>
      <c r="L282" s="20">
        <v>10</v>
      </c>
      <c r="M282" s="9">
        <v>0.15625</v>
      </c>
      <c r="N282" s="20">
        <v>3</v>
      </c>
      <c r="O282" s="9">
        <v>4.6875E-2</v>
      </c>
      <c r="P282" s="20">
        <v>0</v>
      </c>
      <c r="Q282" s="9">
        <v>0</v>
      </c>
    </row>
    <row r="283" spans="4:17" x14ac:dyDescent="0.25">
      <c r="D283" s="8" t="s">
        <v>710</v>
      </c>
      <c r="E283" s="20">
        <v>24</v>
      </c>
      <c r="F283" s="20">
        <v>21</v>
      </c>
      <c r="G283" s="9">
        <v>0.875</v>
      </c>
      <c r="H283" s="20">
        <v>17</v>
      </c>
      <c r="I283" s="9">
        <v>0.80952380952380953</v>
      </c>
      <c r="J283" s="20">
        <v>0</v>
      </c>
      <c r="K283" s="9">
        <v>0</v>
      </c>
      <c r="L283" s="20">
        <v>2</v>
      </c>
      <c r="M283" s="9">
        <v>9.5238095238095233E-2</v>
      </c>
      <c r="N283" s="20">
        <v>0</v>
      </c>
      <c r="O283" s="9">
        <v>0</v>
      </c>
      <c r="P283" s="20">
        <v>0</v>
      </c>
      <c r="Q283" s="9">
        <v>0</v>
      </c>
    </row>
    <row r="284" spans="4:17" x14ac:dyDescent="0.25">
      <c r="D284" s="8" t="s">
        <v>715</v>
      </c>
      <c r="E284" s="20">
        <v>147</v>
      </c>
      <c r="F284" s="20">
        <v>131</v>
      </c>
      <c r="G284" s="9">
        <v>0.891156462585034</v>
      </c>
      <c r="H284" s="20">
        <v>97</v>
      </c>
      <c r="I284" s="9">
        <v>0.74045801526717558</v>
      </c>
      <c r="J284" s="20">
        <v>0</v>
      </c>
      <c r="K284" s="9">
        <v>0</v>
      </c>
      <c r="L284" s="20">
        <v>12</v>
      </c>
      <c r="M284" s="9">
        <v>9.1603053435114504E-2</v>
      </c>
      <c r="N284" s="20">
        <v>0</v>
      </c>
      <c r="O284" s="9">
        <v>0</v>
      </c>
      <c r="P284" s="20">
        <v>0</v>
      </c>
      <c r="Q284" s="9">
        <v>0</v>
      </c>
    </row>
    <row r="285" spans="4:17" x14ac:dyDescent="0.25">
      <c r="D285" s="7" t="s">
        <v>677</v>
      </c>
      <c r="E285" s="20">
        <v>285</v>
      </c>
      <c r="F285" s="20">
        <v>252</v>
      </c>
      <c r="G285" s="9">
        <v>0.88421052631578945</v>
      </c>
      <c r="H285" s="20">
        <v>224</v>
      </c>
      <c r="I285" s="9">
        <v>0.88888888888888884</v>
      </c>
      <c r="J285" s="20">
        <v>0</v>
      </c>
      <c r="K285" s="9">
        <v>0</v>
      </c>
      <c r="L285" s="20">
        <v>19</v>
      </c>
      <c r="M285" s="9">
        <v>7.5396825396825393E-2</v>
      </c>
      <c r="N285" s="20">
        <v>2</v>
      </c>
      <c r="O285" s="9">
        <v>7.9365079365079361E-3</v>
      </c>
      <c r="P285" s="20">
        <v>1</v>
      </c>
      <c r="Q285" s="9">
        <v>3.968253968253968E-3</v>
      </c>
    </row>
    <row r="286" spans="4:17" x14ac:dyDescent="0.25">
      <c r="D286" s="8" t="s">
        <v>678</v>
      </c>
      <c r="E286" s="20">
        <v>40</v>
      </c>
      <c r="F286" s="20">
        <v>36</v>
      </c>
      <c r="G286" s="9">
        <v>0.9</v>
      </c>
      <c r="H286" s="20">
        <v>33</v>
      </c>
      <c r="I286" s="9">
        <v>0.91666666666666663</v>
      </c>
      <c r="J286" s="20">
        <v>0</v>
      </c>
      <c r="K286" s="9">
        <v>0</v>
      </c>
      <c r="L286" s="20">
        <v>3</v>
      </c>
      <c r="M286" s="9">
        <v>8.3333333333333329E-2</v>
      </c>
      <c r="N286" s="20">
        <v>0</v>
      </c>
      <c r="O286" s="9">
        <v>0</v>
      </c>
      <c r="P286" s="20">
        <v>0</v>
      </c>
      <c r="Q286" s="9">
        <v>0</v>
      </c>
    </row>
    <row r="287" spans="4:17" x14ac:dyDescent="0.25">
      <c r="D287" s="8" t="s">
        <v>686</v>
      </c>
      <c r="E287" s="20">
        <v>120</v>
      </c>
      <c r="F287" s="20">
        <v>108</v>
      </c>
      <c r="G287" s="9">
        <v>0.9</v>
      </c>
      <c r="H287" s="20">
        <v>99</v>
      </c>
      <c r="I287" s="9">
        <v>0.91666666666666663</v>
      </c>
      <c r="J287" s="20">
        <v>0</v>
      </c>
      <c r="K287" s="9">
        <v>0</v>
      </c>
      <c r="L287" s="20">
        <v>7</v>
      </c>
      <c r="M287" s="9">
        <v>6.4814814814814811E-2</v>
      </c>
      <c r="N287" s="20">
        <v>1</v>
      </c>
      <c r="O287" s="9">
        <v>9.2592592592592587E-3</v>
      </c>
      <c r="P287" s="20">
        <v>1</v>
      </c>
      <c r="Q287" s="9">
        <v>9.2592592592592587E-3</v>
      </c>
    </row>
    <row r="288" spans="4:17" x14ac:dyDescent="0.25">
      <c r="D288" s="8" t="s">
        <v>692</v>
      </c>
      <c r="E288" s="20">
        <v>62</v>
      </c>
      <c r="F288" s="20">
        <v>54</v>
      </c>
      <c r="G288" s="9">
        <v>0.87096774193548387</v>
      </c>
      <c r="H288" s="20">
        <v>46</v>
      </c>
      <c r="I288" s="9">
        <v>0.85185185185185186</v>
      </c>
      <c r="J288" s="20">
        <v>0</v>
      </c>
      <c r="K288" s="9">
        <v>0</v>
      </c>
      <c r="L288" s="20">
        <v>4</v>
      </c>
      <c r="M288" s="9">
        <v>7.407407407407407E-2</v>
      </c>
      <c r="N288" s="20">
        <v>0</v>
      </c>
      <c r="O288" s="9">
        <v>0</v>
      </c>
      <c r="P288" s="20">
        <v>0</v>
      </c>
      <c r="Q288" s="9">
        <v>0</v>
      </c>
    </row>
    <row r="289" spans="4:17" x14ac:dyDescent="0.25">
      <c r="D289" s="8" t="s">
        <v>701</v>
      </c>
      <c r="E289" s="20">
        <v>63</v>
      </c>
      <c r="F289" s="20">
        <v>54</v>
      </c>
      <c r="G289" s="9">
        <v>0.8571428571428571</v>
      </c>
      <c r="H289" s="20">
        <v>46</v>
      </c>
      <c r="I289" s="9">
        <v>0.85185185185185186</v>
      </c>
      <c r="J289" s="20">
        <v>0</v>
      </c>
      <c r="K289" s="9">
        <v>0</v>
      </c>
      <c r="L289" s="20">
        <v>5</v>
      </c>
      <c r="M289" s="9">
        <v>9.2592592592592587E-2</v>
      </c>
      <c r="N289" s="20">
        <v>1</v>
      </c>
      <c r="O289" s="9">
        <v>1.8518518518518517E-2</v>
      </c>
      <c r="P289" s="20">
        <v>0</v>
      </c>
      <c r="Q289" s="9">
        <v>0</v>
      </c>
    </row>
    <row r="290" spans="4:17" x14ac:dyDescent="0.25">
      <c r="D290" s="7" t="s">
        <v>683</v>
      </c>
      <c r="E290" s="20">
        <v>242</v>
      </c>
      <c r="F290" s="20">
        <v>213</v>
      </c>
      <c r="G290" s="9">
        <v>0.8801652892561983</v>
      </c>
      <c r="H290" s="20">
        <v>148</v>
      </c>
      <c r="I290" s="9">
        <v>0.69483568075117375</v>
      </c>
      <c r="J290" s="20">
        <v>0</v>
      </c>
      <c r="K290" s="9">
        <v>0</v>
      </c>
      <c r="L290" s="20">
        <v>18</v>
      </c>
      <c r="M290" s="9">
        <v>8.4507042253521125E-2</v>
      </c>
      <c r="N290" s="20">
        <v>1</v>
      </c>
      <c r="O290" s="9">
        <v>4.6948356807511738E-3</v>
      </c>
      <c r="P290" s="20">
        <v>2</v>
      </c>
      <c r="Q290" s="9">
        <v>9.3896713615023476E-3</v>
      </c>
    </row>
    <row r="291" spans="4:17" x14ac:dyDescent="0.25">
      <c r="D291" s="8" t="s">
        <v>684</v>
      </c>
      <c r="E291" s="20">
        <v>100</v>
      </c>
      <c r="F291" s="20">
        <v>94</v>
      </c>
      <c r="G291" s="9">
        <v>0.94</v>
      </c>
      <c r="H291" s="20">
        <v>67</v>
      </c>
      <c r="I291" s="9">
        <v>0.71276595744680848</v>
      </c>
      <c r="J291" s="20">
        <v>0</v>
      </c>
      <c r="K291" s="9">
        <v>0</v>
      </c>
      <c r="L291" s="20">
        <v>5</v>
      </c>
      <c r="M291" s="9">
        <v>5.3191489361702128E-2</v>
      </c>
      <c r="N291" s="20">
        <v>1</v>
      </c>
      <c r="O291" s="9">
        <v>1.0638297872340425E-2</v>
      </c>
      <c r="P291" s="20">
        <v>0</v>
      </c>
      <c r="Q291" s="9">
        <v>0</v>
      </c>
    </row>
    <row r="292" spans="4:17" x14ac:dyDescent="0.25">
      <c r="D292" s="8" t="s">
        <v>690</v>
      </c>
      <c r="E292" s="20">
        <v>33</v>
      </c>
      <c r="F292" s="20">
        <v>31</v>
      </c>
      <c r="G292" s="9">
        <v>0.93939393939393945</v>
      </c>
      <c r="H292" s="20">
        <v>21</v>
      </c>
      <c r="I292" s="9">
        <v>0.67741935483870963</v>
      </c>
      <c r="J292" s="20">
        <v>0</v>
      </c>
      <c r="K292" s="9">
        <v>0</v>
      </c>
      <c r="L292" s="20">
        <v>1</v>
      </c>
      <c r="M292" s="9">
        <v>3.2258064516129031E-2</v>
      </c>
      <c r="N292" s="20">
        <v>0</v>
      </c>
      <c r="O292" s="9">
        <v>0</v>
      </c>
      <c r="P292" s="20">
        <v>0</v>
      </c>
      <c r="Q292" s="9">
        <v>0</v>
      </c>
    </row>
    <row r="293" spans="4:17" x14ac:dyDescent="0.25">
      <c r="D293" s="8" t="s">
        <v>711</v>
      </c>
      <c r="E293" s="20">
        <v>26</v>
      </c>
      <c r="F293" s="20">
        <v>21</v>
      </c>
      <c r="G293" s="9">
        <v>0.80769230769230771</v>
      </c>
      <c r="H293" s="20">
        <v>11</v>
      </c>
      <c r="I293" s="9">
        <v>0.52380952380952384</v>
      </c>
      <c r="J293" s="20">
        <v>0</v>
      </c>
      <c r="K293" s="9">
        <v>0</v>
      </c>
      <c r="L293" s="20">
        <v>3</v>
      </c>
      <c r="M293" s="9">
        <v>0.14285714285714285</v>
      </c>
      <c r="N293" s="20">
        <v>0</v>
      </c>
      <c r="O293" s="9">
        <v>0</v>
      </c>
      <c r="P293" s="20">
        <v>0</v>
      </c>
      <c r="Q293" s="9">
        <v>0</v>
      </c>
    </row>
    <row r="294" spans="4:17" x14ac:dyDescent="0.25">
      <c r="D294" s="8" t="s">
        <v>712</v>
      </c>
      <c r="E294" s="20">
        <v>83</v>
      </c>
      <c r="F294" s="20">
        <v>67</v>
      </c>
      <c r="G294" s="9">
        <v>0.80722891566265065</v>
      </c>
      <c r="H294" s="20">
        <v>49</v>
      </c>
      <c r="I294" s="9">
        <v>0.73134328358208955</v>
      </c>
      <c r="J294" s="20">
        <v>0</v>
      </c>
      <c r="K294" s="9">
        <v>0</v>
      </c>
      <c r="L294" s="20">
        <v>9</v>
      </c>
      <c r="M294" s="9">
        <v>0.13432835820895522</v>
      </c>
      <c r="N294" s="20">
        <v>0</v>
      </c>
      <c r="O294" s="9">
        <v>0</v>
      </c>
      <c r="P294" s="20">
        <v>2</v>
      </c>
      <c r="Q294" s="9">
        <v>2.9850746268656716E-2</v>
      </c>
    </row>
    <row r="295" spans="4:17" x14ac:dyDescent="0.25">
      <c r="D295" s="7" t="s">
        <v>687</v>
      </c>
      <c r="E295" s="20">
        <v>415</v>
      </c>
      <c r="F295" s="20">
        <v>369</v>
      </c>
      <c r="G295" s="9">
        <v>0.88915662650602412</v>
      </c>
      <c r="H295" s="20">
        <v>275</v>
      </c>
      <c r="I295" s="9">
        <v>0.74525745257452569</v>
      </c>
      <c r="J295" s="20">
        <v>0</v>
      </c>
      <c r="K295" s="9">
        <v>0</v>
      </c>
      <c r="L295" s="20">
        <v>26</v>
      </c>
      <c r="M295" s="9">
        <v>7.0460704607046065E-2</v>
      </c>
      <c r="N295" s="20">
        <v>5</v>
      </c>
      <c r="O295" s="9">
        <v>1.3550135501355014E-2</v>
      </c>
      <c r="P295" s="20">
        <v>1</v>
      </c>
      <c r="Q295" s="9">
        <v>2.7100271002710027E-3</v>
      </c>
    </row>
    <row r="296" spans="4:17" x14ac:dyDescent="0.25">
      <c r="D296" s="8" t="s">
        <v>688</v>
      </c>
      <c r="E296" s="20">
        <v>69</v>
      </c>
      <c r="F296" s="20">
        <v>64</v>
      </c>
      <c r="G296" s="9">
        <v>0.92753623188405798</v>
      </c>
      <c r="H296" s="20">
        <v>42</v>
      </c>
      <c r="I296" s="9">
        <v>0.65625</v>
      </c>
      <c r="J296" s="20">
        <v>0</v>
      </c>
      <c r="K296" s="9">
        <v>0</v>
      </c>
      <c r="L296" s="20">
        <v>4</v>
      </c>
      <c r="M296" s="9">
        <v>6.25E-2</v>
      </c>
      <c r="N296" s="20">
        <v>0</v>
      </c>
      <c r="O296" s="9">
        <v>0</v>
      </c>
      <c r="P296" s="20">
        <v>0</v>
      </c>
      <c r="Q296" s="9">
        <v>0</v>
      </c>
    </row>
    <row r="297" spans="4:17" x14ac:dyDescent="0.25">
      <c r="D297" s="8" t="s">
        <v>691</v>
      </c>
      <c r="E297" s="20">
        <v>59</v>
      </c>
      <c r="F297" s="20">
        <v>50</v>
      </c>
      <c r="G297" s="9">
        <v>0.84745762711864403</v>
      </c>
      <c r="H297" s="20">
        <v>30</v>
      </c>
      <c r="I297" s="9">
        <v>0.6</v>
      </c>
      <c r="J297" s="20">
        <v>0</v>
      </c>
      <c r="K297" s="9">
        <v>0</v>
      </c>
      <c r="L297" s="20">
        <v>2</v>
      </c>
      <c r="M297" s="9">
        <v>0.04</v>
      </c>
      <c r="N297" s="20">
        <v>2</v>
      </c>
      <c r="O297" s="9">
        <v>0.04</v>
      </c>
      <c r="P297" s="20">
        <v>1</v>
      </c>
      <c r="Q297" s="9">
        <v>0.02</v>
      </c>
    </row>
    <row r="298" spans="4:17" x14ac:dyDescent="0.25">
      <c r="D298" s="8" t="s">
        <v>695</v>
      </c>
      <c r="E298" s="20">
        <v>89</v>
      </c>
      <c r="F298" s="20">
        <v>80</v>
      </c>
      <c r="G298" s="9">
        <v>0.898876404494382</v>
      </c>
      <c r="H298" s="20">
        <v>50</v>
      </c>
      <c r="I298" s="9">
        <v>0.625</v>
      </c>
      <c r="J298" s="20">
        <v>0</v>
      </c>
      <c r="K298" s="9">
        <v>0</v>
      </c>
      <c r="L298" s="20">
        <v>3</v>
      </c>
      <c r="M298" s="9">
        <v>3.7499999999999999E-2</v>
      </c>
      <c r="N298" s="20">
        <v>2</v>
      </c>
      <c r="O298" s="9">
        <v>2.5000000000000001E-2</v>
      </c>
      <c r="P298" s="20">
        <v>0</v>
      </c>
      <c r="Q298" s="9">
        <v>0</v>
      </c>
    </row>
    <row r="299" spans="4:17" x14ac:dyDescent="0.25">
      <c r="D299" s="8" t="s">
        <v>700</v>
      </c>
      <c r="E299" s="20">
        <v>151</v>
      </c>
      <c r="F299" s="20">
        <v>133</v>
      </c>
      <c r="G299" s="9">
        <v>0.88079470198675491</v>
      </c>
      <c r="H299" s="20">
        <v>115</v>
      </c>
      <c r="I299" s="9">
        <v>0.86466165413533835</v>
      </c>
      <c r="J299" s="20">
        <v>0</v>
      </c>
      <c r="K299" s="9">
        <v>0</v>
      </c>
      <c r="L299" s="20">
        <v>13</v>
      </c>
      <c r="M299" s="9">
        <v>9.7744360902255634E-2</v>
      </c>
      <c r="N299" s="20">
        <v>1</v>
      </c>
      <c r="O299" s="9">
        <v>7.5187969924812026E-3</v>
      </c>
      <c r="P299" s="20">
        <v>0</v>
      </c>
      <c r="Q299" s="9">
        <v>0</v>
      </c>
    </row>
    <row r="300" spans="4:17" x14ac:dyDescent="0.25">
      <c r="D300" s="8" t="s">
        <v>707</v>
      </c>
      <c r="E300" s="20">
        <v>10</v>
      </c>
      <c r="F300" s="20">
        <v>10</v>
      </c>
      <c r="G300" s="9">
        <v>1</v>
      </c>
      <c r="H300" s="20">
        <v>10</v>
      </c>
      <c r="I300" s="9">
        <v>1</v>
      </c>
      <c r="J300" s="20">
        <v>0</v>
      </c>
      <c r="K300" s="9">
        <v>0</v>
      </c>
      <c r="L300" s="20">
        <v>0</v>
      </c>
      <c r="M300" s="9">
        <v>0</v>
      </c>
      <c r="N300" s="20">
        <v>0</v>
      </c>
      <c r="O300" s="9">
        <v>0</v>
      </c>
      <c r="P300" s="20">
        <v>0</v>
      </c>
      <c r="Q300" s="9">
        <v>0</v>
      </c>
    </row>
    <row r="301" spans="4:17" x14ac:dyDescent="0.25">
      <c r="D301" s="8" t="s">
        <v>714</v>
      </c>
      <c r="E301" s="20">
        <v>37</v>
      </c>
      <c r="F301" s="20">
        <v>32</v>
      </c>
      <c r="G301" s="9">
        <v>0.86486486486486491</v>
      </c>
      <c r="H301" s="20">
        <v>28</v>
      </c>
      <c r="I301" s="9">
        <v>0.875</v>
      </c>
      <c r="J301" s="20">
        <v>0</v>
      </c>
      <c r="K301" s="9">
        <v>0</v>
      </c>
      <c r="L301" s="20">
        <v>4</v>
      </c>
      <c r="M301" s="9">
        <v>0.125</v>
      </c>
      <c r="N301" s="20">
        <v>0</v>
      </c>
      <c r="O301" s="9">
        <v>0</v>
      </c>
      <c r="P301" s="20">
        <v>0</v>
      </c>
      <c r="Q301" s="9">
        <v>0</v>
      </c>
    </row>
    <row r="302" spans="4:17" x14ac:dyDescent="0.25">
      <c r="D302" s="6" t="s">
        <v>501</v>
      </c>
      <c r="E302" s="20">
        <v>2232</v>
      </c>
      <c r="F302" s="20">
        <v>1939</v>
      </c>
      <c r="G302" s="9">
        <v>0.86872759856630821</v>
      </c>
      <c r="H302" s="20">
        <v>1562</v>
      </c>
      <c r="I302" s="9">
        <v>0.80556988138215579</v>
      </c>
      <c r="J302" s="20">
        <v>0</v>
      </c>
      <c r="K302" s="9">
        <v>0</v>
      </c>
      <c r="L302" s="20">
        <v>126</v>
      </c>
      <c r="M302" s="9">
        <v>6.4981949458483748E-2</v>
      </c>
      <c r="N302" s="20">
        <v>68</v>
      </c>
      <c r="O302" s="9">
        <v>3.5069623517276945E-2</v>
      </c>
      <c r="P302" s="20">
        <v>34</v>
      </c>
      <c r="Q302" s="9">
        <v>1.7534811758638472E-2</v>
      </c>
    </row>
    <row r="303" spans="4:17" x14ac:dyDescent="0.25">
      <c r="D303" s="7" t="s">
        <v>717</v>
      </c>
      <c r="E303" s="20">
        <v>202</v>
      </c>
      <c r="F303" s="20">
        <v>177</v>
      </c>
      <c r="G303" s="9">
        <v>0.87623762376237624</v>
      </c>
      <c r="H303" s="20">
        <v>137</v>
      </c>
      <c r="I303" s="9">
        <v>0.77401129943502822</v>
      </c>
      <c r="J303" s="20">
        <v>0</v>
      </c>
      <c r="K303" s="9">
        <v>0</v>
      </c>
      <c r="L303" s="20">
        <v>15</v>
      </c>
      <c r="M303" s="9">
        <v>8.4745762711864403E-2</v>
      </c>
      <c r="N303" s="20">
        <v>3</v>
      </c>
      <c r="O303" s="9">
        <v>1.6949152542372881E-2</v>
      </c>
      <c r="P303" s="20">
        <v>2</v>
      </c>
      <c r="Q303" s="9">
        <v>1.1299435028248588E-2</v>
      </c>
    </row>
    <row r="304" spans="4:17" x14ac:dyDescent="0.25">
      <c r="D304" s="8" t="s">
        <v>718</v>
      </c>
      <c r="E304" s="20">
        <v>27</v>
      </c>
      <c r="F304" s="20">
        <v>22</v>
      </c>
      <c r="G304" s="9">
        <v>0.81481481481481477</v>
      </c>
      <c r="H304" s="20">
        <v>16</v>
      </c>
      <c r="I304" s="9">
        <v>0.72727272727272729</v>
      </c>
      <c r="J304" s="20">
        <v>0</v>
      </c>
      <c r="K304" s="9">
        <v>0</v>
      </c>
      <c r="L304" s="20">
        <v>2</v>
      </c>
      <c r="M304" s="9">
        <v>9.0909090909090912E-2</v>
      </c>
      <c r="N304" s="20">
        <v>1</v>
      </c>
      <c r="O304" s="9">
        <v>4.5454545454545456E-2</v>
      </c>
      <c r="P304" s="20">
        <v>0</v>
      </c>
      <c r="Q304" s="9">
        <v>0</v>
      </c>
    </row>
    <row r="305" spans="4:17" x14ac:dyDescent="0.25">
      <c r="D305" s="8" t="s">
        <v>720</v>
      </c>
      <c r="E305" s="20">
        <v>89</v>
      </c>
      <c r="F305" s="20">
        <v>80</v>
      </c>
      <c r="G305" s="9">
        <v>0.898876404494382</v>
      </c>
      <c r="H305" s="20">
        <v>59</v>
      </c>
      <c r="I305" s="9">
        <v>0.73750000000000004</v>
      </c>
      <c r="J305" s="20">
        <v>0</v>
      </c>
      <c r="K305" s="9">
        <v>0</v>
      </c>
      <c r="L305" s="20">
        <v>4</v>
      </c>
      <c r="M305" s="9">
        <v>0.05</v>
      </c>
      <c r="N305" s="20">
        <v>2</v>
      </c>
      <c r="O305" s="9">
        <v>2.5000000000000001E-2</v>
      </c>
      <c r="P305" s="20">
        <v>1</v>
      </c>
      <c r="Q305" s="9">
        <v>1.2500000000000001E-2</v>
      </c>
    </row>
    <row r="306" spans="4:17" x14ac:dyDescent="0.25">
      <c r="D306" s="8" t="s">
        <v>722</v>
      </c>
      <c r="E306" s="20">
        <v>18</v>
      </c>
      <c r="F306" s="20">
        <v>13</v>
      </c>
      <c r="G306" s="9">
        <v>0.72222222222222221</v>
      </c>
      <c r="H306" s="20">
        <v>9</v>
      </c>
      <c r="I306" s="9">
        <v>0.69230769230769229</v>
      </c>
      <c r="J306" s="20">
        <v>0</v>
      </c>
      <c r="K306" s="9">
        <v>0</v>
      </c>
      <c r="L306" s="20">
        <v>4</v>
      </c>
      <c r="M306" s="9">
        <v>0.30769230769230771</v>
      </c>
      <c r="N306" s="20">
        <v>0</v>
      </c>
      <c r="O306" s="9">
        <v>0</v>
      </c>
      <c r="P306" s="20">
        <v>1</v>
      </c>
      <c r="Q306" s="9">
        <v>7.6923076923076927E-2</v>
      </c>
    </row>
    <row r="307" spans="4:17" x14ac:dyDescent="0.25">
      <c r="D307" s="8" t="s">
        <v>723</v>
      </c>
      <c r="E307" s="20">
        <v>16</v>
      </c>
      <c r="F307" s="20">
        <v>14</v>
      </c>
      <c r="G307" s="9">
        <v>0.875</v>
      </c>
      <c r="H307" s="20">
        <v>12</v>
      </c>
      <c r="I307" s="9">
        <v>0.8571428571428571</v>
      </c>
      <c r="J307" s="20">
        <v>0</v>
      </c>
      <c r="K307" s="9">
        <v>0</v>
      </c>
      <c r="L307" s="20">
        <v>2</v>
      </c>
      <c r="M307" s="9">
        <v>0.14285714285714285</v>
      </c>
      <c r="N307" s="20">
        <v>0</v>
      </c>
      <c r="O307" s="9">
        <v>0</v>
      </c>
      <c r="P307" s="20">
        <v>0</v>
      </c>
      <c r="Q307" s="9">
        <v>0</v>
      </c>
    </row>
    <row r="308" spans="4:17" x14ac:dyDescent="0.25">
      <c r="D308" s="8" t="s">
        <v>749</v>
      </c>
      <c r="E308" s="20">
        <v>52</v>
      </c>
      <c r="F308" s="20">
        <v>48</v>
      </c>
      <c r="G308" s="9">
        <v>0.92307692307692313</v>
      </c>
      <c r="H308" s="20">
        <v>41</v>
      </c>
      <c r="I308" s="9">
        <v>0.85416666666666663</v>
      </c>
      <c r="J308" s="20">
        <v>0</v>
      </c>
      <c r="K308" s="9">
        <v>0</v>
      </c>
      <c r="L308" s="20">
        <v>3</v>
      </c>
      <c r="M308" s="9">
        <v>6.25E-2</v>
      </c>
      <c r="N308" s="20">
        <v>0</v>
      </c>
      <c r="O308" s="9">
        <v>0</v>
      </c>
      <c r="P308" s="20">
        <v>0</v>
      </c>
      <c r="Q308" s="9">
        <v>0</v>
      </c>
    </row>
    <row r="309" spans="4:17" x14ac:dyDescent="0.25">
      <c r="D309" s="7" t="s">
        <v>502</v>
      </c>
      <c r="E309" s="20">
        <v>606</v>
      </c>
      <c r="F309" s="20">
        <v>561</v>
      </c>
      <c r="G309" s="9">
        <v>0.92574257425742579</v>
      </c>
      <c r="H309" s="20">
        <v>522</v>
      </c>
      <c r="I309" s="9">
        <v>0.93048128342245995</v>
      </c>
      <c r="J309" s="20">
        <v>0</v>
      </c>
      <c r="K309" s="9">
        <v>0</v>
      </c>
      <c r="L309" s="20">
        <v>24</v>
      </c>
      <c r="M309" s="9">
        <v>4.2780748663101602E-2</v>
      </c>
      <c r="N309" s="20">
        <v>5</v>
      </c>
      <c r="O309" s="9">
        <v>8.9126559714795012E-3</v>
      </c>
      <c r="P309" s="20">
        <v>4</v>
      </c>
      <c r="Q309" s="9">
        <v>7.1301247771836003E-3</v>
      </c>
    </row>
    <row r="310" spans="4:17" x14ac:dyDescent="0.25">
      <c r="D310" s="8" t="s">
        <v>503</v>
      </c>
      <c r="E310" s="20">
        <v>88</v>
      </c>
      <c r="F310" s="20">
        <v>86</v>
      </c>
      <c r="G310" s="9">
        <v>0.97727272727272729</v>
      </c>
      <c r="H310" s="20">
        <v>84</v>
      </c>
      <c r="I310" s="9">
        <v>0.97674418604651159</v>
      </c>
      <c r="J310" s="20">
        <v>0</v>
      </c>
      <c r="K310" s="9">
        <v>0</v>
      </c>
      <c r="L310" s="20">
        <v>2</v>
      </c>
      <c r="M310" s="9">
        <v>2.3255813953488372E-2</v>
      </c>
      <c r="N310" s="20">
        <v>0</v>
      </c>
      <c r="O310" s="9">
        <v>0</v>
      </c>
      <c r="P310" s="20">
        <v>0</v>
      </c>
      <c r="Q310" s="9">
        <v>0</v>
      </c>
    </row>
    <row r="311" spans="4:17" x14ac:dyDescent="0.25">
      <c r="D311" s="8" t="s">
        <v>721</v>
      </c>
      <c r="E311" s="20">
        <v>161</v>
      </c>
      <c r="F311" s="20">
        <v>141</v>
      </c>
      <c r="G311" s="9">
        <v>0.87577639751552794</v>
      </c>
      <c r="H311" s="20">
        <v>126</v>
      </c>
      <c r="I311" s="9">
        <v>0.8936170212765957</v>
      </c>
      <c r="J311" s="20">
        <v>0</v>
      </c>
      <c r="K311" s="9">
        <v>0</v>
      </c>
      <c r="L311" s="20">
        <v>13</v>
      </c>
      <c r="M311" s="9">
        <v>9.2198581560283682E-2</v>
      </c>
      <c r="N311" s="20">
        <v>2</v>
      </c>
      <c r="O311" s="9">
        <v>1.4184397163120567E-2</v>
      </c>
      <c r="P311" s="20">
        <v>2</v>
      </c>
      <c r="Q311" s="9">
        <v>1.4184397163120567E-2</v>
      </c>
    </row>
    <row r="312" spans="4:17" x14ac:dyDescent="0.25">
      <c r="D312" s="8" t="s">
        <v>506</v>
      </c>
      <c r="E312" s="20">
        <v>179</v>
      </c>
      <c r="F312" s="20">
        <v>166</v>
      </c>
      <c r="G312" s="9">
        <v>0.92737430167597767</v>
      </c>
      <c r="H312" s="20">
        <v>158</v>
      </c>
      <c r="I312" s="9">
        <v>0.95180722891566261</v>
      </c>
      <c r="J312" s="20"/>
      <c r="K312" s="9">
        <v>0</v>
      </c>
      <c r="L312" s="20">
        <v>3</v>
      </c>
      <c r="M312" s="9">
        <v>1.8072289156626505E-2</v>
      </c>
      <c r="N312" s="20">
        <v>2</v>
      </c>
      <c r="O312" s="9">
        <v>1.2048192771084338E-2</v>
      </c>
      <c r="P312" s="20">
        <v>2</v>
      </c>
      <c r="Q312" s="9">
        <v>1.2048192771084338E-2</v>
      </c>
    </row>
    <row r="313" spans="4:17" x14ac:dyDescent="0.25">
      <c r="D313" s="8" t="s">
        <v>738</v>
      </c>
      <c r="E313" s="20">
        <v>93</v>
      </c>
      <c r="F313" s="20">
        <v>87</v>
      </c>
      <c r="G313" s="9">
        <v>0.93548387096774188</v>
      </c>
      <c r="H313" s="20">
        <v>82</v>
      </c>
      <c r="I313" s="9">
        <v>0.94252873563218387</v>
      </c>
      <c r="J313" s="20">
        <v>0</v>
      </c>
      <c r="K313" s="9">
        <v>0</v>
      </c>
      <c r="L313" s="20">
        <v>5</v>
      </c>
      <c r="M313" s="9">
        <v>5.7471264367816091E-2</v>
      </c>
      <c r="N313" s="20">
        <v>0</v>
      </c>
      <c r="O313" s="9">
        <v>0</v>
      </c>
      <c r="P313" s="20">
        <v>0</v>
      </c>
      <c r="Q313" s="9">
        <v>0</v>
      </c>
    </row>
    <row r="314" spans="4:17" x14ac:dyDescent="0.25">
      <c r="D314" s="8" t="s">
        <v>748</v>
      </c>
      <c r="E314" s="20">
        <v>85</v>
      </c>
      <c r="F314" s="20">
        <v>81</v>
      </c>
      <c r="G314" s="9">
        <v>0.95294117647058818</v>
      </c>
      <c r="H314" s="20">
        <v>72</v>
      </c>
      <c r="I314" s="9">
        <v>0.88888888888888884</v>
      </c>
      <c r="J314" s="20">
        <v>0</v>
      </c>
      <c r="K314" s="9">
        <v>0</v>
      </c>
      <c r="L314" s="20">
        <v>1</v>
      </c>
      <c r="M314" s="9">
        <v>1.2345679012345678E-2</v>
      </c>
      <c r="N314" s="20">
        <v>1</v>
      </c>
      <c r="O314" s="9">
        <v>1.2345679012345678E-2</v>
      </c>
      <c r="P314" s="20">
        <v>0</v>
      </c>
      <c r="Q314" s="9">
        <v>0</v>
      </c>
    </row>
    <row r="315" spans="4:17" x14ac:dyDescent="0.25">
      <c r="D315" s="7" t="s">
        <v>504</v>
      </c>
      <c r="E315" s="20">
        <v>481</v>
      </c>
      <c r="F315" s="20">
        <v>435</v>
      </c>
      <c r="G315" s="9">
        <v>0.90436590436590436</v>
      </c>
      <c r="H315" s="20">
        <v>344</v>
      </c>
      <c r="I315" s="9">
        <v>0.79080459770114941</v>
      </c>
      <c r="J315" s="20">
        <v>0</v>
      </c>
      <c r="K315" s="9">
        <v>0</v>
      </c>
      <c r="L315" s="20">
        <v>20</v>
      </c>
      <c r="M315" s="9">
        <v>4.5977011494252873E-2</v>
      </c>
      <c r="N315" s="20">
        <v>7</v>
      </c>
      <c r="O315" s="9">
        <v>1.6091954022988506E-2</v>
      </c>
      <c r="P315" s="20">
        <v>9</v>
      </c>
      <c r="Q315" s="9">
        <v>2.0689655172413793E-2</v>
      </c>
    </row>
    <row r="316" spans="4:17" x14ac:dyDescent="0.25">
      <c r="D316" s="8" t="s">
        <v>719</v>
      </c>
      <c r="E316" s="20">
        <v>22</v>
      </c>
      <c r="F316" s="20">
        <v>17</v>
      </c>
      <c r="G316" s="9">
        <v>0.77272727272727271</v>
      </c>
      <c r="H316" s="20">
        <v>16</v>
      </c>
      <c r="I316" s="9">
        <v>0.94117647058823528</v>
      </c>
      <c r="J316" s="20">
        <v>0</v>
      </c>
      <c r="K316" s="9">
        <v>0</v>
      </c>
      <c r="L316" s="20">
        <v>4</v>
      </c>
      <c r="M316" s="9">
        <v>0.23529411764705882</v>
      </c>
      <c r="N316" s="20">
        <v>0</v>
      </c>
      <c r="O316" s="9">
        <v>0</v>
      </c>
      <c r="P316" s="20">
        <v>0</v>
      </c>
      <c r="Q316" s="9">
        <v>0</v>
      </c>
    </row>
    <row r="317" spans="4:17" x14ac:dyDescent="0.25">
      <c r="D317" s="8" t="s">
        <v>724</v>
      </c>
      <c r="E317" s="20">
        <v>17</v>
      </c>
      <c r="F317" s="20">
        <v>15</v>
      </c>
      <c r="G317" s="9">
        <v>0.88235294117647056</v>
      </c>
      <c r="H317" s="20">
        <v>12</v>
      </c>
      <c r="I317" s="9">
        <v>0.8</v>
      </c>
      <c r="J317" s="20">
        <v>0</v>
      </c>
      <c r="K317" s="9">
        <v>0</v>
      </c>
      <c r="L317" s="20">
        <v>1</v>
      </c>
      <c r="M317" s="9">
        <v>6.6666666666666666E-2</v>
      </c>
      <c r="N317" s="20">
        <v>1</v>
      </c>
      <c r="O317" s="9">
        <v>6.6666666666666666E-2</v>
      </c>
      <c r="P317" s="20">
        <v>0</v>
      </c>
      <c r="Q317" s="9">
        <v>0</v>
      </c>
    </row>
    <row r="318" spans="4:17" x14ac:dyDescent="0.25">
      <c r="D318" s="8" t="s">
        <v>505</v>
      </c>
      <c r="E318" s="20">
        <v>102</v>
      </c>
      <c r="F318" s="20">
        <v>94</v>
      </c>
      <c r="G318" s="9">
        <v>0.92156862745098034</v>
      </c>
      <c r="H318" s="20">
        <v>82</v>
      </c>
      <c r="I318" s="9">
        <v>0.87234042553191493</v>
      </c>
      <c r="J318" s="20"/>
      <c r="K318" s="9">
        <v>0</v>
      </c>
      <c r="L318" s="20"/>
      <c r="M318" s="9">
        <v>0</v>
      </c>
      <c r="N318" s="20"/>
      <c r="O318" s="9">
        <v>0</v>
      </c>
      <c r="P318" s="20">
        <v>6</v>
      </c>
      <c r="Q318" s="9">
        <v>6.3829787234042548E-2</v>
      </c>
    </row>
    <row r="319" spans="4:17" x14ac:dyDescent="0.25">
      <c r="D319" s="8" t="s">
        <v>732</v>
      </c>
      <c r="E319" s="20">
        <v>84</v>
      </c>
      <c r="F319" s="20">
        <v>80</v>
      </c>
      <c r="G319" s="9">
        <v>0.95238095238095233</v>
      </c>
      <c r="H319" s="20">
        <v>49</v>
      </c>
      <c r="I319" s="9">
        <v>0.61250000000000004</v>
      </c>
      <c r="J319" s="20">
        <v>0</v>
      </c>
      <c r="K319" s="9">
        <v>0</v>
      </c>
      <c r="L319" s="20">
        <v>1</v>
      </c>
      <c r="M319" s="9">
        <v>1.2500000000000001E-2</v>
      </c>
      <c r="N319" s="20">
        <v>1</v>
      </c>
      <c r="O319" s="9">
        <v>1.2500000000000001E-2</v>
      </c>
      <c r="P319" s="20">
        <v>0</v>
      </c>
      <c r="Q319" s="9">
        <v>0</v>
      </c>
    </row>
    <row r="320" spans="4:17" x14ac:dyDescent="0.25">
      <c r="D320" s="8" t="s">
        <v>734</v>
      </c>
      <c r="E320" s="20">
        <v>93</v>
      </c>
      <c r="F320" s="20">
        <v>81</v>
      </c>
      <c r="G320" s="9">
        <v>0.87096774193548387</v>
      </c>
      <c r="H320" s="20">
        <v>59</v>
      </c>
      <c r="I320" s="9">
        <v>0.72839506172839508</v>
      </c>
      <c r="J320" s="20">
        <v>0</v>
      </c>
      <c r="K320" s="9">
        <v>0</v>
      </c>
      <c r="L320" s="20">
        <v>6</v>
      </c>
      <c r="M320" s="9">
        <v>7.407407407407407E-2</v>
      </c>
      <c r="N320" s="20">
        <v>2</v>
      </c>
      <c r="O320" s="9">
        <v>2.4691358024691357E-2</v>
      </c>
      <c r="P320" s="20">
        <v>1</v>
      </c>
      <c r="Q320" s="9">
        <v>1.2345679012345678E-2</v>
      </c>
    </row>
    <row r="321" spans="4:17" x14ac:dyDescent="0.25">
      <c r="D321" s="8" t="s">
        <v>735</v>
      </c>
      <c r="E321" s="20">
        <v>36</v>
      </c>
      <c r="F321" s="20">
        <v>28</v>
      </c>
      <c r="G321" s="9">
        <v>0.77777777777777779</v>
      </c>
      <c r="H321" s="20">
        <v>23</v>
      </c>
      <c r="I321" s="9">
        <v>0.8214285714285714</v>
      </c>
      <c r="J321" s="20">
        <v>0</v>
      </c>
      <c r="K321" s="9">
        <v>0</v>
      </c>
      <c r="L321" s="20">
        <v>5</v>
      </c>
      <c r="M321" s="9">
        <v>0.17857142857142858</v>
      </c>
      <c r="N321" s="20">
        <v>2</v>
      </c>
      <c r="O321" s="9">
        <v>7.1428571428571425E-2</v>
      </c>
      <c r="P321" s="20">
        <v>0</v>
      </c>
      <c r="Q321" s="9">
        <v>0</v>
      </c>
    </row>
    <row r="322" spans="4:17" x14ac:dyDescent="0.25">
      <c r="D322" s="8" t="s">
        <v>744</v>
      </c>
      <c r="E322" s="20">
        <v>14</v>
      </c>
      <c r="F322" s="20">
        <v>12</v>
      </c>
      <c r="G322" s="9">
        <v>0.8571428571428571</v>
      </c>
      <c r="H322" s="20">
        <v>11</v>
      </c>
      <c r="I322" s="9">
        <v>0.91666666666666663</v>
      </c>
      <c r="J322" s="20">
        <v>0</v>
      </c>
      <c r="K322" s="9">
        <v>0</v>
      </c>
      <c r="L322" s="20">
        <v>2</v>
      </c>
      <c r="M322" s="9">
        <v>0.16666666666666666</v>
      </c>
      <c r="N322" s="20">
        <v>0</v>
      </c>
      <c r="O322" s="9">
        <v>0</v>
      </c>
      <c r="P322" s="20">
        <v>0</v>
      </c>
      <c r="Q322" s="9">
        <v>0</v>
      </c>
    </row>
    <row r="323" spans="4:17" x14ac:dyDescent="0.25">
      <c r="D323" s="8" t="s">
        <v>512</v>
      </c>
      <c r="E323" s="20">
        <v>113</v>
      </c>
      <c r="F323" s="20">
        <v>108</v>
      </c>
      <c r="G323" s="9">
        <v>0.95575221238938057</v>
      </c>
      <c r="H323" s="20">
        <v>92</v>
      </c>
      <c r="I323" s="9">
        <v>0.85185185185185186</v>
      </c>
      <c r="J323" s="20"/>
      <c r="K323" s="9">
        <v>0</v>
      </c>
      <c r="L323" s="20">
        <v>1</v>
      </c>
      <c r="M323" s="9">
        <v>9.2592592592592587E-3</v>
      </c>
      <c r="N323" s="20">
        <v>1</v>
      </c>
      <c r="O323" s="9">
        <v>9.2592592592592587E-3</v>
      </c>
      <c r="P323" s="20">
        <v>2</v>
      </c>
      <c r="Q323" s="9">
        <v>1.8518518518518517E-2</v>
      </c>
    </row>
    <row r="324" spans="4:17" x14ac:dyDescent="0.25">
      <c r="D324" s="7" t="s">
        <v>509</v>
      </c>
      <c r="E324" s="20">
        <v>287</v>
      </c>
      <c r="F324" s="20">
        <v>247</v>
      </c>
      <c r="G324" s="9">
        <v>0.86062717770034847</v>
      </c>
      <c r="H324" s="20">
        <v>185</v>
      </c>
      <c r="I324" s="9">
        <v>0.74898785425101211</v>
      </c>
      <c r="J324" s="20">
        <v>0</v>
      </c>
      <c r="K324" s="9">
        <v>0</v>
      </c>
      <c r="L324" s="20">
        <v>12</v>
      </c>
      <c r="M324" s="9">
        <v>4.8582995951417005E-2</v>
      </c>
      <c r="N324" s="20">
        <v>13</v>
      </c>
      <c r="O324" s="9">
        <v>5.2631578947368418E-2</v>
      </c>
      <c r="P324" s="20">
        <v>5</v>
      </c>
      <c r="Q324" s="9">
        <v>2.0242914979757085E-2</v>
      </c>
    </row>
    <row r="325" spans="4:17" x14ac:dyDescent="0.25">
      <c r="D325" s="8" t="s">
        <v>716</v>
      </c>
      <c r="E325" s="20">
        <v>11</v>
      </c>
      <c r="F325" s="20">
        <v>9</v>
      </c>
      <c r="G325" s="9">
        <v>0.81818181818181823</v>
      </c>
      <c r="H325" s="20">
        <v>3</v>
      </c>
      <c r="I325" s="9">
        <v>0.33333333333333331</v>
      </c>
      <c r="J325" s="20">
        <v>0</v>
      </c>
      <c r="K325" s="9">
        <v>0</v>
      </c>
      <c r="L325" s="20">
        <v>1</v>
      </c>
      <c r="M325" s="9">
        <v>0.1111111111111111</v>
      </c>
      <c r="N325" s="20">
        <v>1</v>
      </c>
      <c r="O325" s="9">
        <v>0.1111111111111111</v>
      </c>
      <c r="P325" s="20">
        <v>0</v>
      </c>
      <c r="Q325" s="9">
        <v>0</v>
      </c>
    </row>
    <row r="326" spans="4:17" x14ac:dyDescent="0.25">
      <c r="D326" s="8" t="s">
        <v>725</v>
      </c>
      <c r="E326" s="20">
        <v>11</v>
      </c>
      <c r="F326" s="20">
        <v>10</v>
      </c>
      <c r="G326" s="9">
        <v>0.90909090909090906</v>
      </c>
      <c r="H326" s="20">
        <v>7</v>
      </c>
      <c r="I326" s="9">
        <v>0.7</v>
      </c>
      <c r="J326" s="20">
        <v>0</v>
      </c>
      <c r="K326" s="9">
        <v>0</v>
      </c>
      <c r="L326" s="20">
        <v>1</v>
      </c>
      <c r="M326" s="9">
        <v>0.1</v>
      </c>
      <c r="N326" s="20">
        <v>0</v>
      </c>
      <c r="O326" s="9">
        <v>0</v>
      </c>
      <c r="P326" s="20">
        <v>0</v>
      </c>
      <c r="Q326" s="9">
        <v>0</v>
      </c>
    </row>
    <row r="327" spans="4:17" x14ac:dyDescent="0.25">
      <c r="D327" s="8" t="s">
        <v>729</v>
      </c>
      <c r="E327" s="20">
        <v>25</v>
      </c>
      <c r="F327" s="20">
        <v>24</v>
      </c>
      <c r="G327" s="9">
        <v>0.96</v>
      </c>
      <c r="H327" s="20">
        <v>19</v>
      </c>
      <c r="I327" s="9">
        <v>0.79166666666666663</v>
      </c>
      <c r="J327" s="20">
        <v>0</v>
      </c>
      <c r="K327" s="9">
        <v>0</v>
      </c>
      <c r="L327" s="20">
        <v>1</v>
      </c>
      <c r="M327" s="9">
        <v>4.1666666666666664E-2</v>
      </c>
      <c r="N327" s="20">
        <v>0</v>
      </c>
      <c r="O327" s="9">
        <v>0</v>
      </c>
      <c r="P327" s="20">
        <v>0</v>
      </c>
      <c r="Q327" s="9">
        <v>0</v>
      </c>
    </row>
    <row r="328" spans="4:17" x14ac:dyDescent="0.25">
      <c r="D328" s="8" t="s">
        <v>736</v>
      </c>
      <c r="E328" s="20">
        <v>30</v>
      </c>
      <c r="F328" s="20">
        <v>24</v>
      </c>
      <c r="G328" s="9">
        <v>0.8</v>
      </c>
      <c r="H328" s="20">
        <v>19</v>
      </c>
      <c r="I328" s="9">
        <v>0.79166666666666663</v>
      </c>
      <c r="J328" s="20">
        <v>0</v>
      </c>
      <c r="K328" s="9">
        <v>0</v>
      </c>
      <c r="L328" s="20">
        <v>1</v>
      </c>
      <c r="M328" s="9">
        <v>4.1666666666666664E-2</v>
      </c>
      <c r="N328" s="20">
        <v>1</v>
      </c>
      <c r="O328" s="9">
        <v>4.1666666666666664E-2</v>
      </c>
      <c r="P328" s="20">
        <v>1</v>
      </c>
      <c r="Q328" s="9">
        <v>4.1666666666666664E-2</v>
      </c>
    </row>
    <row r="329" spans="4:17" x14ac:dyDescent="0.25">
      <c r="D329" s="8" t="s">
        <v>743</v>
      </c>
      <c r="E329" s="20">
        <v>103</v>
      </c>
      <c r="F329" s="20">
        <v>89</v>
      </c>
      <c r="G329" s="9">
        <v>0.86407766990291257</v>
      </c>
      <c r="H329" s="20">
        <v>78</v>
      </c>
      <c r="I329" s="9">
        <v>0.8764044943820225</v>
      </c>
      <c r="J329" s="20">
        <v>0</v>
      </c>
      <c r="K329" s="9">
        <v>0</v>
      </c>
      <c r="L329" s="20">
        <v>5</v>
      </c>
      <c r="M329" s="9">
        <v>5.6179775280898875E-2</v>
      </c>
      <c r="N329" s="20">
        <v>3</v>
      </c>
      <c r="O329" s="9">
        <v>3.3707865168539325E-2</v>
      </c>
      <c r="P329" s="20">
        <v>1</v>
      </c>
      <c r="Q329" s="9">
        <v>1.1235955056179775E-2</v>
      </c>
    </row>
    <row r="330" spans="4:17" x14ac:dyDescent="0.25">
      <c r="D330" s="8" t="s">
        <v>510</v>
      </c>
      <c r="E330" s="20">
        <v>58</v>
      </c>
      <c r="F330" s="20">
        <v>54</v>
      </c>
      <c r="G330" s="9">
        <v>0.93103448275862066</v>
      </c>
      <c r="H330" s="20">
        <v>30</v>
      </c>
      <c r="I330" s="9">
        <v>0.55555555555555558</v>
      </c>
      <c r="J330" s="20"/>
      <c r="K330" s="9">
        <v>0</v>
      </c>
      <c r="L330" s="20">
        <v>3</v>
      </c>
      <c r="M330" s="9">
        <v>5.5555555555555552E-2</v>
      </c>
      <c r="N330" s="20"/>
      <c r="O330" s="9">
        <v>0</v>
      </c>
      <c r="P330" s="20">
        <v>1</v>
      </c>
      <c r="Q330" s="9">
        <v>1.8518518518518517E-2</v>
      </c>
    </row>
    <row r="331" spans="4:17" x14ac:dyDescent="0.25">
      <c r="D331" s="8" t="s">
        <v>747</v>
      </c>
      <c r="E331" s="20">
        <v>49</v>
      </c>
      <c r="F331" s="20">
        <v>37</v>
      </c>
      <c r="G331" s="9">
        <v>0.75510204081632648</v>
      </c>
      <c r="H331" s="20">
        <v>29</v>
      </c>
      <c r="I331" s="9">
        <v>0.78378378378378377</v>
      </c>
      <c r="J331" s="20">
        <v>0</v>
      </c>
      <c r="K331" s="9">
        <v>0</v>
      </c>
      <c r="L331" s="20">
        <v>0</v>
      </c>
      <c r="M331" s="9">
        <v>0</v>
      </c>
      <c r="N331" s="20">
        <v>8</v>
      </c>
      <c r="O331" s="9">
        <v>0.21621621621621623</v>
      </c>
      <c r="P331" s="20">
        <v>2</v>
      </c>
      <c r="Q331" s="9">
        <v>5.4054054054054057E-2</v>
      </c>
    </row>
    <row r="332" spans="4:17" x14ac:dyDescent="0.25">
      <c r="D332" s="7" t="s">
        <v>507</v>
      </c>
      <c r="E332" s="20">
        <v>204</v>
      </c>
      <c r="F332" s="20">
        <v>161</v>
      </c>
      <c r="G332" s="9">
        <v>0.78921568627450978</v>
      </c>
      <c r="H332" s="20">
        <v>99</v>
      </c>
      <c r="I332" s="9">
        <v>0.6149068322981367</v>
      </c>
      <c r="J332" s="20">
        <v>0</v>
      </c>
      <c r="K332" s="9">
        <v>0</v>
      </c>
      <c r="L332" s="20">
        <v>21</v>
      </c>
      <c r="M332" s="9">
        <v>0.13043478260869565</v>
      </c>
      <c r="N332" s="20">
        <v>11</v>
      </c>
      <c r="O332" s="9">
        <v>6.8322981366459631E-2</v>
      </c>
      <c r="P332" s="20">
        <v>3</v>
      </c>
      <c r="Q332" s="9">
        <v>1.8633540372670808E-2</v>
      </c>
    </row>
    <row r="333" spans="4:17" x14ac:dyDescent="0.25">
      <c r="D333" s="8" t="s">
        <v>508</v>
      </c>
      <c r="E333" s="20">
        <v>55</v>
      </c>
      <c r="F333" s="20">
        <v>40</v>
      </c>
      <c r="G333" s="9">
        <v>0.72727272727272729</v>
      </c>
      <c r="H333" s="20">
        <v>33</v>
      </c>
      <c r="I333" s="9">
        <v>0.82499999999999996</v>
      </c>
      <c r="J333" s="20"/>
      <c r="K333" s="9">
        <v>0</v>
      </c>
      <c r="L333" s="20">
        <v>9</v>
      </c>
      <c r="M333" s="9">
        <v>0.22500000000000001</v>
      </c>
      <c r="N333" s="20">
        <v>1</v>
      </c>
      <c r="O333" s="9">
        <v>2.5000000000000001E-2</v>
      </c>
      <c r="P333" s="20">
        <v>3</v>
      </c>
      <c r="Q333" s="9">
        <v>7.4999999999999997E-2</v>
      </c>
    </row>
    <row r="334" spans="4:17" x14ac:dyDescent="0.25">
      <c r="D334" s="8" t="s">
        <v>741</v>
      </c>
      <c r="E334" s="20">
        <v>62</v>
      </c>
      <c r="F334" s="20">
        <v>52</v>
      </c>
      <c r="G334" s="9">
        <v>0.83870967741935487</v>
      </c>
      <c r="H334" s="20">
        <v>35</v>
      </c>
      <c r="I334" s="9">
        <v>0.67307692307692313</v>
      </c>
      <c r="J334" s="20">
        <v>0</v>
      </c>
      <c r="K334" s="9">
        <v>0</v>
      </c>
      <c r="L334" s="20">
        <v>4</v>
      </c>
      <c r="M334" s="9">
        <v>7.6923076923076927E-2</v>
      </c>
      <c r="N334" s="20">
        <v>3</v>
      </c>
      <c r="O334" s="9">
        <v>5.7692307692307696E-2</v>
      </c>
      <c r="P334" s="20">
        <v>0</v>
      </c>
      <c r="Q334" s="9">
        <v>0</v>
      </c>
    </row>
    <row r="335" spans="4:17" x14ac:dyDescent="0.25">
      <c r="D335" s="8" t="s">
        <v>511</v>
      </c>
      <c r="E335" s="20">
        <v>87</v>
      </c>
      <c r="F335" s="20">
        <v>69</v>
      </c>
      <c r="G335" s="9">
        <v>0.7931034482758621</v>
      </c>
      <c r="H335" s="20">
        <v>31</v>
      </c>
      <c r="I335" s="9">
        <v>0.44927536231884058</v>
      </c>
      <c r="J335" s="20">
        <v>0</v>
      </c>
      <c r="K335" s="9">
        <v>0</v>
      </c>
      <c r="L335" s="20">
        <v>8</v>
      </c>
      <c r="M335" s="9">
        <v>0.11594202898550725</v>
      </c>
      <c r="N335" s="20">
        <v>7</v>
      </c>
      <c r="O335" s="9">
        <v>0.10144927536231885</v>
      </c>
      <c r="P335" s="20">
        <v>0</v>
      </c>
      <c r="Q335" s="9">
        <v>0</v>
      </c>
    </row>
    <row r="336" spans="4:17" x14ac:dyDescent="0.25">
      <c r="D336" s="7" t="s">
        <v>726</v>
      </c>
      <c r="E336" s="20">
        <v>245</v>
      </c>
      <c r="F336" s="20">
        <v>191</v>
      </c>
      <c r="G336" s="9">
        <v>0.7795918367346939</v>
      </c>
      <c r="H336" s="20">
        <v>148</v>
      </c>
      <c r="I336" s="9">
        <v>0.77486910994764402</v>
      </c>
      <c r="J336" s="20">
        <v>0</v>
      </c>
      <c r="K336" s="9">
        <v>0</v>
      </c>
      <c r="L336" s="20">
        <v>20</v>
      </c>
      <c r="M336" s="9">
        <v>0.10471204188481675</v>
      </c>
      <c r="N336" s="20">
        <v>17</v>
      </c>
      <c r="O336" s="9">
        <v>8.9005235602094238E-2</v>
      </c>
      <c r="P336" s="20">
        <v>8</v>
      </c>
      <c r="Q336" s="9">
        <v>4.1884816753926704E-2</v>
      </c>
    </row>
    <row r="337" spans="4:17" x14ac:dyDescent="0.25">
      <c r="D337" s="8" t="s">
        <v>727</v>
      </c>
      <c r="E337" s="20">
        <v>29</v>
      </c>
      <c r="F337" s="20">
        <v>26</v>
      </c>
      <c r="G337" s="9">
        <v>0.89655172413793105</v>
      </c>
      <c r="H337" s="20">
        <v>24</v>
      </c>
      <c r="I337" s="9">
        <v>0.92307692307692313</v>
      </c>
      <c r="J337" s="20">
        <v>0</v>
      </c>
      <c r="K337" s="9">
        <v>0</v>
      </c>
      <c r="L337" s="20">
        <v>0</v>
      </c>
      <c r="M337" s="9">
        <v>0</v>
      </c>
      <c r="N337" s="20">
        <v>2</v>
      </c>
      <c r="O337" s="9">
        <v>7.6923076923076927E-2</v>
      </c>
      <c r="P337" s="20">
        <v>1</v>
      </c>
      <c r="Q337" s="9">
        <v>3.8461538461538464E-2</v>
      </c>
    </row>
    <row r="338" spans="4:17" x14ac:dyDescent="0.25">
      <c r="D338" s="8" t="s">
        <v>730</v>
      </c>
      <c r="E338" s="20">
        <v>11</v>
      </c>
      <c r="F338" s="20">
        <v>10</v>
      </c>
      <c r="G338" s="9">
        <v>0.90909090909090906</v>
      </c>
      <c r="H338" s="20">
        <v>7</v>
      </c>
      <c r="I338" s="9">
        <v>0.7</v>
      </c>
      <c r="J338" s="20">
        <v>0</v>
      </c>
      <c r="K338" s="9">
        <v>0</v>
      </c>
      <c r="L338" s="20">
        <v>0</v>
      </c>
      <c r="M338" s="9">
        <v>0</v>
      </c>
      <c r="N338" s="20">
        <v>0</v>
      </c>
      <c r="O338" s="9">
        <v>0</v>
      </c>
      <c r="P338" s="20">
        <v>0</v>
      </c>
      <c r="Q338" s="9">
        <v>0</v>
      </c>
    </row>
    <row r="339" spans="4:17" x14ac:dyDescent="0.25">
      <c r="D339" s="8" t="s">
        <v>733</v>
      </c>
      <c r="E339" s="20">
        <v>15</v>
      </c>
      <c r="F339" s="20">
        <v>12</v>
      </c>
      <c r="G339" s="9">
        <v>0.8</v>
      </c>
      <c r="H339" s="20">
        <v>9</v>
      </c>
      <c r="I339" s="9">
        <v>0.75</v>
      </c>
      <c r="J339" s="20">
        <v>0</v>
      </c>
      <c r="K339" s="9">
        <v>0</v>
      </c>
      <c r="L339" s="20">
        <v>1</v>
      </c>
      <c r="M339" s="9">
        <v>8.3333333333333329E-2</v>
      </c>
      <c r="N339" s="20">
        <v>0</v>
      </c>
      <c r="O339" s="9">
        <v>0</v>
      </c>
      <c r="P339" s="20">
        <v>1</v>
      </c>
      <c r="Q339" s="9">
        <v>8.3333333333333329E-2</v>
      </c>
    </row>
    <row r="340" spans="4:17" x14ac:dyDescent="0.25">
      <c r="D340" s="8" t="s">
        <v>737</v>
      </c>
      <c r="E340" s="20">
        <v>72</v>
      </c>
      <c r="F340" s="20">
        <v>59</v>
      </c>
      <c r="G340" s="9">
        <v>0.81944444444444442</v>
      </c>
      <c r="H340" s="20">
        <v>44</v>
      </c>
      <c r="I340" s="9">
        <v>0.74576271186440679</v>
      </c>
      <c r="J340" s="20">
        <v>0</v>
      </c>
      <c r="K340" s="9">
        <v>0</v>
      </c>
      <c r="L340" s="20">
        <v>4</v>
      </c>
      <c r="M340" s="9">
        <v>6.7796610169491525E-2</v>
      </c>
      <c r="N340" s="20">
        <v>3</v>
      </c>
      <c r="O340" s="9">
        <v>5.0847457627118647E-2</v>
      </c>
      <c r="P340" s="20">
        <v>2</v>
      </c>
      <c r="Q340" s="9">
        <v>3.3898305084745763E-2</v>
      </c>
    </row>
    <row r="341" spans="4:17" x14ac:dyDescent="0.25">
      <c r="D341" s="8" t="s">
        <v>745</v>
      </c>
      <c r="E341" s="20">
        <v>102</v>
      </c>
      <c r="F341" s="20">
        <v>70</v>
      </c>
      <c r="G341" s="9">
        <v>0.68627450980392157</v>
      </c>
      <c r="H341" s="20">
        <v>52</v>
      </c>
      <c r="I341" s="9">
        <v>0.74285714285714288</v>
      </c>
      <c r="J341" s="20">
        <v>0</v>
      </c>
      <c r="K341" s="9">
        <v>0</v>
      </c>
      <c r="L341" s="20">
        <v>15</v>
      </c>
      <c r="M341" s="9">
        <v>0.21428571428571427</v>
      </c>
      <c r="N341" s="20">
        <v>10</v>
      </c>
      <c r="O341" s="9">
        <v>0.14285714285714285</v>
      </c>
      <c r="P341" s="20">
        <v>4</v>
      </c>
      <c r="Q341" s="9">
        <v>5.7142857142857141E-2</v>
      </c>
    </row>
    <row r="342" spans="4:17" x14ac:dyDescent="0.25">
      <c r="D342" s="8" t="s">
        <v>746</v>
      </c>
      <c r="E342" s="20">
        <v>16</v>
      </c>
      <c r="F342" s="20">
        <v>14</v>
      </c>
      <c r="G342" s="9">
        <v>0.875</v>
      </c>
      <c r="H342" s="20">
        <v>12</v>
      </c>
      <c r="I342" s="9">
        <v>0.8571428571428571</v>
      </c>
      <c r="J342" s="20">
        <v>0</v>
      </c>
      <c r="K342" s="9">
        <v>0</v>
      </c>
      <c r="L342" s="20">
        <v>0</v>
      </c>
      <c r="M342" s="9">
        <v>0</v>
      </c>
      <c r="N342" s="20">
        <v>2</v>
      </c>
      <c r="O342" s="9">
        <v>0.14285714285714285</v>
      </c>
      <c r="P342" s="20">
        <v>0</v>
      </c>
      <c r="Q342" s="9">
        <v>0</v>
      </c>
    </row>
    <row r="343" spans="4:17" x14ac:dyDescent="0.25">
      <c r="D343" s="7" t="s">
        <v>728</v>
      </c>
      <c r="E343" s="20">
        <v>207</v>
      </c>
      <c r="F343" s="20">
        <v>167</v>
      </c>
      <c r="G343" s="9">
        <v>0.80676328502415462</v>
      </c>
      <c r="H343" s="20">
        <v>127</v>
      </c>
      <c r="I343" s="9">
        <v>0.76047904191616766</v>
      </c>
      <c r="J343" s="20">
        <v>0</v>
      </c>
      <c r="K343" s="9">
        <v>0</v>
      </c>
      <c r="L343" s="20">
        <v>14</v>
      </c>
      <c r="M343" s="9">
        <v>8.3832335329341312E-2</v>
      </c>
      <c r="N343" s="20">
        <v>12</v>
      </c>
      <c r="O343" s="9">
        <v>7.1856287425149698E-2</v>
      </c>
      <c r="P343" s="20">
        <v>3</v>
      </c>
      <c r="Q343" s="9">
        <v>1.7964071856287425E-2</v>
      </c>
    </row>
    <row r="344" spans="4:17" x14ac:dyDescent="0.25">
      <c r="D344" s="8" t="s">
        <v>487</v>
      </c>
      <c r="E344" s="20">
        <v>46</v>
      </c>
      <c r="F344" s="20">
        <v>40</v>
      </c>
      <c r="G344" s="9">
        <v>0.86956521739130432</v>
      </c>
      <c r="H344" s="20">
        <v>29</v>
      </c>
      <c r="I344" s="9">
        <v>0.72499999999999998</v>
      </c>
      <c r="J344" s="20">
        <v>0</v>
      </c>
      <c r="K344" s="9">
        <v>0</v>
      </c>
      <c r="L344" s="20">
        <v>4</v>
      </c>
      <c r="M344" s="9">
        <v>0.1</v>
      </c>
      <c r="N344" s="20">
        <v>0</v>
      </c>
      <c r="O344" s="9">
        <v>0</v>
      </c>
      <c r="P344" s="20">
        <v>0</v>
      </c>
      <c r="Q344" s="9">
        <v>0</v>
      </c>
    </row>
    <row r="345" spans="4:17" x14ac:dyDescent="0.25">
      <c r="D345" s="8" t="s">
        <v>731</v>
      </c>
      <c r="E345" s="20">
        <v>8</v>
      </c>
      <c r="F345" s="20">
        <v>8</v>
      </c>
      <c r="G345" s="9">
        <v>1</v>
      </c>
      <c r="H345" s="20">
        <v>6</v>
      </c>
      <c r="I345" s="9">
        <v>0.75</v>
      </c>
      <c r="J345" s="20">
        <v>0</v>
      </c>
      <c r="K345" s="9">
        <v>0</v>
      </c>
      <c r="L345" s="20">
        <v>0</v>
      </c>
      <c r="M345" s="9">
        <v>0</v>
      </c>
      <c r="N345" s="20">
        <v>0</v>
      </c>
      <c r="O345" s="9">
        <v>0</v>
      </c>
      <c r="P345" s="20">
        <v>0</v>
      </c>
      <c r="Q345" s="9">
        <v>0</v>
      </c>
    </row>
    <row r="346" spans="4:17" x14ac:dyDescent="0.25">
      <c r="D346" s="8" t="s">
        <v>739</v>
      </c>
      <c r="E346" s="20">
        <v>20</v>
      </c>
      <c r="F346" s="20">
        <v>17</v>
      </c>
      <c r="G346" s="9">
        <v>0.85</v>
      </c>
      <c r="H346" s="20">
        <v>11</v>
      </c>
      <c r="I346" s="9">
        <v>0.6470588235294118</v>
      </c>
      <c r="J346" s="20">
        <v>0</v>
      </c>
      <c r="K346" s="9">
        <v>0</v>
      </c>
      <c r="L346" s="20">
        <v>2</v>
      </c>
      <c r="M346" s="9">
        <v>0.11764705882352941</v>
      </c>
      <c r="N346" s="20">
        <v>0</v>
      </c>
      <c r="O346" s="9">
        <v>0</v>
      </c>
      <c r="P346" s="20">
        <v>0</v>
      </c>
      <c r="Q346" s="9">
        <v>0</v>
      </c>
    </row>
    <row r="347" spans="4:17" x14ac:dyDescent="0.25">
      <c r="D347" s="8" t="s">
        <v>740</v>
      </c>
      <c r="E347" s="20">
        <v>57</v>
      </c>
      <c r="F347" s="20">
        <v>45</v>
      </c>
      <c r="G347" s="9">
        <v>0.78947368421052633</v>
      </c>
      <c r="H347" s="20">
        <v>41</v>
      </c>
      <c r="I347" s="9">
        <v>0.91111111111111109</v>
      </c>
      <c r="J347" s="20">
        <v>0</v>
      </c>
      <c r="K347" s="9">
        <v>0</v>
      </c>
      <c r="L347" s="20">
        <v>5</v>
      </c>
      <c r="M347" s="9">
        <v>0.1111111111111111</v>
      </c>
      <c r="N347" s="20">
        <v>1</v>
      </c>
      <c r="O347" s="9">
        <v>2.2222222222222223E-2</v>
      </c>
      <c r="P347" s="20">
        <v>1</v>
      </c>
      <c r="Q347" s="9">
        <v>2.2222222222222223E-2</v>
      </c>
    </row>
    <row r="348" spans="4:17" x14ac:dyDescent="0.25">
      <c r="D348" s="8" t="s">
        <v>742</v>
      </c>
      <c r="E348" s="20">
        <v>76</v>
      </c>
      <c r="F348" s="20">
        <v>57</v>
      </c>
      <c r="G348" s="9">
        <v>0.75</v>
      </c>
      <c r="H348" s="20">
        <v>40</v>
      </c>
      <c r="I348" s="9">
        <v>0.70175438596491224</v>
      </c>
      <c r="J348" s="20">
        <v>0</v>
      </c>
      <c r="K348" s="9">
        <v>0</v>
      </c>
      <c r="L348" s="20">
        <v>3</v>
      </c>
      <c r="M348" s="9">
        <v>5.2631578947368418E-2</v>
      </c>
      <c r="N348" s="20">
        <v>11</v>
      </c>
      <c r="O348" s="9">
        <v>0.19298245614035087</v>
      </c>
      <c r="P348" s="20">
        <v>2</v>
      </c>
      <c r="Q348" s="9">
        <v>3.5087719298245612E-2</v>
      </c>
    </row>
    <row r="349" spans="4:17" x14ac:dyDescent="0.25">
      <c r="D349" s="6" t="s">
        <v>208</v>
      </c>
      <c r="E349" s="20">
        <v>14168</v>
      </c>
      <c r="F349" s="20">
        <v>12502</v>
      </c>
      <c r="G349" s="9">
        <v>0.8824110671936759</v>
      </c>
      <c r="H349" s="20">
        <v>10315</v>
      </c>
      <c r="I349" s="9">
        <v>0.82506798912174051</v>
      </c>
      <c r="J349" s="20">
        <v>0</v>
      </c>
      <c r="K349" s="9">
        <v>0</v>
      </c>
      <c r="L349" s="20">
        <v>890</v>
      </c>
      <c r="M349" s="9">
        <v>7.1188609822428417E-2</v>
      </c>
      <c r="N349" s="20">
        <v>262</v>
      </c>
      <c r="O349" s="9">
        <v>2.0956646936490162E-2</v>
      </c>
      <c r="P349" s="20">
        <v>124</v>
      </c>
      <c r="Q349" s="9">
        <v>9.9184130539113746E-3</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F39284-D097-4354-965F-1DED761B6C9E}">
  <dimension ref="B1:Q349"/>
  <sheetViews>
    <sheetView showGridLines="0" showRowColHeader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4.5703125" customWidth="1"/>
    <col min="13" max="13" width="12.42578125" customWidth="1"/>
    <col min="14" max="14" width="12" customWidth="1"/>
    <col min="15" max="15" width="9.5703125" customWidth="1"/>
    <col min="16" max="17" width="13" customWidth="1"/>
  </cols>
  <sheetData>
    <row r="1" spans="2:4" ht="26.25" x14ac:dyDescent="0.4">
      <c r="B1" s="2" t="s">
        <v>181</v>
      </c>
      <c r="D1" s="4" t="s">
        <v>182</v>
      </c>
    </row>
    <row r="2" spans="2:4" ht="18.75" x14ac:dyDescent="0.3">
      <c r="B2" s="3">
        <f>MAX(data[[#All],[Rel_D]])</f>
        <v>44571</v>
      </c>
    </row>
    <row r="3" spans="2:4" ht="32.25" customHeight="1" x14ac:dyDescent="0.25"/>
    <row r="21" spans="4:17" ht="45" x14ac:dyDescent="0.25">
      <c r="D21" s="10"/>
      <c r="E21" s="11" t="s">
        <v>433</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08 Healthy adults aged 18+",$D$23)</f>
        <v>1396942</v>
      </c>
      <c r="F22" s="15">
        <f>GETPIVOTDATA("Sum of 08f Second Vaccination",$D$23)</f>
        <v>843361</v>
      </c>
      <c r="G22" s="16">
        <f>GETPIVOTDATA("Sum of 08f%",$D$23)</f>
        <v>0.60371940996834517</v>
      </c>
      <c r="H22" s="15">
        <f>GETPIVOTDATA("Sum of 08a Vaccinated (Booster)",$D$23)</f>
        <v>448834</v>
      </c>
      <c r="I22" s="16">
        <f>GETPIVOTDATA("Sum of 08a%",$D$23)</f>
        <v>0.53219676982929021</v>
      </c>
      <c r="J22" s="15">
        <f>GETPIVOTDATA("Sum of 08b Contraindicated (inc allergies, exclu vaccinated)",$D$23)</f>
        <v>7</v>
      </c>
      <c r="K22" s="16">
        <f>GETPIVOTDATA("Sum of 08b%",$D$23)</f>
        <v>8.3001229603929985E-6</v>
      </c>
      <c r="L22" s="15">
        <f>GETPIVOTDATA("Sum of 08c Declined (excl vaccinated or contraindicated)",$D$23)</f>
        <v>24608</v>
      </c>
      <c r="M22" s="16">
        <f>GETPIVOTDATA("Sum of 08c%",$D$23)</f>
        <v>2.9178489401335845E-2</v>
      </c>
      <c r="N22" s="15">
        <f>GETPIVOTDATA("Sum of 08d Invited no outcome (excl vac, contr, decl)",$D$23)</f>
        <v>250615</v>
      </c>
      <c r="O22" s="16">
        <f>GETPIVOTDATA("Sum of 08d%",$D$23)</f>
        <v>0.29716218795984162</v>
      </c>
      <c r="P22" s="15">
        <f>GETPIVOTDATA("Sum of 08e No contact coded [CALL]",$D$23)</f>
        <v>211268</v>
      </c>
      <c r="Q22" s="16">
        <f>GETPIVOTDATA("Sum of 08e%",$D$23)</f>
        <v>0.25050719679947259</v>
      </c>
    </row>
    <row r="23" spans="4:17" hidden="1" x14ac:dyDescent="0.25">
      <c r="D23" s="5" t="s">
        <v>194</v>
      </c>
      <c r="E23" t="s">
        <v>420</v>
      </c>
      <c r="F23" t="s">
        <v>422</v>
      </c>
      <c r="G23" t="s">
        <v>432</v>
      </c>
      <c r="H23" t="s">
        <v>421</v>
      </c>
      <c r="I23" t="s">
        <v>427</v>
      </c>
      <c r="J23" t="s">
        <v>423</v>
      </c>
      <c r="K23" t="s">
        <v>428</v>
      </c>
      <c r="L23" t="s">
        <v>424</v>
      </c>
      <c r="M23" t="s">
        <v>429</v>
      </c>
      <c r="N23" t="s">
        <v>425</v>
      </c>
      <c r="O23" t="s">
        <v>430</v>
      </c>
      <c r="P23" t="s">
        <v>426</v>
      </c>
      <c r="Q23" t="s">
        <v>431</v>
      </c>
    </row>
    <row r="24" spans="4:17" x14ac:dyDescent="0.25">
      <c r="D24" s="6" t="s">
        <v>434</v>
      </c>
      <c r="E24" s="20">
        <v>127863</v>
      </c>
      <c r="F24" s="20">
        <v>73026</v>
      </c>
      <c r="G24" s="9">
        <v>0.57112690927007814</v>
      </c>
      <c r="H24" s="20">
        <v>33132</v>
      </c>
      <c r="I24" s="9">
        <v>0.45370142141155206</v>
      </c>
      <c r="J24" s="20">
        <v>0</v>
      </c>
      <c r="K24" s="9">
        <v>0</v>
      </c>
      <c r="L24" s="20">
        <v>1900</v>
      </c>
      <c r="M24" s="9">
        <v>2.6018130528852736E-2</v>
      </c>
      <c r="N24" s="20">
        <v>9847</v>
      </c>
      <c r="O24" s="9">
        <v>0.1348423849040068</v>
      </c>
      <c r="P24" s="20">
        <v>36110</v>
      </c>
      <c r="Q24" s="9">
        <v>0.49448141757730124</v>
      </c>
    </row>
    <row r="25" spans="4:17" x14ac:dyDescent="0.25">
      <c r="D25" s="7" t="s">
        <v>447</v>
      </c>
      <c r="E25" s="20">
        <v>16741</v>
      </c>
      <c r="F25" s="20">
        <v>10359</v>
      </c>
      <c r="G25" s="9">
        <v>0.61878024012902455</v>
      </c>
      <c r="H25" s="20">
        <v>4785</v>
      </c>
      <c r="I25" s="9">
        <v>0.4619171734723429</v>
      </c>
      <c r="J25" s="20">
        <v>0</v>
      </c>
      <c r="K25" s="9">
        <v>0</v>
      </c>
      <c r="L25" s="20">
        <v>129</v>
      </c>
      <c r="M25" s="9">
        <v>1.2452939472922097E-2</v>
      </c>
      <c r="N25" s="20">
        <v>631</v>
      </c>
      <c r="O25" s="9">
        <v>6.0913215561347621E-2</v>
      </c>
      <c r="P25" s="20">
        <v>4672</v>
      </c>
      <c r="Q25" s="9">
        <v>0.45100878463172123</v>
      </c>
    </row>
    <row r="26" spans="4:17" x14ac:dyDescent="0.25">
      <c r="D26" s="8" t="s">
        <v>515</v>
      </c>
      <c r="E26" s="20">
        <v>3671</v>
      </c>
      <c r="F26" s="20">
        <v>2412</v>
      </c>
      <c r="G26" s="9">
        <v>0.65704167801688917</v>
      </c>
      <c r="H26" s="20">
        <v>1180</v>
      </c>
      <c r="I26" s="9">
        <v>0.48922056384742951</v>
      </c>
      <c r="J26" s="20">
        <v>0</v>
      </c>
      <c r="K26" s="9">
        <v>0</v>
      </c>
      <c r="L26" s="20">
        <v>20</v>
      </c>
      <c r="M26" s="9">
        <v>8.291873963515755E-3</v>
      </c>
      <c r="N26" s="20">
        <v>152</v>
      </c>
      <c r="O26" s="9">
        <v>6.3018242122719739E-2</v>
      </c>
      <c r="P26" s="20">
        <v>907</v>
      </c>
      <c r="Q26" s="9">
        <v>0.37603648424543945</v>
      </c>
    </row>
    <row r="27" spans="4:17" x14ac:dyDescent="0.25">
      <c r="D27" s="8" t="s">
        <v>529</v>
      </c>
      <c r="E27" s="20">
        <v>2670</v>
      </c>
      <c r="F27" s="20">
        <v>1589</v>
      </c>
      <c r="G27" s="9">
        <v>0.59513108614232213</v>
      </c>
      <c r="H27" s="20">
        <v>732</v>
      </c>
      <c r="I27" s="9">
        <v>0.46066708621774699</v>
      </c>
      <c r="J27" s="20">
        <v>0</v>
      </c>
      <c r="K27" s="9">
        <v>0</v>
      </c>
      <c r="L27" s="20">
        <v>30</v>
      </c>
      <c r="M27" s="9">
        <v>1.8879798615481436E-2</v>
      </c>
      <c r="N27" s="20">
        <v>380</v>
      </c>
      <c r="O27" s="9">
        <v>0.23914411579609818</v>
      </c>
      <c r="P27" s="20">
        <v>487</v>
      </c>
      <c r="Q27" s="9">
        <v>0.3064820641913153</v>
      </c>
    </row>
    <row r="28" spans="4:17" x14ac:dyDescent="0.25">
      <c r="D28" s="8" t="s">
        <v>448</v>
      </c>
      <c r="E28" s="20">
        <v>10400</v>
      </c>
      <c r="F28" s="20">
        <v>6358</v>
      </c>
      <c r="G28" s="9">
        <v>0.61134615384615387</v>
      </c>
      <c r="H28" s="20">
        <v>2873</v>
      </c>
      <c r="I28" s="9">
        <v>0.45187165775401067</v>
      </c>
      <c r="J28" s="20">
        <v>0</v>
      </c>
      <c r="K28" s="9">
        <v>0</v>
      </c>
      <c r="L28" s="20">
        <v>79</v>
      </c>
      <c r="M28" s="9">
        <v>1.2425290972003775E-2</v>
      </c>
      <c r="N28" s="20">
        <v>99</v>
      </c>
      <c r="O28" s="9">
        <v>1.5570934256055362E-2</v>
      </c>
      <c r="P28" s="20">
        <v>3278</v>
      </c>
      <c r="Q28" s="9">
        <v>0.51557093425605538</v>
      </c>
    </row>
    <row r="29" spans="4:17" x14ac:dyDescent="0.25">
      <c r="D29" s="7" t="s">
        <v>444</v>
      </c>
      <c r="E29" s="20">
        <v>21633</v>
      </c>
      <c r="F29" s="20">
        <v>11524</v>
      </c>
      <c r="G29" s="9">
        <v>0.53270466417048024</v>
      </c>
      <c r="H29" s="20">
        <v>4963</v>
      </c>
      <c r="I29" s="9">
        <v>0.43066643526553278</v>
      </c>
      <c r="J29" s="20">
        <v>0</v>
      </c>
      <c r="K29" s="9">
        <v>0</v>
      </c>
      <c r="L29" s="20">
        <v>868</v>
      </c>
      <c r="M29" s="9">
        <v>7.5321069073238461E-2</v>
      </c>
      <c r="N29" s="20">
        <v>4583</v>
      </c>
      <c r="O29" s="9">
        <v>0.39769177368969105</v>
      </c>
      <c r="P29" s="20">
        <v>3501</v>
      </c>
      <c r="Q29" s="9">
        <v>0.30380076362374175</v>
      </c>
    </row>
    <row r="30" spans="4:17" x14ac:dyDescent="0.25">
      <c r="D30" s="8" t="s">
        <v>516</v>
      </c>
      <c r="E30" s="20">
        <v>3501</v>
      </c>
      <c r="F30" s="20">
        <v>1826</v>
      </c>
      <c r="G30" s="9">
        <v>0.52156526706655237</v>
      </c>
      <c r="H30" s="20">
        <v>756</v>
      </c>
      <c r="I30" s="9">
        <v>0.41401971522453451</v>
      </c>
      <c r="J30" s="20">
        <v>0</v>
      </c>
      <c r="K30" s="9">
        <v>0</v>
      </c>
      <c r="L30" s="20">
        <v>67</v>
      </c>
      <c r="M30" s="9">
        <v>3.6692223439211392E-2</v>
      </c>
      <c r="N30" s="20">
        <v>231</v>
      </c>
      <c r="O30" s="9">
        <v>0.12650602409638553</v>
      </c>
      <c r="P30" s="20">
        <v>1181</v>
      </c>
      <c r="Q30" s="9">
        <v>0.64676889375684554</v>
      </c>
    </row>
    <row r="31" spans="4:17" x14ac:dyDescent="0.25">
      <c r="D31" s="8" t="s">
        <v>517</v>
      </c>
      <c r="E31" s="20">
        <v>3168</v>
      </c>
      <c r="F31" s="20">
        <v>1903</v>
      </c>
      <c r="G31" s="9">
        <v>0.60069444444444442</v>
      </c>
      <c r="H31" s="20">
        <v>893</v>
      </c>
      <c r="I31" s="9">
        <v>0.46925906463478717</v>
      </c>
      <c r="J31" s="20">
        <v>0</v>
      </c>
      <c r="K31" s="9">
        <v>0</v>
      </c>
      <c r="L31" s="20">
        <v>26</v>
      </c>
      <c r="M31" s="9">
        <v>1.3662637940094587E-2</v>
      </c>
      <c r="N31" s="20">
        <v>147</v>
      </c>
      <c r="O31" s="9">
        <v>7.7246452968996321E-2</v>
      </c>
      <c r="P31" s="20">
        <v>939</v>
      </c>
      <c r="Q31" s="9">
        <v>0.4934314240672622</v>
      </c>
    </row>
    <row r="32" spans="4:17" x14ac:dyDescent="0.25">
      <c r="D32" s="8" t="s">
        <v>524</v>
      </c>
      <c r="E32" s="20">
        <v>3382</v>
      </c>
      <c r="F32" s="20">
        <v>1831</v>
      </c>
      <c r="G32" s="9">
        <v>0.54139562389118867</v>
      </c>
      <c r="H32" s="20">
        <v>892</v>
      </c>
      <c r="I32" s="9">
        <v>0.48716548334243581</v>
      </c>
      <c r="J32" s="20">
        <v>0</v>
      </c>
      <c r="K32" s="9">
        <v>0</v>
      </c>
      <c r="L32" s="20">
        <v>121</v>
      </c>
      <c r="M32" s="9">
        <v>6.6084107045330423E-2</v>
      </c>
      <c r="N32" s="20">
        <v>142</v>
      </c>
      <c r="O32" s="9">
        <v>7.7553249590387771E-2</v>
      </c>
      <c r="P32" s="20">
        <v>1115</v>
      </c>
      <c r="Q32" s="9">
        <v>0.60895685417804479</v>
      </c>
    </row>
    <row r="33" spans="4:17" x14ac:dyDescent="0.25">
      <c r="D33" s="8" t="s">
        <v>445</v>
      </c>
      <c r="E33" s="20">
        <v>11582</v>
      </c>
      <c r="F33" s="20">
        <v>5964</v>
      </c>
      <c r="G33" s="9">
        <v>0.5149369711621482</v>
      </c>
      <c r="H33" s="20">
        <v>2422</v>
      </c>
      <c r="I33" s="9">
        <v>0.4061032863849765</v>
      </c>
      <c r="J33" s="20">
        <v>0</v>
      </c>
      <c r="K33" s="9">
        <v>0</v>
      </c>
      <c r="L33" s="20">
        <v>654</v>
      </c>
      <c r="M33" s="9">
        <v>0.1096579476861167</v>
      </c>
      <c r="N33" s="20">
        <v>4063</v>
      </c>
      <c r="O33" s="9">
        <v>0.68125419181757207</v>
      </c>
      <c r="P33" s="20">
        <v>266</v>
      </c>
      <c r="Q33" s="9">
        <v>4.4600938967136149E-2</v>
      </c>
    </row>
    <row r="34" spans="4:17" x14ac:dyDescent="0.25">
      <c r="D34" s="7" t="s">
        <v>437</v>
      </c>
      <c r="E34" s="20">
        <v>21086</v>
      </c>
      <c r="F34" s="20">
        <v>12557</v>
      </c>
      <c r="G34" s="9">
        <v>0.5955136109266812</v>
      </c>
      <c r="H34" s="20">
        <v>5965</v>
      </c>
      <c r="I34" s="9">
        <v>0.47503384566377321</v>
      </c>
      <c r="J34" s="20">
        <v>0</v>
      </c>
      <c r="K34" s="9">
        <v>0</v>
      </c>
      <c r="L34" s="20">
        <v>212</v>
      </c>
      <c r="M34" s="9">
        <v>1.6883013458628655E-2</v>
      </c>
      <c r="N34" s="20">
        <v>1076</v>
      </c>
      <c r="O34" s="9">
        <v>8.5689256988134108E-2</v>
      </c>
      <c r="P34" s="20">
        <v>6122</v>
      </c>
      <c r="Q34" s="9">
        <v>0.48753683204587084</v>
      </c>
    </row>
    <row r="35" spans="4:17" x14ac:dyDescent="0.25">
      <c r="D35" s="8" t="s">
        <v>438</v>
      </c>
      <c r="E35" s="20">
        <v>2483</v>
      </c>
      <c r="F35" s="20">
        <v>1492</v>
      </c>
      <c r="G35" s="9">
        <v>0.6008860249697946</v>
      </c>
      <c r="H35" s="20">
        <v>701</v>
      </c>
      <c r="I35" s="9">
        <v>0.46983914209115279</v>
      </c>
      <c r="J35" s="20">
        <v>0</v>
      </c>
      <c r="K35" s="9">
        <v>0</v>
      </c>
      <c r="L35" s="20">
        <v>3</v>
      </c>
      <c r="M35" s="9">
        <v>2.0107238605898124E-3</v>
      </c>
      <c r="N35" s="20">
        <v>177</v>
      </c>
      <c r="O35" s="9">
        <v>0.11863270777479892</v>
      </c>
      <c r="P35" s="20">
        <v>672</v>
      </c>
      <c r="Q35" s="9">
        <v>0.45040214477211798</v>
      </c>
    </row>
    <row r="36" spans="4:17" x14ac:dyDescent="0.25">
      <c r="D36" s="8" t="s">
        <v>520</v>
      </c>
      <c r="E36" s="20">
        <v>3128</v>
      </c>
      <c r="F36" s="20">
        <v>1994</v>
      </c>
      <c r="G36" s="9">
        <v>0.63746803069053704</v>
      </c>
      <c r="H36" s="20">
        <v>1005</v>
      </c>
      <c r="I36" s="9">
        <v>0.50401203610832501</v>
      </c>
      <c r="J36" s="20">
        <v>0</v>
      </c>
      <c r="K36" s="9">
        <v>0</v>
      </c>
      <c r="L36" s="20">
        <v>12</v>
      </c>
      <c r="M36" s="9">
        <v>6.018054162487462E-3</v>
      </c>
      <c r="N36" s="20">
        <v>34</v>
      </c>
      <c r="O36" s="9">
        <v>1.7051153460381142E-2</v>
      </c>
      <c r="P36" s="20">
        <v>898</v>
      </c>
      <c r="Q36" s="9">
        <v>0.45035105315947843</v>
      </c>
    </row>
    <row r="37" spans="4:17" x14ac:dyDescent="0.25">
      <c r="D37" s="8" t="s">
        <v>525</v>
      </c>
      <c r="E37" s="20">
        <v>3201</v>
      </c>
      <c r="F37" s="20">
        <v>1594</v>
      </c>
      <c r="G37" s="9">
        <v>0.4979693845673227</v>
      </c>
      <c r="H37" s="20">
        <v>579</v>
      </c>
      <c r="I37" s="9">
        <v>0.36323713927227103</v>
      </c>
      <c r="J37" s="20">
        <v>0</v>
      </c>
      <c r="K37" s="9">
        <v>0</v>
      </c>
      <c r="L37" s="20">
        <v>111</v>
      </c>
      <c r="M37" s="9">
        <v>6.9636135508155589E-2</v>
      </c>
      <c r="N37" s="20">
        <v>142</v>
      </c>
      <c r="O37" s="9">
        <v>8.9084065244667499E-2</v>
      </c>
      <c r="P37" s="20">
        <v>1200</v>
      </c>
      <c r="Q37" s="9">
        <v>0.75282308657465491</v>
      </c>
    </row>
    <row r="38" spans="4:17" x14ac:dyDescent="0.25">
      <c r="D38" s="8" t="s">
        <v>526</v>
      </c>
      <c r="E38" s="20">
        <v>2772</v>
      </c>
      <c r="F38" s="20">
        <v>1653</v>
      </c>
      <c r="G38" s="9">
        <v>0.59632034632034636</v>
      </c>
      <c r="H38" s="20">
        <v>855</v>
      </c>
      <c r="I38" s="9">
        <v>0.51724137931034486</v>
      </c>
      <c r="J38" s="20">
        <v>0</v>
      </c>
      <c r="K38" s="9">
        <v>0</v>
      </c>
      <c r="L38" s="20">
        <v>39</v>
      </c>
      <c r="M38" s="9">
        <v>2.3593466424682397E-2</v>
      </c>
      <c r="N38" s="20">
        <v>245</v>
      </c>
      <c r="O38" s="9">
        <v>0.14821536600120991</v>
      </c>
      <c r="P38" s="20">
        <v>689</v>
      </c>
      <c r="Q38" s="9">
        <v>0.41681790683605563</v>
      </c>
    </row>
    <row r="39" spans="4:17" x14ac:dyDescent="0.25">
      <c r="D39" s="8" t="s">
        <v>530</v>
      </c>
      <c r="E39" s="20">
        <v>2749</v>
      </c>
      <c r="F39" s="20">
        <v>1702</v>
      </c>
      <c r="G39" s="9">
        <v>0.61913423062931972</v>
      </c>
      <c r="H39" s="20">
        <v>856</v>
      </c>
      <c r="I39" s="9">
        <v>0.50293772032902473</v>
      </c>
      <c r="J39" s="20">
        <v>0</v>
      </c>
      <c r="K39" s="9">
        <v>0</v>
      </c>
      <c r="L39" s="20">
        <v>5</v>
      </c>
      <c r="M39" s="9">
        <v>2.9377203290246769E-3</v>
      </c>
      <c r="N39" s="20">
        <v>39</v>
      </c>
      <c r="O39" s="9">
        <v>2.2914218566392478E-2</v>
      </c>
      <c r="P39" s="20">
        <v>857</v>
      </c>
      <c r="Q39" s="9">
        <v>0.50352526439482959</v>
      </c>
    </row>
    <row r="40" spans="4:17" x14ac:dyDescent="0.25">
      <c r="D40" s="8" t="s">
        <v>532</v>
      </c>
      <c r="E40" s="20">
        <v>4402</v>
      </c>
      <c r="F40" s="20">
        <v>2732</v>
      </c>
      <c r="G40" s="9">
        <v>0.62062698773284874</v>
      </c>
      <c r="H40" s="20">
        <v>1361</v>
      </c>
      <c r="I40" s="9">
        <v>0.49816983894582723</v>
      </c>
      <c r="J40" s="20">
        <v>0</v>
      </c>
      <c r="K40" s="9">
        <v>0</v>
      </c>
      <c r="L40" s="20">
        <v>12</v>
      </c>
      <c r="M40" s="9">
        <v>4.3923865300146414E-3</v>
      </c>
      <c r="N40" s="20">
        <v>262</v>
      </c>
      <c r="O40" s="9">
        <v>9.5900439238653004E-2</v>
      </c>
      <c r="P40" s="20">
        <v>1185</v>
      </c>
      <c r="Q40" s="9">
        <v>0.43374816983894582</v>
      </c>
    </row>
    <row r="41" spans="4:17" x14ac:dyDescent="0.25">
      <c r="D41" s="8" t="s">
        <v>534</v>
      </c>
      <c r="E41" s="20">
        <v>2351</v>
      </c>
      <c r="F41" s="20">
        <v>1390</v>
      </c>
      <c r="G41" s="9">
        <v>0.59123777116120801</v>
      </c>
      <c r="H41" s="20">
        <v>608</v>
      </c>
      <c r="I41" s="9">
        <v>0.43741007194244602</v>
      </c>
      <c r="J41" s="20">
        <v>0</v>
      </c>
      <c r="K41" s="9">
        <v>0</v>
      </c>
      <c r="L41" s="20">
        <v>30</v>
      </c>
      <c r="M41" s="9">
        <v>2.1582733812949641E-2</v>
      </c>
      <c r="N41" s="20">
        <v>177</v>
      </c>
      <c r="O41" s="9">
        <v>0.12733812949640289</v>
      </c>
      <c r="P41" s="20">
        <v>621</v>
      </c>
      <c r="Q41" s="9">
        <v>0.44676258992805756</v>
      </c>
    </row>
    <row r="42" spans="4:17" x14ac:dyDescent="0.25">
      <c r="D42" s="7" t="s">
        <v>442</v>
      </c>
      <c r="E42" s="20">
        <v>25546</v>
      </c>
      <c r="F42" s="20">
        <v>15040</v>
      </c>
      <c r="G42" s="9">
        <v>0.58874187739763562</v>
      </c>
      <c r="H42" s="20">
        <v>7235</v>
      </c>
      <c r="I42" s="9">
        <v>0.48105053191489361</v>
      </c>
      <c r="J42" s="20">
        <v>0</v>
      </c>
      <c r="K42" s="9">
        <v>0</v>
      </c>
      <c r="L42" s="20">
        <v>382</v>
      </c>
      <c r="M42" s="9">
        <v>2.5398936170212764E-2</v>
      </c>
      <c r="N42" s="20">
        <v>1351</v>
      </c>
      <c r="O42" s="9">
        <v>8.9827127659574471E-2</v>
      </c>
      <c r="P42" s="20">
        <v>7447</v>
      </c>
      <c r="Q42" s="9">
        <v>0.49514627659574467</v>
      </c>
    </row>
    <row r="43" spans="4:17" x14ac:dyDescent="0.25">
      <c r="D43" s="8" t="s">
        <v>519</v>
      </c>
      <c r="E43" s="20">
        <v>1309</v>
      </c>
      <c r="F43" s="20">
        <v>845</v>
      </c>
      <c r="G43" s="9">
        <v>0.64553093964858665</v>
      </c>
      <c r="H43" s="20">
        <v>480</v>
      </c>
      <c r="I43" s="9">
        <v>0.56804733727810652</v>
      </c>
      <c r="J43" s="20">
        <v>0</v>
      </c>
      <c r="K43" s="9">
        <v>0</v>
      </c>
      <c r="L43" s="20">
        <v>48</v>
      </c>
      <c r="M43" s="9">
        <v>5.6804733727810648E-2</v>
      </c>
      <c r="N43" s="20">
        <v>65</v>
      </c>
      <c r="O43" s="9">
        <v>7.6923076923076927E-2</v>
      </c>
      <c r="P43" s="20">
        <v>288</v>
      </c>
      <c r="Q43" s="9">
        <v>0.3408284023668639</v>
      </c>
    </row>
    <row r="44" spans="4:17" x14ac:dyDescent="0.25">
      <c r="D44" s="8" t="s">
        <v>521</v>
      </c>
      <c r="E44" s="20">
        <v>2028</v>
      </c>
      <c r="F44" s="20">
        <v>1295</v>
      </c>
      <c r="G44" s="9">
        <v>0.63856015779092701</v>
      </c>
      <c r="H44" s="20">
        <v>692</v>
      </c>
      <c r="I44" s="9">
        <v>0.53436293436293436</v>
      </c>
      <c r="J44" s="20">
        <v>0</v>
      </c>
      <c r="K44" s="9">
        <v>0</v>
      </c>
      <c r="L44" s="20">
        <v>109</v>
      </c>
      <c r="M44" s="9">
        <v>8.4169884169884177E-2</v>
      </c>
      <c r="N44" s="20">
        <v>126</v>
      </c>
      <c r="O44" s="9">
        <v>9.7297297297297303E-2</v>
      </c>
      <c r="P44" s="20">
        <v>406</v>
      </c>
      <c r="Q44" s="9">
        <v>0.31351351351351353</v>
      </c>
    </row>
    <row r="45" spans="4:17" x14ac:dyDescent="0.25">
      <c r="D45" s="8" t="s">
        <v>522</v>
      </c>
      <c r="E45" s="20">
        <v>3538</v>
      </c>
      <c r="F45" s="20">
        <v>2119</v>
      </c>
      <c r="G45" s="9">
        <v>0.59892594686263423</v>
      </c>
      <c r="H45" s="20">
        <v>989</v>
      </c>
      <c r="I45" s="9">
        <v>0.46672958942897591</v>
      </c>
      <c r="J45" s="20">
        <v>0</v>
      </c>
      <c r="K45" s="9">
        <v>0</v>
      </c>
      <c r="L45" s="20">
        <v>9</v>
      </c>
      <c r="M45" s="9">
        <v>4.2472864558754132E-3</v>
      </c>
      <c r="N45" s="20">
        <v>186</v>
      </c>
      <c r="O45" s="9">
        <v>8.77772534214252E-2</v>
      </c>
      <c r="P45" s="20">
        <v>1043</v>
      </c>
      <c r="Q45" s="9">
        <v>0.49221330816422842</v>
      </c>
    </row>
    <row r="46" spans="4:17" x14ac:dyDescent="0.25">
      <c r="D46" s="8" t="s">
        <v>523</v>
      </c>
      <c r="E46" s="20">
        <v>2255</v>
      </c>
      <c r="F46" s="20">
        <v>1373</v>
      </c>
      <c r="G46" s="9">
        <v>0.60886917960088693</v>
      </c>
      <c r="H46" s="20">
        <v>682</v>
      </c>
      <c r="I46" s="9">
        <v>0.49672250546249092</v>
      </c>
      <c r="J46" s="20">
        <v>0</v>
      </c>
      <c r="K46" s="9">
        <v>0</v>
      </c>
      <c r="L46" s="20">
        <v>154</v>
      </c>
      <c r="M46" s="9">
        <v>0.11216314639475601</v>
      </c>
      <c r="N46" s="20">
        <v>70</v>
      </c>
      <c r="O46" s="9">
        <v>5.0983248361252731E-2</v>
      </c>
      <c r="P46" s="20">
        <v>561</v>
      </c>
      <c r="Q46" s="9">
        <v>0.4085943190094683</v>
      </c>
    </row>
    <row r="47" spans="4:17" x14ac:dyDescent="0.25">
      <c r="D47" s="8" t="s">
        <v>527</v>
      </c>
      <c r="E47" s="20">
        <v>3043</v>
      </c>
      <c r="F47" s="20">
        <v>1736</v>
      </c>
      <c r="G47" s="9">
        <v>0.57048964837331584</v>
      </c>
      <c r="H47" s="20">
        <v>843</v>
      </c>
      <c r="I47" s="9">
        <v>0.48559907834101385</v>
      </c>
      <c r="J47" s="20">
        <v>0</v>
      </c>
      <c r="K47" s="9">
        <v>0</v>
      </c>
      <c r="L47" s="20">
        <v>2</v>
      </c>
      <c r="M47" s="9">
        <v>1.152073732718894E-3</v>
      </c>
      <c r="N47" s="20">
        <v>450</v>
      </c>
      <c r="O47" s="9">
        <v>0.25921658986175117</v>
      </c>
      <c r="P47" s="20">
        <v>700</v>
      </c>
      <c r="Q47" s="9">
        <v>0.40322580645161288</v>
      </c>
    </row>
    <row r="48" spans="4:17" x14ac:dyDescent="0.25">
      <c r="D48" s="8" t="s">
        <v>528</v>
      </c>
      <c r="E48" s="20">
        <v>5075</v>
      </c>
      <c r="F48" s="20">
        <v>3011</v>
      </c>
      <c r="G48" s="9">
        <v>0.59330049261083739</v>
      </c>
      <c r="H48" s="20">
        <v>1454</v>
      </c>
      <c r="I48" s="9">
        <v>0.48289604782464296</v>
      </c>
      <c r="J48" s="20">
        <v>0</v>
      </c>
      <c r="K48" s="9">
        <v>0</v>
      </c>
      <c r="L48" s="20">
        <v>10</v>
      </c>
      <c r="M48" s="9">
        <v>3.3211557622052474E-3</v>
      </c>
      <c r="N48" s="20">
        <v>54</v>
      </c>
      <c r="O48" s="9">
        <v>1.7934241115908335E-2</v>
      </c>
      <c r="P48" s="20">
        <v>1710</v>
      </c>
      <c r="Q48" s="9">
        <v>0.56791763533709727</v>
      </c>
    </row>
    <row r="49" spans="4:17" x14ac:dyDescent="0.25">
      <c r="D49" s="8" t="s">
        <v>443</v>
      </c>
      <c r="E49" s="20">
        <v>2254</v>
      </c>
      <c r="F49" s="20">
        <v>1373</v>
      </c>
      <c r="G49" s="9">
        <v>0.60913930789707182</v>
      </c>
      <c r="H49" s="20">
        <v>632</v>
      </c>
      <c r="I49" s="9">
        <v>0.46030589949016754</v>
      </c>
      <c r="J49" s="20">
        <v>0</v>
      </c>
      <c r="K49" s="9">
        <v>0</v>
      </c>
      <c r="L49" s="20">
        <v>24</v>
      </c>
      <c r="M49" s="9">
        <v>1.7479970866715221E-2</v>
      </c>
      <c r="N49" s="20">
        <v>281</v>
      </c>
      <c r="O49" s="9">
        <v>0.2046613255644574</v>
      </c>
      <c r="P49" s="20">
        <v>453</v>
      </c>
      <c r="Q49" s="9">
        <v>0.32993445010924982</v>
      </c>
    </row>
    <row r="50" spans="4:17" x14ac:dyDescent="0.25">
      <c r="D50" s="8" t="s">
        <v>533</v>
      </c>
      <c r="E50" s="20">
        <v>3126</v>
      </c>
      <c r="F50" s="20">
        <v>1506</v>
      </c>
      <c r="G50" s="9">
        <v>0.48176583493282149</v>
      </c>
      <c r="H50" s="20">
        <v>593</v>
      </c>
      <c r="I50" s="9">
        <v>0.39375830013280211</v>
      </c>
      <c r="J50" s="20">
        <v>0</v>
      </c>
      <c r="K50" s="9">
        <v>0</v>
      </c>
      <c r="L50" s="20">
        <v>24</v>
      </c>
      <c r="M50" s="9">
        <v>1.5936254980079681E-2</v>
      </c>
      <c r="N50" s="20">
        <v>113</v>
      </c>
      <c r="O50" s="9">
        <v>7.5033200531208502E-2</v>
      </c>
      <c r="P50" s="20">
        <v>1310</v>
      </c>
      <c r="Q50" s="9">
        <v>0.86985391766268261</v>
      </c>
    </row>
    <row r="51" spans="4:17" x14ac:dyDescent="0.25">
      <c r="D51" s="8" t="s">
        <v>536</v>
      </c>
      <c r="E51" s="20">
        <v>2918</v>
      </c>
      <c r="F51" s="20">
        <v>1782</v>
      </c>
      <c r="G51" s="9">
        <v>0.61069225496915691</v>
      </c>
      <c r="H51" s="20">
        <v>870</v>
      </c>
      <c r="I51" s="9">
        <v>0.48821548821548821</v>
      </c>
      <c r="J51" s="20">
        <v>0</v>
      </c>
      <c r="K51" s="9">
        <v>0</v>
      </c>
      <c r="L51" s="20">
        <v>2</v>
      </c>
      <c r="M51" s="9">
        <v>1.1223344556677891E-3</v>
      </c>
      <c r="N51" s="20">
        <v>6</v>
      </c>
      <c r="O51" s="9">
        <v>3.3670033670033669E-3</v>
      </c>
      <c r="P51" s="20">
        <v>976</v>
      </c>
      <c r="Q51" s="9">
        <v>0.54769921436588098</v>
      </c>
    </row>
    <row r="52" spans="4:17" x14ac:dyDescent="0.25">
      <c r="D52" s="7" t="s">
        <v>435</v>
      </c>
      <c r="E52" s="20">
        <v>18409</v>
      </c>
      <c r="F52" s="20">
        <v>10238</v>
      </c>
      <c r="G52" s="9">
        <v>0.55614101798033566</v>
      </c>
      <c r="H52" s="20">
        <v>4115</v>
      </c>
      <c r="I52" s="9">
        <v>0.40193397147880444</v>
      </c>
      <c r="J52" s="20">
        <v>0</v>
      </c>
      <c r="K52" s="9">
        <v>0</v>
      </c>
      <c r="L52" s="20">
        <v>154</v>
      </c>
      <c r="M52" s="9">
        <v>1.504200039070131E-2</v>
      </c>
      <c r="N52" s="20">
        <v>939</v>
      </c>
      <c r="O52" s="9">
        <v>9.1717132252393044E-2</v>
      </c>
      <c r="P52" s="20">
        <v>5919</v>
      </c>
      <c r="Q52" s="9">
        <v>0.57814026176987698</v>
      </c>
    </row>
    <row r="53" spans="4:17" x14ac:dyDescent="0.25">
      <c r="D53" s="8" t="s">
        <v>436</v>
      </c>
      <c r="E53" s="20">
        <v>4124</v>
      </c>
      <c r="F53" s="20">
        <v>2219</v>
      </c>
      <c r="G53" s="9">
        <v>0.53806983511154216</v>
      </c>
      <c r="H53" s="20">
        <v>826</v>
      </c>
      <c r="I53" s="9">
        <v>0.37223974763406942</v>
      </c>
      <c r="J53" s="20">
        <v>0</v>
      </c>
      <c r="K53" s="9">
        <v>0</v>
      </c>
      <c r="L53" s="20">
        <v>14</v>
      </c>
      <c r="M53" s="9">
        <v>6.3091482649842269E-3</v>
      </c>
      <c r="N53" s="20">
        <v>267</v>
      </c>
      <c r="O53" s="9">
        <v>0.12032447048219919</v>
      </c>
      <c r="P53" s="20">
        <v>1395</v>
      </c>
      <c r="Q53" s="9">
        <v>0.62866155926092837</v>
      </c>
    </row>
    <row r="54" spans="4:17" x14ac:dyDescent="0.25">
      <c r="D54" s="8" t="s">
        <v>513</v>
      </c>
      <c r="E54" s="20">
        <v>10314</v>
      </c>
      <c r="F54" s="20">
        <v>5861</v>
      </c>
      <c r="G54" s="9">
        <v>0.56825673841380653</v>
      </c>
      <c r="H54" s="20">
        <v>2475</v>
      </c>
      <c r="I54" s="9">
        <v>0.4222828868793721</v>
      </c>
      <c r="J54" s="20">
        <v>0</v>
      </c>
      <c r="K54" s="9">
        <v>0</v>
      </c>
      <c r="L54" s="20">
        <v>111</v>
      </c>
      <c r="M54" s="9">
        <v>1.8938747653983963E-2</v>
      </c>
      <c r="N54" s="20">
        <v>609</v>
      </c>
      <c r="O54" s="9">
        <v>0.10390718307456065</v>
      </c>
      <c r="P54" s="20">
        <v>3069</v>
      </c>
      <c r="Q54" s="9">
        <v>0.52363077973042138</v>
      </c>
    </row>
    <row r="55" spans="4:17" x14ac:dyDescent="0.25">
      <c r="D55" s="8" t="s">
        <v>531</v>
      </c>
      <c r="E55" s="20">
        <v>1381</v>
      </c>
      <c r="F55" s="20">
        <v>680</v>
      </c>
      <c r="G55" s="9">
        <v>0.49239681390296886</v>
      </c>
      <c r="H55" s="20">
        <v>253</v>
      </c>
      <c r="I55" s="9">
        <v>0.37205882352941178</v>
      </c>
      <c r="J55" s="20">
        <v>0</v>
      </c>
      <c r="K55" s="9">
        <v>0</v>
      </c>
      <c r="L55" s="20">
        <v>5</v>
      </c>
      <c r="M55" s="9">
        <v>7.3529411764705881E-3</v>
      </c>
      <c r="N55" s="20">
        <v>35</v>
      </c>
      <c r="O55" s="9">
        <v>5.1470588235294115E-2</v>
      </c>
      <c r="P55" s="20">
        <v>567</v>
      </c>
      <c r="Q55" s="9">
        <v>0.83382352941176474</v>
      </c>
    </row>
    <row r="56" spans="4:17" x14ac:dyDescent="0.25">
      <c r="D56" s="8" t="s">
        <v>537</v>
      </c>
      <c r="E56" s="20">
        <v>2590</v>
      </c>
      <c r="F56" s="20">
        <v>1478</v>
      </c>
      <c r="G56" s="9">
        <v>0.57065637065637065</v>
      </c>
      <c r="H56" s="20">
        <v>561</v>
      </c>
      <c r="I56" s="9">
        <v>0.37956698240866033</v>
      </c>
      <c r="J56" s="20">
        <v>0</v>
      </c>
      <c r="K56" s="9">
        <v>0</v>
      </c>
      <c r="L56" s="20">
        <v>24</v>
      </c>
      <c r="M56" s="9">
        <v>1.6238159675236806E-2</v>
      </c>
      <c r="N56" s="20">
        <v>28</v>
      </c>
      <c r="O56" s="9">
        <v>1.8944519621109608E-2</v>
      </c>
      <c r="P56" s="20">
        <v>888</v>
      </c>
      <c r="Q56" s="9">
        <v>0.60081190798376183</v>
      </c>
    </row>
    <row r="57" spans="4:17" x14ac:dyDescent="0.25">
      <c r="D57" s="7" t="s">
        <v>439</v>
      </c>
      <c r="E57" s="20">
        <v>24448</v>
      </c>
      <c r="F57" s="20">
        <v>13308</v>
      </c>
      <c r="G57" s="9">
        <v>0.54433900523560208</v>
      </c>
      <c r="H57" s="20">
        <v>6069</v>
      </c>
      <c r="I57" s="9">
        <v>0.4560414788097385</v>
      </c>
      <c r="J57" s="20">
        <v>0</v>
      </c>
      <c r="K57" s="9">
        <v>0</v>
      </c>
      <c r="L57" s="20">
        <v>155</v>
      </c>
      <c r="M57" s="9">
        <v>1.1647129546137662E-2</v>
      </c>
      <c r="N57" s="20">
        <v>1267</v>
      </c>
      <c r="O57" s="9">
        <v>9.5205891193267209E-2</v>
      </c>
      <c r="P57" s="20">
        <v>8449</v>
      </c>
      <c r="Q57" s="9">
        <v>0.63488127442140063</v>
      </c>
    </row>
    <row r="58" spans="4:17" x14ac:dyDescent="0.25">
      <c r="D58" s="8" t="s">
        <v>514</v>
      </c>
      <c r="E58" s="20">
        <v>6071</v>
      </c>
      <c r="F58" s="20">
        <v>3883</v>
      </c>
      <c r="G58" s="9">
        <v>0.6395980892768901</v>
      </c>
      <c r="H58" s="20">
        <v>1849</v>
      </c>
      <c r="I58" s="9">
        <v>0.47617821272212207</v>
      </c>
      <c r="J58" s="20">
        <v>0</v>
      </c>
      <c r="K58" s="9">
        <v>0</v>
      </c>
      <c r="L58" s="20">
        <v>59</v>
      </c>
      <c r="M58" s="9">
        <v>1.5194437290754571E-2</v>
      </c>
      <c r="N58" s="20">
        <v>213</v>
      </c>
      <c r="O58" s="9">
        <v>5.4854493947978367E-2</v>
      </c>
      <c r="P58" s="20">
        <v>1584</v>
      </c>
      <c r="Q58" s="9">
        <v>0.40793201133144474</v>
      </c>
    </row>
    <row r="59" spans="4:17" x14ac:dyDescent="0.25">
      <c r="D59" s="8" t="s">
        <v>518</v>
      </c>
      <c r="E59" s="20">
        <v>3227</v>
      </c>
      <c r="F59" s="20">
        <v>1589</v>
      </c>
      <c r="G59" s="9">
        <v>0.49240780911062909</v>
      </c>
      <c r="H59" s="20">
        <v>660</v>
      </c>
      <c r="I59" s="9">
        <v>0.41535556954059155</v>
      </c>
      <c r="J59" s="20">
        <v>0</v>
      </c>
      <c r="K59" s="9">
        <v>0</v>
      </c>
      <c r="L59" s="20">
        <v>6</v>
      </c>
      <c r="M59" s="9">
        <v>3.775959723096287E-3</v>
      </c>
      <c r="N59" s="20">
        <v>64</v>
      </c>
      <c r="O59" s="9">
        <v>4.0276903713027064E-2</v>
      </c>
      <c r="P59" s="20">
        <v>1365</v>
      </c>
      <c r="Q59" s="9">
        <v>0.8590308370044053</v>
      </c>
    </row>
    <row r="60" spans="4:17" x14ac:dyDescent="0.25">
      <c r="D60" s="8" t="s">
        <v>441</v>
      </c>
      <c r="E60" s="20">
        <v>1589</v>
      </c>
      <c r="F60" s="20">
        <v>741</v>
      </c>
      <c r="G60" s="9">
        <v>0.46633102580239144</v>
      </c>
      <c r="H60" s="20">
        <v>323</v>
      </c>
      <c r="I60" s="9">
        <v>0.4358974358974359</v>
      </c>
      <c r="J60" s="20">
        <v>0</v>
      </c>
      <c r="K60" s="9">
        <v>0</v>
      </c>
      <c r="L60" s="20">
        <v>14</v>
      </c>
      <c r="M60" s="9">
        <v>1.8893387314439947E-2</v>
      </c>
      <c r="N60" s="20">
        <v>76</v>
      </c>
      <c r="O60" s="9">
        <v>0.10256410256410256</v>
      </c>
      <c r="P60" s="20">
        <v>683</v>
      </c>
      <c r="Q60" s="9">
        <v>0.92172739541160598</v>
      </c>
    </row>
    <row r="61" spans="4:17" x14ac:dyDescent="0.25">
      <c r="D61" s="8" t="s">
        <v>446</v>
      </c>
      <c r="E61" s="20">
        <v>4989</v>
      </c>
      <c r="F61" s="20">
        <v>2599</v>
      </c>
      <c r="G61" s="9">
        <v>0.52094608137903387</v>
      </c>
      <c r="H61" s="20">
        <v>1010</v>
      </c>
      <c r="I61" s="9">
        <v>0.38861100423239708</v>
      </c>
      <c r="J61" s="20">
        <v>0</v>
      </c>
      <c r="K61" s="9">
        <v>0</v>
      </c>
      <c r="L61" s="20">
        <v>10</v>
      </c>
      <c r="M61" s="9">
        <v>3.8476337052712581E-3</v>
      </c>
      <c r="N61" s="20">
        <v>569</v>
      </c>
      <c r="O61" s="9">
        <v>0.21893035782993459</v>
      </c>
      <c r="P61" s="20">
        <v>1502</v>
      </c>
      <c r="Q61" s="9">
        <v>0.57791458253174299</v>
      </c>
    </row>
    <row r="62" spans="4:17" x14ac:dyDescent="0.25">
      <c r="D62" s="8" t="s">
        <v>535</v>
      </c>
      <c r="E62" s="20">
        <v>2975</v>
      </c>
      <c r="F62" s="20">
        <v>1874</v>
      </c>
      <c r="G62" s="9">
        <v>0.62991596638655467</v>
      </c>
      <c r="H62" s="20">
        <v>845</v>
      </c>
      <c r="I62" s="9">
        <v>0.45090715048025615</v>
      </c>
      <c r="J62" s="20">
        <v>0</v>
      </c>
      <c r="K62" s="9">
        <v>0</v>
      </c>
      <c r="L62" s="20">
        <v>16</v>
      </c>
      <c r="M62" s="9">
        <v>8.5378868729989333E-3</v>
      </c>
      <c r="N62" s="20">
        <v>273</v>
      </c>
      <c r="O62" s="9">
        <v>0.14567769477054429</v>
      </c>
      <c r="P62" s="20">
        <v>669</v>
      </c>
      <c r="Q62" s="9">
        <v>0.35699039487726786</v>
      </c>
    </row>
    <row r="63" spans="4:17" x14ac:dyDescent="0.25">
      <c r="D63" s="8" t="s">
        <v>440</v>
      </c>
      <c r="E63" s="20">
        <v>5597</v>
      </c>
      <c r="F63" s="20">
        <v>2622</v>
      </c>
      <c r="G63" s="9">
        <v>0.46846524924066463</v>
      </c>
      <c r="H63" s="20">
        <v>1382</v>
      </c>
      <c r="I63" s="9">
        <v>0.52707856598016778</v>
      </c>
      <c r="J63" s="20">
        <v>0</v>
      </c>
      <c r="K63" s="9">
        <v>0</v>
      </c>
      <c r="L63" s="20">
        <v>50</v>
      </c>
      <c r="M63" s="9">
        <v>1.9069412662090009E-2</v>
      </c>
      <c r="N63" s="20">
        <v>72</v>
      </c>
      <c r="O63" s="9">
        <v>2.7459954233409609E-2</v>
      </c>
      <c r="P63" s="20">
        <v>2646</v>
      </c>
      <c r="Q63" s="9">
        <v>1.0091533180778032</v>
      </c>
    </row>
    <row r="64" spans="4:17" x14ac:dyDescent="0.25">
      <c r="D64" s="6" t="s">
        <v>449</v>
      </c>
      <c r="E64" s="20">
        <v>210028</v>
      </c>
      <c r="F64" s="20">
        <v>123479</v>
      </c>
      <c r="G64" s="9">
        <v>0.58791684918201381</v>
      </c>
      <c r="H64" s="20">
        <v>68506</v>
      </c>
      <c r="I64" s="9">
        <v>0.55479879169737367</v>
      </c>
      <c r="J64" s="20">
        <v>2</v>
      </c>
      <c r="K64" s="9">
        <v>1.6197086144202659E-5</v>
      </c>
      <c r="L64" s="20">
        <v>7970</v>
      </c>
      <c r="M64" s="9">
        <v>6.4545388284647592E-2</v>
      </c>
      <c r="N64" s="20">
        <v>57514</v>
      </c>
      <c r="O64" s="9">
        <v>0.46577960624883585</v>
      </c>
      <c r="P64" s="20">
        <v>11841</v>
      </c>
      <c r="Q64" s="9">
        <v>9.5894848516751841E-2</v>
      </c>
    </row>
    <row r="65" spans="4:17" x14ac:dyDescent="0.25">
      <c r="D65" s="7" t="s">
        <v>541</v>
      </c>
      <c r="E65" s="20">
        <v>23163</v>
      </c>
      <c r="F65" s="20">
        <v>14553</v>
      </c>
      <c r="G65" s="9">
        <v>0.628286491387126</v>
      </c>
      <c r="H65" s="20">
        <v>8629</v>
      </c>
      <c r="I65" s="9">
        <v>0.59293616436473584</v>
      </c>
      <c r="J65" s="20">
        <v>0</v>
      </c>
      <c r="K65" s="9">
        <v>0</v>
      </c>
      <c r="L65" s="20">
        <v>1303</v>
      </c>
      <c r="M65" s="9">
        <v>8.9534803820518108E-2</v>
      </c>
      <c r="N65" s="20">
        <v>5075</v>
      </c>
      <c r="O65" s="9">
        <v>0.34872534872534872</v>
      </c>
      <c r="P65" s="20">
        <v>1353</v>
      </c>
      <c r="Q65" s="9">
        <v>9.297052154195011E-2</v>
      </c>
    </row>
    <row r="66" spans="4:17" x14ac:dyDescent="0.25">
      <c r="D66" s="8" t="s">
        <v>542</v>
      </c>
      <c r="E66" s="20">
        <v>4937</v>
      </c>
      <c r="F66" s="20">
        <v>3105</v>
      </c>
      <c r="G66" s="9">
        <v>0.62892444804537173</v>
      </c>
      <c r="H66" s="20">
        <v>1748</v>
      </c>
      <c r="I66" s="9">
        <v>0.562962962962963</v>
      </c>
      <c r="J66" s="20">
        <v>0</v>
      </c>
      <c r="K66" s="9">
        <v>0</v>
      </c>
      <c r="L66" s="20">
        <v>51</v>
      </c>
      <c r="M66" s="9">
        <v>1.6425120772946861E-2</v>
      </c>
      <c r="N66" s="20">
        <v>1270</v>
      </c>
      <c r="O66" s="9">
        <v>0.40901771336553944</v>
      </c>
      <c r="P66" s="20">
        <v>316</v>
      </c>
      <c r="Q66" s="9">
        <v>0.10177133655394525</v>
      </c>
    </row>
    <row r="67" spans="4:17" x14ac:dyDescent="0.25">
      <c r="D67" s="8" t="s">
        <v>543</v>
      </c>
      <c r="E67" s="20">
        <v>7385</v>
      </c>
      <c r="F67" s="20">
        <v>5086</v>
      </c>
      <c r="G67" s="9">
        <v>0.68869329722410288</v>
      </c>
      <c r="H67" s="20">
        <v>3435</v>
      </c>
      <c r="I67" s="9">
        <v>0.67538340542666142</v>
      </c>
      <c r="J67" s="20">
        <v>0</v>
      </c>
      <c r="K67" s="9">
        <v>0</v>
      </c>
      <c r="L67" s="20">
        <v>1077</v>
      </c>
      <c r="M67" s="9">
        <v>0.21175776641761698</v>
      </c>
      <c r="N67" s="20">
        <v>950</v>
      </c>
      <c r="O67" s="9">
        <v>0.1867872591427448</v>
      </c>
      <c r="P67" s="20">
        <v>45</v>
      </c>
      <c r="Q67" s="9">
        <v>8.8478175383405432E-3</v>
      </c>
    </row>
    <row r="68" spans="4:17" x14ac:dyDescent="0.25">
      <c r="D68" s="8" t="s">
        <v>546</v>
      </c>
      <c r="E68" s="20">
        <v>3294</v>
      </c>
      <c r="F68" s="20">
        <v>2080</v>
      </c>
      <c r="G68" s="9">
        <v>0.63145112325440189</v>
      </c>
      <c r="H68" s="20">
        <v>1094</v>
      </c>
      <c r="I68" s="9">
        <v>0.52596153846153848</v>
      </c>
      <c r="J68" s="20">
        <v>0</v>
      </c>
      <c r="K68" s="9">
        <v>0</v>
      </c>
      <c r="L68" s="20">
        <v>11</v>
      </c>
      <c r="M68" s="9">
        <v>5.2884615384615388E-3</v>
      </c>
      <c r="N68" s="20">
        <v>267</v>
      </c>
      <c r="O68" s="9">
        <v>0.1283653846153846</v>
      </c>
      <c r="P68" s="20">
        <v>803</v>
      </c>
      <c r="Q68" s="9">
        <v>0.38605769230769232</v>
      </c>
    </row>
    <row r="69" spans="4:17" x14ac:dyDescent="0.25">
      <c r="D69" s="8" t="s">
        <v>566</v>
      </c>
      <c r="E69" s="20">
        <v>7547</v>
      </c>
      <c r="F69" s="20">
        <v>4282</v>
      </c>
      <c r="G69" s="9">
        <v>0.567377765999735</v>
      </c>
      <c r="H69" s="20">
        <v>2352</v>
      </c>
      <c r="I69" s="9">
        <v>0.54927603923400281</v>
      </c>
      <c r="J69" s="20">
        <v>0</v>
      </c>
      <c r="K69" s="9">
        <v>0</v>
      </c>
      <c r="L69" s="20">
        <v>164</v>
      </c>
      <c r="M69" s="9">
        <v>3.8299859878561417E-2</v>
      </c>
      <c r="N69" s="20">
        <v>2588</v>
      </c>
      <c r="O69" s="9">
        <v>0.60439047174217653</v>
      </c>
      <c r="P69" s="20">
        <v>189</v>
      </c>
      <c r="Q69" s="9">
        <v>4.4138253152732371E-2</v>
      </c>
    </row>
    <row r="70" spans="4:17" x14ac:dyDescent="0.25">
      <c r="D70" s="7" t="s">
        <v>547</v>
      </c>
      <c r="E70" s="20">
        <v>21901</v>
      </c>
      <c r="F70" s="20">
        <v>12049</v>
      </c>
      <c r="G70" s="9">
        <v>0.55015752705355925</v>
      </c>
      <c r="H70" s="20">
        <v>6176</v>
      </c>
      <c r="I70" s="9">
        <v>0.51257365756494311</v>
      </c>
      <c r="J70" s="20">
        <v>0</v>
      </c>
      <c r="K70" s="9">
        <v>0</v>
      </c>
      <c r="L70" s="20">
        <v>1260</v>
      </c>
      <c r="M70" s="9">
        <v>0.10457299360942816</v>
      </c>
      <c r="N70" s="20">
        <v>6923</v>
      </c>
      <c r="O70" s="9">
        <v>0.57457050377624697</v>
      </c>
      <c r="P70" s="20">
        <v>615</v>
      </c>
      <c r="Q70" s="9">
        <v>5.1041580214125651E-2</v>
      </c>
    </row>
    <row r="71" spans="4:17" x14ac:dyDescent="0.25">
      <c r="D71" s="8" t="s">
        <v>548</v>
      </c>
      <c r="E71" s="20">
        <v>3122</v>
      </c>
      <c r="F71" s="20">
        <v>1376</v>
      </c>
      <c r="G71" s="9">
        <v>0.4407431133888533</v>
      </c>
      <c r="H71" s="20">
        <v>576</v>
      </c>
      <c r="I71" s="9">
        <v>0.41860465116279072</v>
      </c>
      <c r="J71" s="20">
        <v>0</v>
      </c>
      <c r="K71" s="9">
        <v>0</v>
      </c>
      <c r="L71" s="20">
        <v>170</v>
      </c>
      <c r="M71" s="9">
        <v>0.12354651162790697</v>
      </c>
      <c r="N71" s="20">
        <v>1306</v>
      </c>
      <c r="O71" s="9">
        <v>0.94912790697674421</v>
      </c>
      <c r="P71" s="20">
        <v>110</v>
      </c>
      <c r="Q71" s="9">
        <v>7.9941860465116282E-2</v>
      </c>
    </row>
    <row r="72" spans="4:17" x14ac:dyDescent="0.25">
      <c r="D72" s="8" t="s">
        <v>554</v>
      </c>
      <c r="E72" s="20">
        <v>1693</v>
      </c>
      <c r="F72" s="20">
        <v>999</v>
      </c>
      <c r="G72" s="9">
        <v>0.59007678676904907</v>
      </c>
      <c r="H72" s="20">
        <v>615</v>
      </c>
      <c r="I72" s="9">
        <v>0.61561561561561562</v>
      </c>
      <c r="J72" s="20">
        <v>0</v>
      </c>
      <c r="K72" s="9">
        <v>0</v>
      </c>
      <c r="L72" s="20">
        <v>266</v>
      </c>
      <c r="M72" s="9">
        <v>0.26626626626626626</v>
      </c>
      <c r="N72" s="20">
        <v>330</v>
      </c>
      <c r="O72" s="9">
        <v>0.33033033033033032</v>
      </c>
      <c r="P72" s="20">
        <v>24</v>
      </c>
      <c r="Q72" s="9">
        <v>2.4024024024024024E-2</v>
      </c>
    </row>
    <row r="73" spans="4:17" x14ac:dyDescent="0.25">
      <c r="D73" s="8" t="s">
        <v>557</v>
      </c>
      <c r="E73" s="20">
        <v>3026</v>
      </c>
      <c r="F73" s="20">
        <v>1474</v>
      </c>
      <c r="G73" s="9">
        <v>0.48711169861202908</v>
      </c>
      <c r="H73" s="20">
        <v>607</v>
      </c>
      <c r="I73" s="9">
        <v>0.41180461329715062</v>
      </c>
      <c r="J73" s="20">
        <v>0</v>
      </c>
      <c r="K73" s="9">
        <v>0</v>
      </c>
      <c r="L73" s="20">
        <v>345</v>
      </c>
      <c r="M73" s="9">
        <v>0.23405698778833106</v>
      </c>
      <c r="N73" s="20">
        <v>956</v>
      </c>
      <c r="O73" s="9">
        <v>0.64857530529172325</v>
      </c>
      <c r="P73" s="20">
        <v>100</v>
      </c>
      <c r="Q73" s="9">
        <v>6.7842605156037988E-2</v>
      </c>
    </row>
    <row r="74" spans="4:17" x14ac:dyDescent="0.25">
      <c r="D74" s="8" t="s">
        <v>564</v>
      </c>
      <c r="E74" s="20">
        <v>1129</v>
      </c>
      <c r="F74" s="20">
        <v>609</v>
      </c>
      <c r="G74" s="9">
        <v>0.53941541186891051</v>
      </c>
      <c r="H74" s="20">
        <v>271</v>
      </c>
      <c r="I74" s="9">
        <v>0.44499178981937604</v>
      </c>
      <c r="J74" s="20">
        <v>0</v>
      </c>
      <c r="K74" s="9">
        <v>0</v>
      </c>
      <c r="L74" s="20">
        <v>61</v>
      </c>
      <c r="M74" s="9">
        <v>0.10016420361247948</v>
      </c>
      <c r="N74" s="20">
        <v>329</v>
      </c>
      <c r="O74" s="9">
        <v>0.54022988505747127</v>
      </c>
      <c r="P74" s="20">
        <v>66</v>
      </c>
      <c r="Q74" s="9">
        <v>0.10837438423645321</v>
      </c>
    </row>
    <row r="75" spans="4:17" x14ac:dyDescent="0.25">
      <c r="D75" s="8" t="s">
        <v>571</v>
      </c>
      <c r="E75" s="20">
        <v>2694</v>
      </c>
      <c r="F75" s="20">
        <v>1287</v>
      </c>
      <c r="G75" s="9">
        <v>0.47772828507795101</v>
      </c>
      <c r="H75" s="20">
        <v>619</v>
      </c>
      <c r="I75" s="9">
        <v>0.48096348096348096</v>
      </c>
      <c r="J75" s="20">
        <v>0</v>
      </c>
      <c r="K75" s="9">
        <v>0</v>
      </c>
      <c r="L75" s="20">
        <v>90</v>
      </c>
      <c r="M75" s="9">
        <v>6.9930069930069935E-2</v>
      </c>
      <c r="N75" s="20">
        <v>932</v>
      </c>
      <c r="O75" s="9">
        <v>0.72416472416472422</v>
      </c>
      <c r="P75" s="20">
        <v>252</v>
      </c>
      <c r="Q75" s="9">
        <v>0.19580419580419581</v>
      </c>
    </row>
    <row r="76" spans="4:17" x14ac:dyDescent="0.25">
      <c r="D76" s="8" t="s">
        <v>578</v>
      </c>
      <c r="E76" s="20">
        <v>7219</v>
      </c>
      <c r="F76" s="20">
        <v>4582</v>
      </c>
      <c r="G76" s="9">
        <v>0.6347139493004571</v>
      </c>
      <c r="H76" s="20">
        <v>2617</v>
      </c>
      <c r="I76" s="9">
        <v>0.57114797031863818</v>
      </c>
      <c r="J76" s="20">
        <v>0</v>
      </c>
      <c r="K76" s="9">
        <v>0</v>
      </c>
      <c r="L76" s="20">
        <v>119</v>
      </c>
      <c r="M76" s="9">
        <v>2.5971191619380184E-2</v>
      </c>
      <c r="N76" s="20">
        <v>2170</v>
      </c>
      <c r="O76" s="9">
        <v>0.47359231776516802</v>
      </c>
      <c r="P76" s="20">
        <v>25</v>
      </c>
      <c r="Q76" s="9">
        <v>5.4561326931470977E-3</v>
      </c>
    </row>
    <row r="77" spans="4:17" x14ac:dyDescent="0.25">
      <c r="D77" s="8" t="s">
        <v>579</v>
      </c>
      <c r="E77" s="20">
        <v>3018</v>
      </c>
      <c r="F77" s="20">
        <v>1722</v>
      </c>
      <c r="G77" s="9">
        <v>0.57057654075546715</v>
      </c>
      <c r="H77" s="20">
        <v>871</v>
      </c>
      <c r="I77" s="9">
        <v>0.5058072009291521</v>
      </c>
      <c r="J77" s="20">
        <v>0</v>
      </c>
      <c r="K77" s="9">
        <v>0</v>
      </c>
      <c r="L77" s="20">
        <v>209</v>
      </c>
      <c r="M77" s="9">
        <v>0.12137049941927991</v>
      </c>
      <c r="N77" s="20">
        <v>900</v>
      </c>
      <c r="O77" s="9">
        <v>0.52264808362369342</v>
      </c>
      <c r="P77" s="20">
        <v>38</v>
      </c>
      <c r="Q77" s="9">
        <v>2.2067363530778164E-2</v>
      </c>
    </row>
    <row r="78" spans="4:17" x14ac:dyDescent="0.25">
      <c r="D78" s="7" t="s">
        <v>539</v>
      </c>
      <c r="E78" s="20">
        <v>25151</v>
      </c>
      <c r="F78" s="20">
        <v>14261</v>
      </c>
      <c r="G78" s="9">
        <v>0.56701522802274262</v>
      </c>
      <c r="H78" s="20">
        <v>7668</v>
      </c>
      <c r="I78" s="9">
        <v>0.53769020405301171</v>
      </c>
      <c r="J78" s="20">
        <v>0</v>
      </c>
      <c r="K78" s="9">
        <v>0</v>
      </c>
      <c r="L78" s="20">
        <v>1633</v>
      </c>
      <c r="M78" s="9">
        <v>0.11450809901128953</v>
      </c>
      <c r="N78" s="20">
        <v>7111</v>
      </c>
      <c r="O78" s="9">
        <v>0.49863263445761169</v>
      </c>
      <c r="P78" s="20">
        <v>1065</v>
      </c>
      <c r="Q78" s="9">
        <v>7.4679195007362739E-2</v>
      </c>
    </row>
    <row r="79" spans="4:17" x14ac:dyDescent="0.25">
      <c r="D79" s="8" t="s">
        <v>540</v>
      </c>
      <c r="E79" s="20">
        <v>3064</v>
      </c>
      <c r="F79" s="20">
        <v>1632</v>
      </c>
      <c r="G79" s="9">
        <v>0.53263707571801566</v>
      </c>
      <c r="H79" s="20">
        <v>828</v>
      </c>
      <c r="I79" s="9">
        <v>0.50735294117647056</v>
      </c>
      <c r="J79" s="20">
        <v>0</v>
      </c>
      <c r="K79" s="9">
        <v>0</v>
      </c>
      <c r="L79" s="20">
        <v>113</v>
      </c>
      <c r="M79" s="9">
        <v>6.9240196078431376E-2</v>
      </c>
      <c r="N79" s="20">
        <v>1002</v>
      </c>
      <c r="O79" s="9">
        <v>0.61397058823529416</v>
      </c>
      <c r="P79" s="20">
        <v>173</v>
      </c>
      <c r="Q79" s="9">
        <v>0.10600490196078431</v>
      </c>
    </row>
    <row r="80" spans="4:17" x14ac:dyDescent="0.25">
      <c r="D80" s="8" t="s">
        <v>558</v>
      </c>
      <c r="E80" s="20">
        <v>2899</v>
      </c>
      <c r="F80" s="20">
        <v>1559</v>
      </c>
      <c r="G80" s="9">
        <v>0.5377716453949638</v>
      </c>
      <c r="H80" s="20">
        <v>711</v>
      </c>
      <c r="I80" s="9">
        <v>0.45606157793457347</v>
      </c>
      <c r="J80" s="20">
        <v>0</v>
      </c>
      <c r="K80" s="9">
        <v>0</v>
      </c>
      <c r="L80" s="20">
        <v>525</v>
      </c>
      <c r="M80" s="9">
        <v>0.3367543296985247</v>
      </c>
      <c r="N80" s="20">
        <v>666</v>
      </c>
      <c r="O80" s="9">
        <v>0.42719692110327134</v>
      </c>
      <c r="P80" s="20">
        <v>18</v>
      </c>
      <c r="Q80" s="9">
        <v>1.1545862732520847E-2</v>
      </c>
    </row>
    <row r="81" spans="4:17" x14ac:dyDescent="0.25">
      <c r="D81" s="8" t="s">
        <v>559</v>
      </c>
      <c r="E81" s="20">
        <v>3432</v>
      </c>
      <c r="F81" s="20">
        <v>1653</v>
      </c>
      <c r="G81" s="9">
        <v>0.48164335664335667</v>
      </c>
      <c r="H81" s="20">
        <v>834</v>
      </c>
      <c r="I81" s="9">
        <v>0.50453720508166966</v>
      </c>
      <c r="J81" s="20">
        <v>0</v>
      </c>
      <c r="K81" s="9">
        <v>0</v>
      </c>
      <c r="L81" s="20">
        <v>444</v>
      </c>
      <c r="M81" s="9">
        <v>0.26860254083484575</v>
      </c>
      <c r="N81" s="20">
        <v>871</v>
      </c>
      <c r="O81" s="9">
        <v>0.52692075015124018</v>
      </c>
      <c r="P81" s="20">
        <v>320</v>
      </c>
      <c r="Q81" s="9">
        <v>0.19358741681790684</v>
      </c>
    </row>
    <row r="82" spans="4:17" x14ac:dyDescent="0.25">
      <c r="D82" s="8" t="s">
        <v>561</v>
      </c>
      <c r="E82" s="20">
        <v>8390</v>
      </c>
      <c r="F82" s="20">
        <v>5127</v>
      </c>
      <c r="G82" s="9">
        <v>0.61108462455303936</v>
      </c>
      <c r="H82" s="20">
        <v>2943</v>
      </c>
      <c r="I82" s="9">
        <v>0.57401989467524872</v>
      </c>
      <c r="J82" s="20">
        <v>0</v>
      </c>
      <c r="K82" s="9">
        <v>0</v>
      </c>
      <c r="L82" s="20">
        <v>394</v>
      </c>
      <c r="M82" s="9">
        <v>7.6848059293934068E-2</v>
      </c>
      <c r="N82" s="20">
        <v>2328</v>
      </c>
      <c r="O82" s="9">
        <v>0.45406670567583385</v>
      </c>
      <c r="P82" s="20">
        <v>175</v>
      </c>
      <c r="Q82" s="9">
        <v>3.4133021259996101E-2</v>
      </c>
    </row>
    <row r="83" spans="4:17" x14ac:dyDescent="0.25">
      <c r="D83" s="8" t="s">
        <v>576</v>
      </c>
      <c r="E83" s="20">
        <v>7366</v>
      </c>
      <c r="F83" s="20">
        <v>4290</v>
      </c>
      <c r="G83" s="9">
        <v>0.58240564756991586</v>
      </c>
      <c r="H83" s="20">
        <v>2352</v>
      </c>
      <c r="I83" s="9">
        <v>0.54825174825174827</v>
      </c>
      <c r="J83" s="20">
        <v>0</v>
      </c>
      <c r="K83" s="9">
        <v>0</v>
      </c>
      <c r="L83" s="20">
        <v>157</v>
      </c>
      <c r="M83" s="9">
        <v>3.6596736596736595E-2</v>
      </c>
      <c r="N83" s="20">
        <v>2244</v>
      </c>
      <c r="O83" s="9">
        <v>0.52307692307692311</v>
      </c>
      <c r="P83" s="20">
        <v>379</v>
      </c>
      <c r="Q83" s="9">
        <v>8.8344988344988343E-2</v>
      </c>
    </row>
    <row r="84" spans="4:17" x14ac:dyDescent="0.25">
      <c r="D84" s="7" t="s">
        <v>544</v>
      </c>
      <c r="E84" s="20">
        <v>34897</v>
      </c>
      <c r="F84" s="20">
        <v>22551</v>
      </c>
      <c r="G84" s="9">
        <v>0.64621600710662808</v>
      </c>
      <c r="H84" s="20">
        <v>12901</v>
      </c>
      <c r="I84" s="9">
        <v>0.57208106070684228</v>
      </c>
      <c r="J84" s="20">
        <v>0</v>
      </c>
      <c r="K84" s="9">
        <v>0</v>
      </c>
      <c r="L84" s="20">
        <v>593</v>
      </c>
      <c r="M84" s="9">
        <v>2.629595139905104E-2</v>
      </c>
      <c r="N84" s="20">
        <v>9150</v>
      </c>
      <c r="O84" s="9">
        <v>0.40574697352667288</v>
      </c>
      <c r="P84" s="20">
        <v>1226</v>
      </c>
      <c r="Q84" s="9">
        <v>5.4365660059420867E-2</v>
      </c>
    </row>
    <row r="85" spans="4:17" x14ac:dyDescent="0.25">
      <c r="D85" s="8" t="s">
        <v>545</v>
      </c>
      <c r="E85" s="20">
        <v>2541</v>
      </c>
      <c r="F85" s="20">
        <v>1387</v>
      </c>
      <c r="G85" s="9">
        <v>0.54584809130263678</v>
      </c>
      <c r="H85" s="20">
        <v>647</v>
      </c>
      <c r="I85" s="9">
        <v>0.46647440519105982</v>
      </c>
      <c r="J85" s="20">
        <v>0</v>
      </c>
      <c r="K85" s="9">
        <v>0</v>
      </c>
      <c r="L85" s="20">
        <v>94</v>
      </c>
      <c r="M85" s="9">
        <v>6.7772170151405908E-2</v>
      </c>
      <c r="N85" s="20">
        <v>840</v>
      </c>
      <c r="O85" s="9">
        <v>0.60562364816149961</v>
      </c>
      <c r="P85" s="20">
        <v>96</v>
      </c>
      <c r="Q85" s="9">
        <v>6.9214131218457098E-2</v>
      </c>
    </row>
    <row r="86" spans="4:17" x14ac:dyDescent="0.25">
      <c r="D86" s="8" t="s">
        <v>551</v>
      </c>
      <c r="E86" s="20">
        <v>4044</v>
      </c>
      <c r="F86" s="20">
        <v>2180</v>
      </c>
      <c r="G86" s="9">
        <v>0.5390702274975272</v>
      </c>
      <c r="H86" s="20">
        <v>1083</v>
      </c>
      <c r="I86" s="9">
        <v>0.49678899082568806</v>
      </c>
      <c r="J86" s="20">
        <v>0</v>
      </c>
      <c r="K86" s="9">
        <v>0</v>
      </c>
      <c r="L86" s="20">
        <v>34</v>
      </c>
      <c r="M86" s="9">
        <v>1.5596330275229359E-2</v>
      </c>
      <c r="N86" s="20">
        <v>1615</v>
      </c>
      <c r="O86" s="9">
        <v>0.74082568807339455</v>
      </c>
      <c r="P86" s="20">
        <v>28</v>
      </c>
      <c r="Q86" s="9">
        <v>1.2844036697247707E-2</v>
      </c>
    </row>
    <row r="87" spans="4:17" x14ac:dyDescent="0.25">
      <c r="D87" s="8" t="s">
        <v>560</v>
      </c>
      <c r="E87" s="20">
        <v>7025</v>
      </c>
      <c r="F87" s="20">
        <v>4216</v>
      </c>
      <c r="G87" s="9">
        <v>0.60014234875444838</v>
      </c>
      <c r="H87" s="20">
        <v>2470</v>
      </c>
      <c r="I87" s="9">
        <v>0.58586337760910812</v>
      </c>
      <c r="J87" s="20">
        <v>0</v>
      </c>
      <c r="K87" s="9">
        <v>0</v>
      </c>
      <c r="L87" s="20">
        <v>21</v>
      </c>
      <c r="M87" s="9">
        <v>4.9810246679316888E-3</v>
      </c>
      <c r="N87" s="20">
        <v>2399</v>
      </c>
      <c r="O87" s="9">
        <v>0.56902277039848193</v>
      </c>
      <c r="P87" s="20">
        <v>130</v>
      </c>
      <c r="Q87" s="9">
        <v>3.0834914611005692E-2</v>
      </c>
    </row>
    <row r="88" spans="4:17" x14ac:dyDescent="0.25">
      <c r="D88" s="8" t="s">
        <v>562</v>
      </c>
      <c r="E88" s="20">
        <v>6774</v>
      </c>
      <c r="F88" s="20">
        <v>4336</v>
      </c>
      <c r="G88" s="9">
        <v>0.64009447888987303</v>
      </c>
      <c r="H88" s="20">
        <v>2629</v>
      </c>
      <c r="I88" s="9">
        <v>0.60631918819188191</v>
      </c>
      <c r="J88" s="20">
        <v>0</v>
      </c>
      <c r="K88" s="9">
        <v>0</v>
      </c>
      <c r="L88" s="20">
        <v>258</v>
      </c>
      <c r="M88" s="9">
        <v>5.9501845018450183E-2</v>
      </c>
      <c r="N88" s="20">
        <v>1551</v>
      </c>
      <c r="O88" s="9">
        <v>0.35770295202952029</v>
      </c>
      <c r="P88" s="20">
        <v>408</v>
      </c>
      <c r="Q88" s="9">
        <v>9.4095940959409596E-2</v>
      </c>
    </row>
    <row r="89" spans="4:17" x14ac:dyDescent="0.25">
      <c r="D89" s="8" t="s">
        <v>563</v>
      </c>
      <c r="E89" s="20">
        <v>11936</v>
      </c>
      <c r="F89" s="20">
        <v>8910</v>
      </c>
      <c r="G89" s="9">
        <v>0.74648123324396787</v>
      </c>
      <c r="H89" s="20">
        <v>5319</v>
      </c>
      <c r="I89" s="9">
        <v>0.59696969696969693</v>
      </c>
      <c r="J89" s="20">
        <v>0</v>
      </c>
      <c r="K89" s="9">
        <v>0</v>
      </c>
      <c r="L89" s="20">
        <v>55</v>
      </c>
      <c r="M89" s="9">
        <v>6.1728395061728392E-3</v>
      </c>
      <c r="N89" s="20">
        <v>2008</v>
      </c>
      <c r="O89" s="9">
        <v>0.22536475869809203</v>
      </c>
      <c r="P89" s="20">
        <v>513</v>
      </c>
      <c r="Q89" s="9">
        <v>5.7575757575757579E-2</v>
      </c>
    </row>
    <row r="90" spans="4:17" x14ac:dyDescent="0.25">
      <c r="D90" s="8" t="s">
        <v>580</v>
      </c>
      <c r="E90" s="20">
        <v>2577</v>
      </c>
      <c r="F90" s="20">
        <v>1522</v>
      </c>
      <c r="G90" s="9">
        <v>0.59060923554520761</v>
      </c>
      <c r="H90" s="20">
        <v>753</v>
      </c>
      <c r="I90" s="9">
        <v>0.4947437582128778</v>
      </c>
      <c r="J90" s="20">
        <v>0</v>
      </c>
      <c r="K90" s="9">
        <v>0</v>
      </c>
      <c r="L90" s="20">
        <v>131</v>
      </c>
      <c r="M90" s="9">
        <v>8.6070959264126154E-2</v>
      </c>
      <c r="N90" s="20">
        <v>737</v>
      </c>
      <c r="O90" s="9">
        <v>0.48423127463863336</v>
      </c>
      <c r="P90" s="20">
        <v>51</v>
      </c>
      <c r="Q90" s="9">
        <v>3.3508541392904073E-2</v>
      </c>
    </row>
    <row r="91" spans="4:17" x14ac:dyDescent="0.25">
      <c r="D91" s="7" t="s">
        <v>552</v>
      </c>
      <c r="E91" s="20">
        <v>41210</v>
      </c>
      <c r="F91" s="20">
        <v>24191</v>
      </c>
      <c r="G91" s="9">
        <v>0.58701771414705173</v>
      </c>
      <c r="H91" s="20">
        <v>13717</v>
      </c>
      <c r="I91" s="9">
        <v>0.56702906039436152</v>
      </c>
      <c r="J91" s="20">
        <v>0</v>
      </c>
      <c r="K91" s="9">
        <v>0</v>
      </c>
      <c r="L91" s="20">
        <v>484</v>
      </c>
      <c r="M91" s="9">
        <v>2.0007440783762556E-2</v>
      </c>
      <c r="N91" s="20">
        <v>12540</v>
      </c>
      <c r="O91" s="9">
        <v>0.51837460212475717</v>
      </c>
      <c r="P91" s="20">
        <v>2192</v>
      </c>
      <c r="Q91" s="9">
        <v>9.0612211152908101E-2</v>
      </c>
    </row>
    <row r="92" spans="4:17" x14ac:dyDescent="0.25">
      <c r="D92" s="8" t="s">
        <v>553</v>
      </c>
      <c r="E92" s="20">
        <v>8433</v>
      </c>
      <c r="F92" s="20">
        <v>5132</v>
      </c>
      <c r="G92" s="9">
        <v>0.60856160322542396</v>
      </c>
      <c r="H92" s="20">
        <v>3112</v>
      </c>
      <c r="I92" s="9">
        <v>0.60639127045985974</v>
      </c>
      <c r="J92" s="20">
        <v>0</v>
      </c>
      <c r="K92" s="9">
        <v>0</v>
      </c>
      <c r="L92" s="20">
        <v>47</v>
      </c>
      <c r="M92" s="9">
        <v>9.1582229150428685E-3</v>
      </c>
      <c r="N92" s="20">
        <v>2207</v>
      </c>
      <c r="O92" s="9">
        <v>0.43004676539360875</v>
      </c>
      <c r="P92" s="20">
        <v>768</v>
      </c>
      <c r="Q92" s="9">
        <v>0.14964925954793454</v>
      </c>
    </row>
    <row r="93" spans="4:17" x14ac:dyDescent="0.25">
      <c r="D93" s="8" t="s">
        <v>565</v>
      </c>
      <c r="E93" s="20">
        <v>7118</v>
      </c>
      <c r="F93" s="20">
        <v>4190</v>
      </c>
      <c r="G93" s="9">
        <v>0.5886484967687553</v>
      </c>
      <c r="H93" s="20">
        <v>2131</v>
      </c>
      <c r="I93" s="9">
        <v>0.50859188544152745</v>
      </c>
      <c r="J93" s="20">
        <v>0</v>
      </c>
      <c r="K93" s="9">
        <v>0</v>
      </c>
      <c r="L93" s="20">
        <v>47</v>
      </c>
      <c r="M93" s="9">
        <v>1.1217183770883056E-2</v>
      </c>
      <c r="N93" s="20">
        <v>2039</v>
      </c>
      <c r="O93" s="9">
        <v>0.48663484486873509</v>
      </c>
      <c r="P93" s="20">
        <v>503</v>
      </c>
      <c r="Q93" s="9">
        <v>0.12004773269689738</v>
      </c>
    </row>
    <row r="94" spans="4:17" x14ac:dyDescent="0.25">
      <c r="D94" s="8" t="s">
        <v>567</v>
      </c>
      <c r="E94" s="20">
        <v>3522</v>
      </c>
      <c r="F94" s="20">
        <v>1845</v>
      </c>
      <c r="G94" s="9">
        <v>0.52385008517887566</v>
      </c>
      <c r="H94" s="20">
        <v>990</v>
      </c>
      <c r="I94" s="9">
        <v>0.53658536585365857</v>
      </c>
      <c r="J94" s="20">
        <v>0</v>
      </c>
      <c r="K94" s="9">
        <v>0</v>
      </c>
      <c r="L94" s="20">
        <v>38</v>
      </c>
      <c r="M94" s="9">
        <v>2.0596205962059622E-2</v>
      </c>
      <c r="N94" s="20">
        <v>1288</v>
      </c>
      <c r="O94" s="9">
        <v>0.69810298102981028</v>
      </c>
      <c r="P94" s="20">
        <v>204</v>
      </c>
      <c r="Q94" s="9">
        <v>0.11056910569105691</v>
      </c>
    </row>
    <row r="95" spans="4:17" x14ac:dyDescent="0.25">
      <c r="D95" s="8" t="s">
        <v>574</v>
      </c>
      <c r="E95" s="20">
        <v>5526</v>
      </c>
      <c r="F95" s="20">
        <v>2839</v>
      </c>
      <c r="G95" s="9">
        <v>0.51375316684762939</v>
      </c>
      <c r="H95" s="20">
        <v>1424</v>
      </c>
      <c r="I95" s="9">
        <v>0.50158506516379009</v>
      </c>
      <c r="J95" s="20">
        <v>0</v>
      </c>
      <c r="K95" s="9">
        <v>0</v>
      </c>
      <c r="L95" s="20">
        <v>87</v>
      </c>
      <c r="M95" s="9">
        <v>3.0644593166607961E-2</v>
      </c>
      <c r="N95" s="20">
        <v>2173</v>
      </c>
      <c r="O95" s="9">
        <v>0.76541035575907013</v>
      </c>
      <c r="P95" s="20">
        <v>150</v>
      </c>
      <c r="Q95" s="9">
        <v>5.2835505459668898E-2</v>
      </c>
    </row>
    <row r="96" spans="4:17" x14ac:dyDescent="0.25">
      <c r="D96" s="8" t="s">
        <v>575</v>
      </c>
      <c r="E96" s="20">
        <v>8821</v>
      </c>
      <c r="F96" s="20">
        <v>5005</v>
      </c>
      <c r="G96" s="9">
        <v>0.56739598684956349</v>
      </c>
      <c r="H96" s="20">
        <v>2515</v>
      </c>
      <c r="I96" s="9">
        <v>0.50249750249750247</v>
      </c>
      <c r="J96" s="20">
        <v>0</v>
      </c>
      <c r="K96" s="9">
        <v>0</v>
      </c>
      <c r="L96" s="20">
        <v>127</v>
      </c>
      <c r="M96" s="9">
        <v>2.5374625374625374E-2</v>
      </c>
      <c r="N96" s="20">
        <v>2927</v>
      </c>
      <c r="O96" s="9">
        <v>0.5848151848151848</v>
      </c>
      <c r="P96" s="20">
        <v>311</v>
      </c>
      <c r="Q96" s="9">
        <v>6.213786213786214E-2</v>
      </c>
    </row>
    <row r="97" spans="4:17" x14ac:dyDescent="0.25">
      <c r="D97" s="8" t="s">
        <v>577</v>
      </c>
      <c r="E97" s="20">
        <v>7790</v>
      </c>
      <c r="F97" s="20">
        <v>5180</v>
      </c>
      <c r="G97" s="9">
        <v>0.66495507060333758</v>
      </c>
      <c r="H97" s="20">
        <v>3545</v>
      </c>
      <c r="I97" s="9">
        <v>0.68436293436293438</v>
      </c>
      <c r="J97" s="20">
        <v>0</v>
      </c>
      <c r="K97" s="9">
        <v>0</v>
      </c>
      <c r="L97" s="20">
        <v>138</v>
      </c>
      <c r="M97" s="9">
        <v>2.664092664092664E-2</v>
      </c>
      <c r="N97" s="20">
        <v>1906</v>
      </c>
      <c r="O97" s="9">
        <v>0.36795366795366796</v>
      </c>
      <c r="P97" s="20">
        <v>256</v>
      </c>
      <c r="Q97" s="9">
        <v>4.9420849420849421E-2</v>
      </c>
    </row>
    <row r="98" spans="4:17" x14ac:dyDescent="0.25">
      <c r="D98" s="7" t="s">
        <v>549</v>
      </c>
      <c r="E98" s="20">
        <v>18352</v>
      </c>
      <c r="F98" s="20">
        <v>7957</v>
      </c>
      <c r="G98" s="9">
        <v>0.43357672188317348</v>
      </c>
      <c r="H98" s="20">
        <v>3288</v>
      </c>
      <c r="I98" s="9">
        <v>0.41322106321477942</v>
      </c>
      <c r="J98" s="20">
        <v>0</v>
      </c>
      <c r="K98" s="9">
        <v>0</v>
      </c>
      <c r="L98" s="20">
        <v>1873</v>
      </c>
      <c r="M98" s="9">
        <v>0.23539022244564534</v>
      </c>
      <c r="N98" s="20">
        <v>6245</v>
      </c>
      <c r="O98" s="9">
        <v>0.78484353399522433</v>
      </c>
      <c r="P98" s="20">
        <v>1305</v>
      </c>
      <c r="Q98" s="9">
        <v>0.16400653512630389</v>
      </c>
    </row>
    <row r="99" spans="4:17" x14ac:dyDescent="0.25">
      <c r="D99" s="8" t="s">
        <v>550</v>
      </c>
      <c r="E99" s="20">
        <v>3283</v>
      </c>
      <c r="F99" s="20">
        <v>987</v>
      </c>
      <c r="G99" s="9">
        <v>0.3006396588486141</v>
      </c>
      <c r="H99" s="20">
        <v>300</v>
      </c>
      <c r="I99" s="9">
        <v>0.303951367781155</v>
      </c>
      <c r="J99" s="20">
        <v>0</v>
      </c>
      <c r="K99" s="9">
        <v>0</v>
      </c>
      <c r="L99" s="20">
        <v>449</v>
      </c>
      <c r="M99" s="9">
        <v>0.45491388044579534</v>
      </c>
      <c r="N99" s="20">
        <v>961</v>
      </c>
      <c r="O99" s="9">
        <v>0.97365754812563321</v>
      </c>
      <c r="P99" s="20">
        <v>722</v>
      </c>
      <c r="Q99" s="9">
        <v>0.73150962512664641</v>
      </c>
    </row>
    <row r="100" spans="4:17" x14ac:dyDescent="0.25">
      <c r="D100" s="8" t="s">
        <v>568</v>
      </c>
      <c r="E100" s="20">
        <v>8138</v>
      </c>
      <c r="F100" s="20">
        <v>4271</v>
      </c>
      <c r="G100" s="9">
        <v>0.5248218235438683</v>
      </c>
      <c r="H100" s="20">
        <v>1965</v>
      </c>
      <c r="I100" s="9">
        <v>0.4600796066494966</v>
      </c>
      <c r="J100" s="20">
        <v>0</v>
      </c>
      <c r="K100" s="9">
        <v>0</v>
      </c>
      <c r="L100" s="20">
        <v>248</v>
      </c>
      <c r="M100" s="9">
        <v>5.80660266916413E-2</v>
      </c>
      <c r="N100" s="20">
        <v>3053</v>
      </c>
      <c r="O100" s="9">
        <v>0.71482088503863261</v>
      </c>
      <c r="P100" s="20">
        <v>175</v>
      </c>
      <c r="Q100" s="9">
        <v>4.0974010770311403E-2</v>
      </c>
    </row>
    <row r="101" spans="4:17" x14ac:dyDescent="0.25">
      <c r="D101" s="8" t="s">
        <v>569</v>
      </c>
      <c r="E101" s="20">
        <v>6931</v>
      </c>
      <c r="F101" s="20">
        <v>2699</v>
      </c>
      <c r="G101" s="9">
        <v>0.38940989756167943</v>
      </c>
      <c r="H101" s="20">
        <v>1023</v>
      </c>
      <c r="I101" s="9">
        <v>0.37902927010003706</v>
      </c>
      <c r="J101" s="20">
        <v>0</v>
      </c>
      <c r="K101" s="9">
        <v>0</v>
      </c>
      <c r="L101" s="20">
        <v>1176</v>
      </c>
      <c r="M101" s="9">
        <v>0.43571693219711005</v>
      </c>
      <c r="N101" s="20">
        <v>2231</v>
      </c>
      <c r="O101" s="9">
        <v>0.82660244535012972</v>
      </c>
      <c r="P101" s="20">
        <v>408</v>
      </c>
      <c r="Q101" s="9">
        <v>0.15116709892552796</v>
      </c>
    </row>
    <row r="102" spans="4:17" x14ac:dyDescent="0.25">
      <c r="D102" s="7" t="s">
        <v>555</v>
      </c>
      <c r="E102" s="20">
        <v>23744</v>
      </c>
      <c r="F102" s="20">
        <v>14087</v>
      </c>
      <c r="G102" s="9">
        <v>0.59328672506738545</v>
      </c>
      <c r="H102" s="20">
        <v>7827</v>
      </c>
      <c r="I102" s="9">
        <v>0.55561865549797684</v>
      </c>
      <c r="J102" s="20">
        <v>0</v>
      </c>
      <c r="K102" s="9">
        <v>0</v>
      </c>
      <c r="L102" s="20">
        <v>368</v>
      </c>
      <c r="M102" s="9">
        <v>2.6123376162419252E-2</v>
      </c>
      <c r="N102" s="20">
        <v>4838</v>
      </c>
      <c r="O102" s="9">
        <v>0.3434372116135444</v>
      </c>
      <c r="P102" s="20">
        <v>3225</v>
      </c>
      <c r="Q102" s="9">
        <v>0.22893447859728827</v>
      </c>
    </row>
    <row r="103" spans="4:17" x14ac:dyDescent="0.25">
      <c r="D103" s="8" t="s">
        <v>556</v>
      </c>
      <c r="E103" s="20">
        <v>4550</v>
      </c>
      <c r="F103" s="20">
        <v>2646</v>
      </c>
      <c r="G103" s="9">
        <v>0.58153846153846156</v>
      </c>
      <c r="H103" s="20">
        <v>1476</v>
      </c>
      <c r="I103" s="9">
        <v>0.55782312925170063</v>
      </c>
      <c r="J103" s="20">
        <v>0</v>
      </c>
      <c r="K103" s="9">
        <v>0</v>
      </c>
      <c r="L103" s="20">
        <v>32</v>
      </c>
      <c r="M103" s="9">
        <v>1.2093726379440665E-2</v>
      </c>
      <c r="N103" s="20">
        <v>478</v>
      </c>
      <c r="O103" s="9">
        <v>0.18065003779289493</v>
      </c>
      <c r="P103" s="20">
        <v>1199</v>
      </c>
      <c r="Q103" s="9">
        <v>0.4531368102796674</v>
      </c>
    </row>
    <row r="104" spans="4:17" x14ac:dyDescent="0.25">
      <c r="D104" s="8" t="s">
        <v>572</v>
      </c>
      <c r="E104" s="20">
        <v>804</v>
      </c>
      <c r="F104" s="20">
        <v>263</v>
      </c>
      <c r="G104" s="9">
        <v>0.3271144278606965</v>
      </c>
      <c r="H104" s="20">
        <v>87</v>
      </c>
      <c r="I104" s="9">
        <v>0.33079847908745247</v>
      </c>
      <c r="J104" s="20">
        <v>0</v>
      </c>
      <c r="K104" s="9">
        <v>0</v>
      </c>
      <c r="L104" s="20">
        <v>65</v>
      </c>
      <c r="M104" s="9">
        <v>0.24714828897338403</v>
      </c>
      <c r="N104" s="20">
        <v>277</v>
      </c>
      <c r="O104" s="9">
        <v>1.0532319391634981</v>
      </c>
      <c r="P104" s="20">
        <v>108</v>
      </c>
      <c r="Q104" s="9">
        <v>0.41064638783269963</v>
      </c>
    </row>
    <row r="105" spans="4:17" x14ac:dyDescent="0.25">
      <c r="D105" s="8" t="s">
        <v>581</v>
      </c>
      <c r="E105" s="20">
        <v>8635</v>
      </c>
      <c r="F105" s="20">
        <v>5333</v>
      </c>
      <c r="G105" s="9">
        <v>0.61760277938621888</v>
      </c>
      <c r="H105" s="20">
        <v>3122</v>
      </c>
      <c r="I105" s="9">
        <v>0.58541158822426398</v>
      </c>
      <c r="J105" s="20">
        <v>0</v>
      </c>
      <c r="K105" s="9">
        <v>0</v>
      </c>
      <c r="L105" s="20">
        <v>123</v>
      </c>
      <c r="M105" s="9">
        <v>2.3063941496343523E-2</v>
      </c>
      <c r="N105" s="20">
        <v>2313</v>
      </c>
      <c r="O105" s="9">
        <v>0.43371460716294769</v>
      </c>
      <c r="P105" s="20">
        <v>432</v>
      </c>
      <c r="Q105" s="9">
        <v>8.1005062816426027E-2</v>
      </c>
    </row>
    <row r="106" spans="4:17" x14ac:dyDescent="0.25">
      <c r="D106" s="8" t="s">
        <v>582</v>
      </c>
      <c r="E106" s="20">
        <v>4248</v>
      </c>
      <c r="F106" s="20">
        <v>2298</v>
      </c>
      <c r="G106" s="9">
        <v>0.54096045197740117</v>
      </c>
      <c r="H106" s="20">
        <v>1136</v>
      </c>
      <c r="I106" s="9">
        <v>0.49434290687554394</v>
      </c>
      <c r="J106" s="20">
        <v>0</v>
      </c>
      <c r="K106" s="9">
        <v>0</v>
      </c>
      <c r="L106" s="20">
        <v>129</v>
      </c>
      <c r="M106" s="9">
        <v>5.6135770234986948E-2</v>
      </c>
      <c r="N106" s="20">
        <v>852</v>
      </c>
      <c r="O106" s="9">
        <v>0.37075718015665798</v>
      </c>
      <c r="P106" s="20">
        <v>735</v>
      </c>
      <c r="Q106" s="9">
        <v>0.31984334203655351</v>
      </c>
    </row>
    <row r="107" spans="4:17" x14ac:dyDescent="0.25">
      <c r="D107" s="8" t="s">
        <v>583</v>
      </c>
      <c r="E107" s="20">
        <v>5507</v>
      </c>
      <c r="F107" s="20">
        <v>3547</v>
      </c>
      <c r="G107" s="9">
        <v>0.64408934083893232</v>
      </c>
      <c r="H107" s="20">
        <v>2006</v>
      </c>
      <c r="I107" s="9">
        <v>0.5655483507189174</v>
      </c>
      <c r="J107" s="20">
        <v>0</v>
      </c>
      <c r="K107" s="9">
        <v>0</v>
      </c>
      <c r="L107" s="20">
        <v>19</v>
      </c>
      <c r="M107" s="9">
        <v>5.3566394135889485E-3</v>
      </c>
      <c r="N107" s="20">
        <v>918</v>
      </c>
      <c r="O107" s="9">
        <v>0.25881026219340286</v>
      </c>
      <c r="P107" s="20">
        <v>751</v>
      </c>
      <c r="Q107" s="9">
        <v>0.2117282210318579</v>
      </c>
    </row>
    <row r="108" spans="4:17" x14ac:dyDescent="0.25">
      <c r="D108" s="7" t="s">
        <v>450</v>
      </c>
      <c r="E108" s="20">
        <v>21610</v>
      </c>
      <c r="F108" s="20">
        <v>13830</v>
      </c>
      <c r="G108" s="9">
        <v>0.63998149005090232</v>
      </c>
      <c r="H108" s="20">
        <v>8300</v>
      </c>
      <c r="I108" s="9">
        <v>0.6001446131597975</v>
      </c>
      <c r="J108" s="20">
        <v>2</v>
      </c>
      <c r="K108" s="9">
        <v>1.4461315979754158E-4</v>
      </c>
      <c r="L108" s="20">
        <v>456</v>
      </c>
      <c r="M108" s="9">
        <v>3.2971800433839481E-2</v>
      </c>
      <c r="N108" s="20">
        <v>5632</v>
      </c>
      <c r="O108" s="9">
        <v>0.40723065798987707</v>
      </c>
      <c r="P108" s="20">
        <v>860</v>
      </c>
      <c r="Q108" s="9">
        <v>6.2183658712942881E-2</v>
      </c>
    </row>
    <row r="109" spans="4:17" x14ac:dyDescent="0.25">
      <c r="D109" s="8" t="s">
        <v>538</v>
      </c>
      <c r="E109" s="20">
        <v>3345</v>
      </c>
      <c r="F109" s="20">
        <v>1981</v>
      </c>
      <c r="G109" s="9">
        <v>0.59222720478325863</v>
      </c>
      <c r="H109" s="20">
        <v>1090</v>
      </c>
      <c r="I109" s="9">
        <v>0.55022715800100963</v>
      </c>
      <c r="J109" s="20">
        <v>1</v>
      </c>
      <c r="K109" s="9">
        <v>5.0479555779909136E-4</v>
      </c>
      <c r="L109" s="20">
        <v>78</v>
      </c>
      <c r="M109" s="9">
        <v>3.9374053508329128E-2</v>
      </c>
      <c r="N109" s="20">
        <v>917</v>
      </c>
      <c r="O109" s="9">
        <v>0.4628975265017668</v>
      </c>
      <c r="P109" s="20">
        <v>230</v>
      </c>
      <c r="Q109" s="9">
        <v>0.11610297829379101</v>
      </c>
    </row>
    <row r="110" spans="4:17" x14ac:dyDescent="0.25">
      <c r="D110" s="8" t="s">
        <v>451</v>
      </c>
      <c r="E110" s="20">
        <v>5121</v>
      </c>
      <c r="F110" s="20">
        <v>2890</v>
      </c>
      <c r="G110" s="9">
        <v>0.56434290177699664</v>
      </c>
      <c r="H110" s="20">
        <v>1541</v>
      </c>
      <c r="I110" s="9">
        <v>0.53321799307958473</v>
      </c>
      <c r="J110" s="20">
        <v>0</v>
      </c>
      <c r="K110" s="9">
        <v>0</v>
      </c>
      <c r="L110" s="20">
        <v>24</v>
      </c>
      <c r="M110" s="9">
        <v>8.3044982698961944E-3</v>
      </c>
      <c r="N110" s="20">
        <v>1707</v>
      </c>
      <c r="O110" s="9">
        <v>0.59065743944636673</v>
      </c>
      <c r="P110" s="20">
        <v>273</v>
      </c>
      <c r="Q110" s="9">
        <v>9.4463667820069208E-2</v>
      </c>
    </row>
    <row r="111" spans="4:17" x14ac:dyDescent="0.25">
      <c r="D111" s="8" t="s">
        <v>570</v>
      </c>
      <c r="E111" s="20">
        <v>5438</v>
      </c>
      <c r="F111" s="20">
        <v>4034</v>
      </c>
      <c r="G111" s="9">
        <v>0.74181684442809859</v>
      </c>
      <c r="H111" s="20">
        <v>2765</v>
      </c>
      <c r="I111" s="9">
        <v>0.68542389687654937</v>
      </c>
      <c r="J111" s="20">
        <v>1</v>
      </c>
      <c r="K111" s="9">
        <v>2.4789291026276647E-4</v>
      </c>
      <c r="L111" s="20">
        <v>260</v>
      </c>
      <c r="M111" s="9">
        <v>6.4452156668319285E-2</v>
      </c>
      <c r="N111" s="20">
        <v>917</v>
      </c>
      <c r="O111" s="9">
        <v>0.22731779871095686</v>
      </c>
      <c r="P111" s="20">
        <v>57</v>
      </c>
      <c r="Q111" s="9">
        <v>1.412989588497769E-2</v>
      </c>
    </row>
    <row r="112" spans="4:17" x14ac:dyDescent="0.25">
      <c r="D112" s="8" t="s">
        <v>573</v>
      </c>
      <c r="E112" s="20">
        <v>7706</v>
      </c>
      <c r="F112" s="20">
        <v>4925</v>
      </c>
      <c r="G112" s="9">
        <v>0.63911237996366466</v>
      </c>
      <c r="H112" s="20">
        <v>2904</v>
      </c>
      <c r="I112" s="9">
        <v>0.58964467005076138</v>
      </c>
      <c r="J112" s="20">
        <v>0</v>
      </c>
      <c r="K112" s="9">
        <v>0</v>
      </c>
      <c r="L112" s="20">
        <v>94</v>
      </c>
      <c r="M112" s="9">
        <v>1.9086294416243654E-2</v>
      </c>
      <c r="N112" s="20">
        <v>2091</v>
      </c>
      <c r="O112" s="9">
        <v>0.42456852791878175</v>
      </c>
      <c r="P112" s="20">
        <v>300</v>
      </c>
      <c r="Q112" s="9">
        <v>6.0913705583756347E-2</v>
      </c>
    </row>
    <row r="113" spans="4:17" x14ac:dyDescent="0.25">
      <c r="D113" s="6" t="s">
        <v>452</v>
      </c>
      <c r="E113" s="20">
        <v>157845</v>
      </c>
      <c r="F113" s="20">
        <v>115396</v>
      </c>
      <c r="G113" s="9">
        <v>0.73107162089391486</v>
      </c>
      <c r="H113" s="20">
        <v>73811</v>
      </c>
      <c r="I113" s="9">
        <v>0.63963222295400191</v>
      </c>
      <c r="J113" s="20">
        <v>1</v>
      </c>
      <c r="K113" s="9">
        <v>8.6658116399181952E-6</v>
      </c>
      <c r="L113" s="20">
        <v>2452</v>
      </c>
      <c r="M113" s="9">
        <v>2.1248570141079413E-2</v>
      </c>
      <c r="N113" s="20">
        <v>12304</v>
      </c>
      <c r="O113" s="9">
        <v>0.10662414641755347</v>
      </c>
      <c r="P113" s="20">
        <v>21576</v>
      </c>
      <c r="Q113" s="9">
        <v>0.18697355194287496</v>
      </c>
    </row>
    <row r="114" spans="4:17" x14ac:dyDescent="0.25">
      <c r="D114" s="7" t="s">
        <v>587</v>
      </c>
      <c r="E114" s="20">
        <v>23935</v>
      </c>
      <c r="F114" s="20">
        <v>16455</v>
      </c>
      <c r="G114" s="9">
        <v>0.68748694380614161</v>
      </c>
      <c r="H114" s="20">
        <v>9996</v>
      </c>
      <c r="I114" s="9">
        <v>0.60747493163172284</v>
      </c>
      <c r="J114" s="20">
        <v>0</v>
      </c>
      <c r="K114" s="9">
        <v>0</v>
      </c>
      <c r="L114" s="20">
        <v>477</v>
      </c>
      <c r="M114" s="9">
        <v>2.8988149498632633E-2</v>
      </c>
      <c r="N114" s="20">
        <v>2475</v>
      </c>
      <c r="O114" s="9">
        <v>0.15041020966271651</v>
      </c>
      <c r="P114" s="20">
        <v>3365</v>
      </c>
      <c r="Q114" s="9">
        <v>0.20449711333941051</v>
      </c>
    </row>
    <row r="115" spans="4:17" x14ac:dyDescent="0.25">
      <c r="D115" s="8" t="s">
        <v>588</v>
      </c>
      <c r="E115" s="20">
        <v>2169</v>
      </c>
      <c r="F115" s="20">
        <v>1739</v>
      </c>
      <c r="G115" s="9">
        <v>0.80175195942830801</v>
      </c>
      <c r="H115" s="20">
        <v>1243</v>
      </c>
      <c r="I115" s="9">
        <v>0.71477860839562968</v>
      </c>
      <c r="J115" s="20">
        <v>0</v>
      </c>
      <c r="K115" s="9">
        <v>0</v>
      </c>
      <c r="L115" s="20">
        <v>12</v>
      </c>
      <c r="M115" s="9">
        <v>6.9005175388154108E-3</v>
      </c>
      <c r="N115" s="20">
        <v>125</v>
      </c>
      <c r="O115" s="9">
        <v>7.1880391029327195E-2</v>
      </c>
      <c r="P115" s="20">
        <v>217</v>
      </c>
      <c r="Q115" s="9">
        <v>0.12478435882691202</v>
      </c>
    </row>
    <row r="116" spans="4:17" x14ac:dyDescent="0.25">
      <c r="D116" s="8" t="s">
        <v>589</v>
      </c>
      <c r="E116" s="20">
        <v>2441</v>
      </c>
      <c r="F116" s="20">
        <v>1419</v>
      </c>
      <c r="G116" s="9">
        <v>0.58131913150348213</v>
      </c>
      <c r="H116" s="20">
        <v>792</v>
      </c>
      <c r="I116" s="9">
        <v>0.55813953488372092</v>
      </c>
      <c r="J116" s="20">
        <v>0</v>
      </c>
      <c r="K116" s="9">
        <v>0</v>
      </c>
      <c r="L116" s="20">
        <v>1</v>
      </c>
      <c r="M116" s="9">
        <v>7.0472163495419312E-4</v>
      </c>
      <c r="N116" s="20">
        <v>5</v>
      </c>
      <c r="O116" s="9">
        <v>3.5236081747709656E-3</v>
      </c>
      <c r="P116" s="20">
        <v>765</v>
      </c>
      <c r="Q116" s="9">
        <v>0.53911205073995772</v>
      </c>
    </row>
    <row r="117" spans="4:17" x14ac:dyDescent="0.25">
      <c r="D117" s="8" t="s">
        <v>591</v>
      </c>
      <c r="E117" s="20">
        <v>3432</v>
      </c>
      <c r="F117" s="20">
        <v>2301</v>
      </c>
      <c r="G117" s="9">
        <v>0.67045454545454541</v>
      </c>
      <c r="H117" s="20">
        <v>1332</v>
      </c>
      <c r="I117" s="9">
        <v>0.57887874837027375</v>
      </c>
      <c r="J117" s="20">
        <v>0</v>
      </c>
      <c r="K117" s="9">
        <v>0</v>
      </c>
      <c r="L117" s="20">
        <v>100</v>
      </c>
      <c r="M117" s="9">
        <v>4.3459365493263798E-2</v>
      </c>
      <c r="N117" s="20">
        <v>634</v>
      </c>
      <c r="O117" s="9">
        <v>0.27553237722729246</v>
      </c>
      <c r="P117" s="20">
        <v>255</v>
      </c>
      <c r="Q117" s="9">
        <v>0.11082138200782268</v>
      </c>
    </row>
    <row r="118" spans="4:17" x14ac:dyDescent="0.25">
      <c r="D118" s="8" t="s">
        <v>598</v>
      </c>
      <c r="E118" s="20">
        <v>2017</v>
      </c>
      <c r="F118" s="20">
        <v>1397</v>
      </c>
      <c r="G118" s="9">
        <v>0.69261279127416953</v>
      </c>
      <c r="H118" s="20">
        <v>882</v>
      </c>
      <c r="I118" s="9">
        <v>0.63135289906943448</v>
      </c>
      <c r="J118" s="20">
        <v>0</v>
      </c>
      <c r="K118" s="9">
        <v>0</v>
      </c>
      <c r="L118" s="20">
        <v>15</v>
      </c>
      <c r="M118" s="9">
        <v>1.0737294201861132E-2</v>
      </c>
      <c r="N118" s="20">
        <v>262</v>
      </c>
      <c r="O118" s="9">
        <v>0.1875447387258411</v>
      </c>
      <c r="P118" s="20">
        <v>263</v>
      </c>
      <c r="Q118" s="9">
        <v>0.1882605583392985</v>
      </c>
    </row>
    <row r="119" spans="4:17" x14ac:dyDescent="0.25">
      <c r="D119" s="8" t="s">
        <v>607</v>
      </c>
      <c r="E119" s="20">
        <v>2042</v>
      </c>
      <c r="F119" s="20">
        <v>1426</v>
      </c>
      <c r="G119" s="9">
        <v>0.69833496571988252</v>
      </c>
      <c r="H119" s="20">
        <v>820</v>
      </c>
      <c r="I119" s="9">
        <v>0.57503506311360453</v>
      </c>
      <c r="J119" s="20">
        <v>0</v>
      </c>
      <c r="K119" s="9">
        <v>0</v>
      </c>
      <c r="L119" s="20">
        <v>29</v>
      </c>
      <c r="M119" s="9">
        <v>2.0336605890603085E-2</v>
      </c>
      <c r="N119" s="20">
        <v>35</v>
      </c>
      <c r="O119" s="9">
        <v>2.4544179523141654E-2</v>
      </c>
      <c r="P119" s="20">
        <v>460</v>
      </c>
      <c r="Q119" s="9">
        <v>0.32258064516129031</v>
      </c>
    </row>
    <row r="120" spans="4:17" x14ac:dyDescent="0.25">
      <c r="D120" s="8" t="s">
        <v>608</v>
      </c>
      <c r="E120" s="20">
        <v>2462</v>
      </c>
      <c r="F120" s="20">
        <v>1730</v>
      </c>
      <c r="G120" s="9">
        <v>0.70268074735987007</v>
      </c>
      <c r="H120" s="20">
        <v>1029</v>
      </c>
      <c r="I120" s="9">
        <v>0.59479768786127163</v>
      </c>
      <c r="J120" s="20">
        <v>0</v>
      </c>
      <c r="K120" s="9">
        <v>0</v>
      </c>
      <c r="L120" s="20">
        <v>141</v>
      </c>
      <c r="M120" s="9">
        <v>8.1502890173410406E-2</v>
      </c>
      <c r="N120" s="20">
        <v>29</v>
      </c>
      <c r="O120" s="9">
        <v>1.6763005780346819E-2</v>
      </c>
      <c r="P120" s="20">
        <v>449</v>
      </c>
      <c r="Q120" s="9">
        <v>0.25953757225433527</v>
      </c>
    </row>
    <row r="121" spans="4:17" x14ac:dyDescent="0.25">
      <c r="D121" s="8" t="s">
        <v>610</v>
      </c>
      <c r="E121" s="20">
        <v>5638</v>
      </c>
      <c r="F121" s="20">
        <v>3942</v>
      </c>
      <c r="G121" s="9">
        <v>0.69918410783965945</v>
      </c>
      <c r="H121" s="20">
        <v>2465</v>
      </c>
      <c r="I121" s="9">
        <v>0.62531709791983769</v>
      </c>
      <c r="J121" s="20">
        <v>0</v>
      </c>
      <c r="K121" s="9">
        <v>0</v>
      </c>
      <c r="L121" s="20">
        <v>149</v>
      </c>
      <c r="M121" s="9">
        <v>3.7798072044647385E-2</v>
      </c>
      <c r="N121" s="20">
        <v>995</v>
      </c>
      <c r="O121" s="9">
        <v>0.25240994419076612</v>
      </c>
      <c r="P121" s="20">
        <v>326</v>
      </c>
      <c r="Q121" s="9">
        <v>8.2699137493658037E-2</v>
      </c>
    </row>
    <row r="122" spans="4:17" x14ac:dyDescent="0.25">
      <c r="D122" s="8" t="s">
        <v>613</v>
      </c>
      <c r="E122" s="20">
        <v>3734</v>
      </c>
      <c r="F122" s="20">
        <v>2501</v>
      </c>
      <c r="G122" s="9">
        <v>0.66979110873058378</v>
      </c>
      <c r="H122" s="20">
        <v>1433</v>
      </c>
      <c r="I122" s="9">
        <v>0.57297081167532982</v>
      </c>
      <c r="J122" s="20">
        <v>0</v>
      </c>
      <c r="K122" s="9">
        <v>0</v>
      </c>
      <c r="L122" s="20">
        <v>30</v>
      </c>
      <c r="M122" s="9">
        <v>1.1995201919232307E-2</v>
      </c>
      <c r="N122" s="20">
        <v>390</v>
      </c>
      <c r="O122" s="9">
        <v>0.15593762495002</v>
      </c>
      <c r="P122" s="20">
        <v>630</v>
      </c>
      <c r="Q122" s="9">
        <v>0.25189924030387845</v>
      </c>
    </row>
    <row r="123" spans="4:17" x14ac:dyDescent="0.25">
      <c r="D123" s="7" t="s">
        <v>602</v>
      </c>
      <c r="E123" s="20">
        <v>27659</v>
      </c>
      <c r="F123" s="20">
        <v>20451</v>
      </c>
      <c r="G123" s="9">
        <v>0.73939766441303012</v>
      </c>
      <c r="H123" s="20">
        <v>13475</v>
      </c>
      <c r="I123" s="9">
        <v>0.65889198572196961</v>
      </c>
      <c r="J123" s="20">
        <v>0</v>
      </c>
      <c r="K123" s="9">
        <v>0</v>
      </c>
      <c r="L123" s="20">
        <v>262</v>
      </c>
      <c r="M123" s="9">
        <v>1.2811109481198964E-2</v>
      </c>
      <c r="N123" s="20">
        <v>3210</v>
      </c>
      <c r="O123" s="9">
        <v>0.15696053982690333</v>
      </c>
      <c r="P123" s="20">
        <v>2743</v>
      </c>
      <c r="Q123" s="9">
        <v>0.13412547063713265</v>
      </c>
    </row>
    <row r="124" spans="4:17" x14ac:dyDescent="0.25">
      <c r="D124" s="8" t="s">
        <v>603</v>
      </c>
      <c r="E124" s="20">
        <v>11415</v>
      </c>
      <c r="F124" s="20">
        <v>8000</v>
      </c>
      <c r="G124" s="9">
        <v>0.70083223828296104</v>
      </c>
      <c r="H124" s="20">
        <v>4966</v>
      </c>
      <c r="I124" s="9">
        <v>0.62075000000000002</v>
      </c>
      <c r="J124" s="20">
        <v>0</v>
      </c>
      <c r="K124" s="9">
        <v>0</v>
      </c>
      <c r="L124" s="20">
        <v>104</v>
      </c>
      <c r="M124" s="9">
        <v>1.2999999999999999E-2</v>
      </c>
      <c r="N124" s="20">
        <v>2113</v>
      </c>
      <c r="O124" s="9">
        <v>0.264125</v>
      </c>
      <c r="P124" s="20">
        <v>728</v>
      </c>
      <c r="Q124" s="9">
        <v>9.0999999999999998E-2</v>
      </c>
    </row>
    <row r="125" spans="4:17" x14ac:dyDescent="0.25">
      <c r="D125" s="8" t="s">
        <v>614</v>
      </c>
      <c r="E125" s="20">
        <v>5795</v>
      </c>
      <c r="F125" s="20">
        <v>4492</v>
      </c>
      <c r="G125" s="9">
        <v>0.77515099223468509</v>
      </c>
      <c r="H125" s="20">
        <v>3054</v>
      </c>
      <c r="I125" s="9">
        <v>0.6798753339269813</v>
      </c>
      <c r="J125" s="20">
        <v>0</v>
      </c>
      <c r="K125" s="9">
        <v>0</v>
      </c>
      <c r="L125" s="20">
        <v>26</v>
      </c>
      <c r="M125" s="9">
        <v>5.7880676758682104E-3</v>
      </c>
      <c r="N125" s="20">
        <v>176</v>
      </c>
      <c r="O125" s="9">
        <v>3.9180765805877114E-2</v>
      </c>
      <c r="P125" s="20">
        <v>896</v>
      </c>
      <c r="Q125" s="9">
        <v>0.19946571682991987</v>
      </c>
    </row>
    <row r="126" spans="4:17" x14ac:dyDescent="0.25">
      <c r="D126" s="8" t="s">
        <v>620</v>
      </c>
      <c r="E126" s="20">
        <v>10449</v>
      </c>
      <c r="F126" s="20">
        <v>7959</v>
      </c>
      <c r="G126" s="9">
        <v>0.76169968418030432</v>
      </c>
      <c r="H126" s="20">
        <v>5455</v>
      </c>
      <c r="I126" s="9">
        <v>0.68538761150898353</v>
      </c>
      <c r="J126" s="20">
        <v>0</v>
      </c>
      <c r="K126" s="9">
        <v>0</v>
      </c>
      <c r="L126" s="20">
        <v>132</v>
      </c>
      <c r="M126" s="9">
        <v>1.6584998115341122E-2</v>
      </c>
      <c r="N126" s="20">
        <v>921</v>
      </c>
      <c r="O126" s="9">
        <v>0.1157180550320392</v>
      </c>
      <c r="P126" s="20">
        <v>1119</v>
      </c>
      <c r="Q126" s="9">
        <v>0.14059555220505088</v>
      </c>
    </row>
    <row r="127" spans="4:17" x14ac:dyDescent="0.25">
      <c r="D127" s="7" t="s">
        <v>453</v>
      </c>
      <c r="E127" s="20">
        <v>47416</v>
      </c>
      <c r="F127" s="20">
        <v>32451</v>
      </c>
      <c r="G127" s="9">
        <v>0.68438923570102916</v>
      </c>
      <c r="H127" s="20">
        <v>19215</v>
      </c>
      <c r="I127" s="9">
        <v>0.59212350929093094</v>
      </c>
      <c r="J127" s="20">
        <v>0</v>
      </c>
      <c r="K127" s="9">
        <v>0</v>
      </c>
      <c r="L127" s="20">
        <v>461</v>
      </c>
      <c r="M127" s="9">
        <v>1.4206033712366338E-2</v>
      </c>
      <c r="N127" s="20">
        <v>5379</v>
      </c>
      <c r="O127" s="9">
        <v>0.16575760377184062</v>
      </c>
      <c r="P127" s="20">
        <v>7097</v>
      </c>
      <c r="Q127" s="9">
        <v>0.2186989615112015</v>
      </c>
    </row>
    <row r="128" spans="4:17" x14ac:dyDescent="0.25">
      <c r="D128" s="8" t="s">
        <v>584</v>
      </c>
      <c r="E128" s="20">
        <v>1640</v>
      </c>
      <c r="F128" s="20">
        <v>949</v>
      </c>
      <c r="G128" s="9">
        <v>0.57865853658536581</v>
      </c>
      <c r="H128" s="20">
        <v>434</v>
      </c>
      <c r="I128" s="9">
        <v>0.45732349841938885</v>
      </c>
      <c r="J128" s="20">
        <v>0</v>
      </c>
      <c r="K128" s="9">
        <v>0</v>
      </c>
      <c r="L128" s="20">
        <v>12</v>
      </c>
      <c r="M128" s="9">
        <v>1.2644889357218124E-2</v>
      </c>
      <c r="N128" s="20">
        <v>265</v>
      </c>
      <c r="O128" s="9">
        <v>0.27924130663856689</v>
      </c>
      <c r="P128" s="20">
        <v>309</v>
      </c>
      <c r="Q128" s="9">
        <v>0.32560590094836672</v>
      </c>
    </row>
    <row r="129" spans="4:17" x14ac:dyDescent="0.25">
      <c r="D129" s="8" t="s">
        <v>590</v>
      </c>
      <c r="E129" s="20">
        <v>3644</v>
      </c>
      <c r="F129" s="20">
        <v>2364</v>
      </c>
      <c r="G129" s="9">
        <v>0.64873765093304059</v>
      </c>
      <c r="H129" s="20">
        <v>1307</v>
      </c>
      <c r="I129" s="9">
        <v>0.55287648054145511</v>
      </c>
      <c r="J129" s="20">
        <v>0</v>
      </c>
      <c r="K129" s="9">
        <v>0</v>
      </c>
      <c r="L129" s="20">
        <v>95</v>
      </c>
      <c r="M129" s="9">
        <v>4.018612521150592E-2</v>
      </c>
      <c r="N129" s="20">
        <v>758</v>
      </c>
      <c r="O129" s="9">
        <v>0.32064297800338409</v>
      </c>
      <c r="P129" s="20">
        <v>256</v>
      </c>
      <c r="Q129" s="9">
        <v>0.10829103214890017</v>
      </c>
    </row>
    <row r="130" spans="4:17" x14ac:dyDescent="0.25">
      <c r="D130" s="8" t="s">
        <v>592</v>
      </c>
      <c r="E130" s="20">
        <v>1980</v>
      </c>
      <c r="F130" s="20">
        <v>1084</v>
      </c>
      <c r="G130" s="9">
        <v>0.54747474747474745</v>
      </c>
      <c r="H130" s="20">
        <v>534</v>
      </c>
      <c r="I130" s="9">
        <v>0.49261992619926198</v>
      </c>
      <c r="J130" s="20">
        <v>0</v>
      </c>
      <c r="K130" s="9">
        <v>0</v>
      </c>
      <c r="L130" s="20">
        <v>7</v>
      </c>
      <c r="M130" s="9">
        <v>6.4575645756457566E-3</v>
      </c>
      <c r="N130" s="20">
        <v>513</v>
      </c>
      <c r="O130" s="9">
        <v>0.4732472324723247</v>
      </c>
      <c r="P130" s="20">
        <v>282</v>
      </c>
      <c r="Q130" s="9">
        <v>0.26014760147601473</v>
      </c>
    </row>
    <row r="131" spans="4:17" x14ac:dyDescent="0.25">
      <c r="D131" s="8" t="s">
        <v>454</v>
      </c>
      <c r="E131" s="20">
        <v>3759</v>
      </c>
      <c r="F131" s="20">
        <v>2627</v>
      </c>
      <c r="G131" s="9">
        <v>0.69885607874434685</v>
      </c>
      <c r="H131" s="20">
        <v>1536</v>
      </c>
      <c r="I131" s="9">
        <v>0.5846973734297678</v>
      </c>
      <c r="J131" s="20">
        <v>0</v>
      </c>
      <c r="K131" s="9">
        <v>0</v>
      </c>
      <c r="L131" s="20">
        <v>16</v>
      </c>
      <c r="M131" s="9">
        <v>6.0905976398934148E-3</v>
      </c>
      <c r="N131" s="20">
        <v>212</v>
      </c>
      <c r="O131" s="9">
        <v>8.0700418728587742E-2</v>
      </c>
      <c r="P131" s="20">
        <v>755</v>
      </c>
      <c r="Q131" s="9">
        <v>0.28740007613247048</v>
      </c>
    </row>
    <row r="132" spans="4:17" x14ac:dyDescent="0.25">
      <c r="D132" s="8" t="s">
        <v>594</v>
      </c>
      <c r="E132" s="20">
        <v>1537</v>
      </c>
      <c r="F132" s="20">
        <v>1090</v>
      </c>
      <c r="G132" s="9">
        <v>0.70917371502927784</v>
      </c>
      <c r="H132" s="20">
        <v>658</v>
      </c>
      <c r="I132" s="9">
        <v>0.60366972477064218</v>
      </c>
      <c r="J132" s="20">
        <v>0</v>
      </c>
      <c r="K132" s="9">
        <v>0</v>
      </c>
      <c r="L132" s="20">
        <v>26</v>
      </c>
      <c r="M132" s="9">
        <v>2.3853211009174313E-2</v>
      </c>
      <c r="N132" s="20">
        <v>109</v>
      </c>
      <c r="O132" s="9">
        <v>0.1</v>
      </c>
      <c r="P132" s="20">
        <v>244</v>
      </c>
      <c r="Q132" s="9">
        <v>0.22385321100917432</v>
      </c>
    </row>
    <row r="133" spans="4:17" x14ac:dyDescent="0.25">
      <c r="D133" s="8" t="s">
        <v>597</v>
      </c>
      <c r="E133" s="20">
        <v>3639</v>
      </c>
      <c r="F133" s="20">
        <v>2418</v>
      </c>
      <c r="G133" s="9">
        <v>0.66446826051112939</v>
      </c>
      <c r="H133" s="20">
        <v>1336</v>
      </c>
      <c r="I133" s="9">
        <v>0.55252274607113316</v>
      </c>
      <c r="J133" s="20">
        <v>0</v>
      </c>
      <c r="K133" s="9">
        <v>0</v>
      </c>
      <c r="L133" s="20">
        <v>63</v>
      </c>
      <c r="M133" s="9">
        <v>2.6054590570719603E-2</v>
      </c>
      <c r="N133" s="20">
        <v>473</v>
      </c>
      <c r="O133" s="9">
        <v>0.19561621174524399</v>
      </c>
      <c r="P133" s="20">
        <v>520</v>
      </c>
      <c r="Q133" s="9">
        <v>0.21505376344086022</v>
      </c>
    </row>
    <row r="134" spans="4:17" x14ac:dyDescent="0.25">
      <c r="D134" s="8" t="s">
        <v>599</v>
      </c>
      <c r="E134" s="20">
        <v>1838</v>
      </c>
      <c r="F134" s="20">
        <v>1146</v>
      </c>
      <c r="G134" s="9">
        <v>0.62350380848748643</v>
      </c>
      <c r="H134" s="20">
        <v>604</v>
      </c>
      <c r="I134" s="9">
        <v>0.52705061082024429</v>
      </c>
      <c r="J134" s="20">
        <v>0</v>
      </c>
      <c r="K134" s="9">
        <v>0</v>
      </c>
      <c r="L134" s="20">
        <v>8</v>
      </c>
      <c r="M134" s="9">
        <v>6.9808027923211171E-3</v>
      </c>
      <c r="N134" s="20">
        <v>338</v>
      </c>
      <c r="O134" s="9">
        <v>0.29493891797556721</v>
      </c>
      <c r="P134" s="20">
        <v>252</v>
      </c>
      <c r="Q134" s="9">
        <v>0.21989528795811519</v>
      </c>
    </row>
    <row r="135" spans="4:17" x14ac:dyDescent="0.25">
      <c r="D135" s="8" t="s">
        <v>457</v>
      </c>
      <c r="E135" s="20">
        <v>4883</v>
      </c>
      <c r="F135" s="20">
        <v>3264</v>
      </c>
      <c r="G135" s="9">
        <v>0.66844153184517718</v>
      </c>
      <c r="H135" s="20">
        <v>1801</v>
      </c>
      <c r="I135" s="9">
        <v>0.55177696078431371</v>
      </c>
      <c r="J135" s="20">
        <v>0</v>
      </c>
      <c r="K135" s="9">
        <v>0</v>
      </c>
      <c r="L135" s="20">
        <v>29</v>
      </c>
      <c r="M135" s="9">
        <v>8.8848039215686271E-3</v>
      </c>
      <c r="N135" s="20">
        <v>362</v>
      </c>
      <c r="O135" s="9">
        <v>0.11090686274509803</v>
      </c>
      <c r="P135" s="20">
        <v>1013</v>
      </c>
      <c r="Q135" s="9">
        <v>0.31035539215686275</v>
      </c>
    </row>
    <row r="136" spans="4:17" x14ac:dyDescent="0.25">
      <c r="D136" s="8" t="s">
        <v>600</v>
      </c>
      <c r="E136" s="20">
        <v>7269</v>
      </c>
      <c r="F136" s="20">
        <v>5070</v>
      </c>
      <c r="G136" s="9">
        <v>0.69748245976062728</v>
      </c>
      <c r="H136" s="20">
        <v>3036</v>
      </c>
      <c r="I136" s="9">
        <v>0.59881656804733729</v>
      </c>
      <c r="J136" s="20">
        <v>0</v>
      </c>
      <c r="K136" s="9">
        <v>0</v>
      </c>
      <c r="L136" s="20">
        <v>47</v>
      </c>
      <c r="M136" s="9">
        <v>9.270216962524655E-3</v>
      </c>
      <c r="N136" s="20">
        <v>1112</v>
      </c>
      <c r="O136" s="9">
        <v>0.2193293885601578</v>
      </c>
      <c r="P136" s="20">
        <v>725</v>
      </c>
      <c r="Q136" s="9">
        <v>0.14299802761341224</v>
      </c>
    </row>
    <row r="137" spans="4:17" x14ac:dyDescent="0.25">
      <c r="D137" s="8" t="s">
        <v>604</v>
      </c>
      <c r="E137" s="20">
        <v>2156</v>
      </c>
      <c r="F137" s="20">
        <v>1558</v>
      </c>
      <c r="G137" s="9">
        <v>0.72263450834879406</v>
      </c>
      <c r="H137" s="20">
        <v>1092</v>
      </c>
      <c r="I137" s="9">
        <v>0.70089858793324777</v>
      </c>
      <c r="J137" s="20">
        <v>0</v>
      </c>
      <c r="K137" s="9">
        <v>0</v>
      </c>
      <c r="L137" s="20">
        <v>15</v>
      </c>
      <c r="M137" s="9">
        <v>9.6277278562259313E-3</v>
      </c>
      <c r="N137" s="20">
        <v>257</v>
      </c>
      <c r="O137" s="9">
        <v>0.16495507060333761</v>
      </c>
      <c r="P137" s="20">
        <v>251</v>
      </c>
      <c r="Q137" s="9">
        <v>0.16110397946084723</v>
      </c>
    </row>
    <row r="138" spans="4:17" x14ac:dyDescent="0.25">
      <c r="D138" s="8" t="s">
        <v>605</v>
      </c>
      <c r="E138" s="20">
        <v>4037</v>
      </c>
      <c r="F138" s="20">
        <v>2633</v>
      </c>
      <c r="G138" s="9">
        <v>0.65221699281644785</v>
      </c>
      <c r="H138" s="20">
        <v>1502</v>
      </c>
      <c r="I138" s="9">
        <v>0.57045195594379039</v>
      </c>
      <c r="J138" s="20">
        <v>0</v>
      </c>
      <c r="K138" s="9">
        <v>0</v>
      </c>
      <c r="L138" s="20">
        <v>13</v>
      </c>
      <c r="M138" s="9">
        <v>4.9373338397265473E-3</v>
      </c>
      <c r="N138" s="20">
        <v>91</v>
      </c>
      <c r="O138" s="9">
        <v>3.4561336878085831E-2</v>
      </c>
      <c r="P138" s="20">
        <v>1106</v>
      </c>
      <c r="Q138" s="9">
        <v>0.42005317128750475</v>
      </c>
    </row>
    <row r="139" spans="4:17" x14ac:dyDescent="0.25">
      <c r="D139" s="8" t="s">
        <v>458</v>
      </c>
      <c r="E139" s="20">
        <v>1658</v>
      </c>
      <c r="F139" s="20">
        <v>1078</v>
      </c>
      <c r="G139" s="9">
        <v>0.65018094089264178</v>
      </c>
      <c r="H139" s="20">
        <v>581</v>
      </c>
      <c r="I139" s="9">
        <v>0.53896103896103897</v>
      </c>
      <c r="J139" s="20">
        <v>0</v>
      </c>
      <c r="K139" s="9">
        <v>0</v>
      </c>
      <c r="L139" s="20">
        <v>20</v>
      </c>
      <c r="M139" s="9">
        <v>1.8552875695732839E-2</v>
      </c>
      <c r="N139" s="20">
        <v>81</v>
      </c>
      <c r="O139" s="9">
        <v>7.5139146567718001E-2</v>
      </c>
      <c r="P139" s="20">
        <v>392</v>
      </c>
      <c r="Q139" s="9">
        <v>0.36363636363636365</v>
      </c>
    </row>
    <row r="140" spans="4:17" x14ac:dyDescent="0.25">
      <c r="D140" s="8" t="s">
        <v>612</v>
      </c>
      <c r="E140" s="20">
        <v>6852</v>
      </c>
      <c r="F140" s="20">
        <v>5529</v>
      </c>
      <c r="G140" s="9">
        <v>0.8069176882661997</v>
      </c>
      <c r="H140" s="20">
        <v>3931</v>
      </c>
      <c r="I140" s="9">
        <v>0.71097847712063666</v>
      </c>
      <c r="J140" s="20">
        <v>0</v>
      </c>
      <c r="K140" s="9">
        <v>0</v>
      </c>
      <c r="L140" s="20">
        <v>106</v>
      </c>
      <c r="M140" s="9">
        <v>1.9171640441309458E-2</v>
      </c>
      <c r="N140" s="20">
        <v>712</v>
      </c>
      <c r="O140" s="9">
        <v>0.12877554711521072</v>
      </c>
      <c r="P140" s="20">
        <v>335</v>
      </c>
      <c r="Q140" s="9">
        <v>6.0589618375836499E-2</v>
      </c>
    </row>
    <row r="141" spans="4:17" x14ac:dyDescent="0.25">
      <c r="D141" s="8" t="s">
        <v>615</v>
      </c>
      <c r="E141" s="20">
        <v>2524</v>
      </c>
      <c r="F141" s="20">
        <v>1641</v>
      </c>
      <c r="G141" s="9">
        <v>0.65015847860538822</v>
      </c>
      <c r="H141" s="20">
        <v>863</v>
      </c>
      <c r="I141" s="9">
        <v>0.52589884216940885</v>
      </c>
      <c r="J141" s="20">
        <v>0</v>
      </c>
      <c r="K141" s="9">
        <v>0</v>
      </c>
      <c r="L141" s="20">
        <v>4</v>
      </c>
      <c r="M141" s="9">
        <v>2.4375380865326022E-3</v>
      </c>
      <c r="N141" s="20">
        <v>96</v>
      </c>
      <c r="O141" s="9">
        <v>5.850091407678245E-2</v>
      </c>
      <c r="P141" s="20">
        <v>657</v>
      </c>
      <c r="Q141" s="9">
        <v>0.40036563071297987</v>
      </c>
    </row>
    <row r="142" spans="4:17" x14ac:dyDescent="0.25">
      <c r="D142" s="7" t="s">
        <v>455</v>
      </c>
      <c r="E142" s="20">
        <v>58835</v>
      </c>
      <c r="F142" s="20">
        <v>46039</v>
      </c>
      <c r="G142" s="9">
        <v>0.7825104104699584</v>
      </c>
      <c r="H142" s="20">
        <v>31125</v>
      </c>
      <c r="I142" s="9">
        <v>0.67605725580486109</v>
      </c>
      <c r="J142" s="20">
        <v>1</v>
      </c>
      <c r="K142" s="9">
        <v>2.1720715045939311E-5</v>
      </c>
      <c r="L142" s="20">
        <v>1252</v>
      </c>
      <c r="M142" s="9">
        <v>2.7194335237516017E-2</v>
      </c>
      <c r="N142" s="20">
        <v>1240</v>
      </c>
      <c r="O142" s="9">
        <v>2.6933686656964748E-2</v>
      </c>
      <c r="P142" s="20">
        <v>8371</v>
      </c>
      <c r="Q142" s="9">
        <v>0.18182410564955798</v>
      </c>
    </row>
    <row r="143" spans="4:17" x14ac:dyDescent="0.25">
      <c r="D143" s="8" t="s">
        <v>585</v>
      </c>
      <c r="E143" s="20">
        <v>2809</v>
      </c>
      <c r="F143" s="20">
        <v>2337</v>
      </c>
      <c r="G143" s="9">
        <v>0.83196867212531145</v>
      </c>
      <c r="H143" s="20">
        <v>1650</v>
      </c>
      <c r="I143" s="9">
        <v>0.70603337612323491</v>
      </c>
      <c r="J143" s="20">
        <v>0</v>
      </c>
      <c r="K143" s="9">
        <v>0</v>
      </c>
      <c r="L143" s="20">
        <v>87</v>
      </c>
      <c r="M143" s="9">
        <v>3.7227214377406934E-2</v>
      </c>
      <c r="N143" s="20">
        <v>198</v>
      </c>
      <c r="O143" s="9">
        <v>8.4724005134788186E-2</v>
      </c>
      <c r="P143" s="20">
        <v>102</v>
      </c>
      <c r="Q143" s="9">
        <v>4.3645699614890884E-2</v>
      </c>
    </row>
    <row r="144" spans="4:17" x14ac:dyDescent="0.25">
      <c r="D144" s="8" t="s">
        <v>586</v>
      </c>
      <c r="E144" s="20">
        <v>2544</v>
      </c>
      <c r="F144" s="20">
        <v>1952</v>
      </c>
      <c r="G144" s="9">
        <v>0.76729559748427678</v>
      </c>
      <c r="H144" s="20">
        <v>1212</v>
      </c>
      <c r="I144" s="9">
        <v>0.62090163934426235</v>
      </c>
      <c r="J144" s="20">
        <v>0</v>
      </c>
      <c r="K144" s="9">
        <v>0</v>
      </c>
      <c r="L144" s="20">
        <v>18</v>
      </c>
      <c r="M144" s="9">
        <v>9.2213114754098359E-3</v>
      </c>
      <c r="N144" s="20">
        <v>39</v>
      </c>
      <c r="O144" s="9">
        <v>1.9979508196721313E-2</v>
      </c>
      <c r="P144" s="20">
        <v>440</v>
      </c>
      <c r="Q144" s="9">
        <v>0.22540983606557377</v>
      </c>
    </row>
    <row r="145" spans="4:17" x14ac:dyDescent="0.25">
      <c r="D145" s="8" t="s">
        <v>593</v>
      </c>
      <c r="E145" s="20">
        <v>7014</v>
      </c>
      <c r="F145" s="20">
        <v>6177</v>
      </c>
      <c r="G145" s="9">
        <v>0.88066723695466209</v>
      </c>
      <c r="H145" s="20">
        <v>4691</v>
      </c>
      <c r="I145" s="9">
        <v>0.75943014408288811</v>
      </c>
      <c r="J145" s="20">
        <v>0</v>
      </c>
      <c r="K145" s="9">
        <v>0</v>
      </c>
      <c r="L145" s="20">
        <v>106</v>
      </c>
      <c r="M145" s="9">
        <v>1.7160433867573256E-2</v>
      </c>
      <c r="N145" s="20">
        <v>47</v>
      </c>
      <c r="O145" s="9">
        <v>7.6088716205277643E-3</v>
      </c>
      <c r="P145" s="20">
        <v>532</v>
      </c>
      <c r="Q145" s="9">
        <v>8.6125951108952561E-2</v>
      </c>
    </row>
    <row r="146" spans="4:17" x14ac:dyDescent="0.25">
      <c r="D146" s="8" t="s">
        <v>595</v>
      </c>
      <c r="E146" s="20">
        <v>3790</v>
      </c>
      <c r="F146" s="20">
        <v>3176</v>
      </c>
      <c r="G146" s="9">
        <v>0.8379947229551451</v>
      </c>
      <c r="H146" s="20">
        <v>2335</v>
      </c>
      <c r="I146" s="9">
        <v>0.73520151133501255</v>
      </c>
      <c r="J146" s="20">
        <v>1</v>
      </c>
      <c r="K146" s="9">
        <v>3.1486146095717883E-4</v>
      </c>
      <c r="L146" s="20">
        <v>62</v>
      </c>
      <c r="M146" s="9">
        <v>1.9521410579345089E-2</v>
      </c>
      <c r="N146" s="20">
        <v>40</v>
      </c>
      <c r="O146" s="9">
        <v>1.2594458438287154E-2</v>
      </c>
      <c r="P146" s="20">
        <v>440</v>
      </c>
      <c r="Q146" s="9">
        <v>0.1385390428211587</v>
      </c>
    </row>
    <row r="147" spans="4:17" x14ac:dyDescent="0.25">
      <c r="D147" s="8" t="s">
        <v>596</v>
      </c>
      <c r="E147" s="20">
        <v>1754</v>
      </c>
      <c r="F147" s="20">
        <v>1199</v>
      </c>
      <c r="G147" s="9">
        <v>0.68358038768529072</v>
      </c>
      <c r="H147" s="20">
        <v>683</v>
      </c>
      <c r="I147" s="9">
        <v>0.56964136780650543</v>
      </c>
      <c r="J147" s="20">
        <v>0</v>
      </c>
      <c r="K147" s="9">
        <v>0</v>
      </c>
      <c r="L147" s="20">
        <v>73</v>
      </c>
      <c r="M147" s="9">
        <v>6.0884070058381985E-2</v>
      </c>
      <c r="N147" s="20">
        <v>35</v>
      </c>
      <c r="O147" s="9">
        <v>2.9190992493744787E-2</v>
      </c>
      <c r="P147" s="20">
        <v>359</v>
      </c>
      <c r="Q147" s="9">
        <v>0.29941618015012511</v>
      </c>
    </row>
    <row r="148" spans="4:17" x14ac:dyDescent="0.25">
      <c r="D148" s="8" t="s">
        <v>456</v>
      </c>
      <c r="E148" s="20">
        <v>5344</v>
      </c>
      <c r="F148" s="20">
        <v>4110</v>
      </c>
      <c r="G148" s="9">
        <v>0.76908682634730541</v>
      </c>
      <c r="H148" s="20">
        <v>2689</v>
      </c>
      <c r="I148" s="9">
        <v>0.65425790754257906</v>
      </c>
      <c r="J148" s="20">
        <v>0</v>
      </c>
      <c r="K148" s="9">
        <v>0</v>
      </c>
      <c r="L148" s="20">
        <v>92</v>
      </c>
      <c r="M148" s="9">
        <v>2.2384428223844281E-2</v>
      </c>
      <c r="N148" s="20">
        <v>107</v>
      </c>
      <c r="O148" s="9">
        <v>2.6034063260340634E-2</v>
      </c>
      <c r="P148" s="20">
        <v>847</v>
      </c>
      <c r="Q148" s="9">
        <v>0.20608272506082725</v>
      </c>
    </row>
    <row r="149" spans="4:17" x14ac:dyDescent="0.25">
      <c r="D149" s="8" t="s">
        <v>601</v>
      </c>
      <c r="E149" s="20">
        <v>7897</v>
      </c>
      <c r="F149" s="20">
        <v>6284</v>
      </c>
      <c r="G149" s="9">
        <v>0.79574521970368495</v>
      </c>
      <c r="H149" s="20">
        <v>4321</v>
      </c>
      <c r="I149" s="9">
        <v>0.68761935073201785</v>
      </c>
      <c r="J149" s="20">
        <v>0</v>
      </c>
      <c r="K149" s="9">
        <v>0</v>
      </c>
      <c r="L149" s="20">
        <v>155</v>
      </c>
      <c r="M149" s="9">
        <v>2.4665817950350097E-2</v>
      </c>
      <c r="N149" s="20">
        <v>229</v>
      </c>
      <c r="O149" s="9">
        <v>3.64417568427753E-2</v>
      </c>
      <c r="P149" s="20">
        <v>997</v>
      </c>
      <c r="Q149" s="9">
        <v>0.15865690642902611</v>
      </c>
    </row>
    <row r="150" spans="4:17" x14ac:dyDescent="0.25">
      <c r="D150" s="8" t="s">
        <v>606</v>
      </c>
      <c r="E150" s="20">
        <v>2969</v>
      </c>
      <c r="F150" s="20">
        <v>1800</v>
      </c>
      <c r="G150" s="9">
        <v>0.60626473560121252</v>
      </c>
      <c r="H150" s="20">
        <v>944</v>
      </c>
      <c r="I150" s="9">
        <v>0.52444444444444449</v>
      </c>
      <c r="J150" s="20">
        <v>0</v>
      </c>
      <c r="K150" s="9">
        <v>0</v>
      </c>
      <c r="L150" s="20">
        <v>33</v>
      </c>
      <c r="M150" s="9">
        <v>1.8333333333333333E-2</v>
      </c>
      <c r="N150" s="20">
        <v>41</v>
      </c>
      <c r="O150" s="9">
        <v>2.2777777777777779E-2</v>
      </c>
      <c r="P150" s="20">
        <v>943</v>
      </c>
      <c r="Q150" s="9">
        <v>0.52388888888888885</v>
      </c>
    </row>
    <row r="151" spans="4:17" x14ac:dyDescent="0.25">
      <c r="D151" s="8" t="s">
        <v>609</v>
      </c>
      <c r="E151" s="20">
        <v>2761</v>
      </c>
      <c r="F151" s="20">
        <v>1973</v>
      </c>
      <c r="G151" s="9">
        <v>0.71459616081130028</v>
      </c>
      <c r="H151" s="20">
        <v>1252</v>
      </c>
      <c r="I151" s="9">
        <v>0.6345666497719209</v>
      </c>
      <c r="J151" s="20">
        <v>0</v>
      </c>
      <c r="K151" s="9">
        <v>0</v>
      </c>
      <c r="L151" s="20">
        <v>120</v>
      </c>
      <c r="M151" s="9">
        <v>6.0821084642676125E-2</v>
      </c>
      <c r="N151" s="20">
        <v>79</v>
      </c>
      <c r="O151" s="9">
        <v>4.0040547389761781E-2</v>
      </c>
      <c r="P151" s="20">
        <v>467</v>
      </c>
      <c r="Q151" s="9">
        <v>0.23669538773441459</v>
      </c>
    </row>
    <row r="152" spans="4:17" x14ac:dyDescent="0.25">
      <c r="D152" s="8" t="s">
        <v>611</v>
      </c>
      <c r="E152" s="20">
        <v>2506</v>
      </c>
      <c r="F152" s="20">
        <v>2038</v>
      </c>
      <c r="G152" s="9">
        <v>0.81324820430965683</v>
      </c>
      <c r="H152" s="20">
        <v>1429</v>
      </c>
      <c r="I152" s="9">
        <v>0.70117762512266923</v>
      </c>
      <c r="J152" s="20">
        <v>0</v>
      </c>
      <c r="K152" s="9">
        <v>0</v>
      </c>
      <c r="L152" s="20">
        <v>92</v>
      </c>
      <c r="M152" s="9">
        <v>4.5142296368989206E-2</v>
      </c>
      <c r="N152" s="20">
        <v>28</v>
      </c>
      <c r="O152" s="9">
        <v>1.3738959764474975E-2</v>
      </c>
      <c r="P152" s="20">
        <v>269</v>
      </c>
      <c r="Q152" s="9">
        <v>0.13199214916584887</v>
      </c>
    </row>
    <row r="153" spans="4:17" x14ac:dyDescent="0.25">
      <c r="D153" s="8" t="s">
        <v>616</v>
      </c>
      <c r="E153" s="20">
        <v>6990</v>
      </c>
      <c r="F153" s="20">
        <v>5296</v>
      </c>
      <c r="G153" s="9">
        <v>0.75765379113018594</v>
      </c>
      <c r="H153" s="20">
        <v>3493</v>
      </c>
      <c r="I153" s="9">
        <v>0.65955438066465255</v>
      </c>
      <c r="J153" s="20">
        <v>0</v>
      </c>
      <c r="K153" s="9">
        <v>0</v>
      </c>
      <c r="L153" s="20">
        <v>106</v>
      </c>
      <c r="M153" s="9">
        <v>2.0015105740181269E-2</v>
      </c>
      <c r="N153" s="20">
        <v>210</v>
      </c>
      <c r="O153" s="9">
        <v>3.9652567975830819E-2</v>
      </c>
      <c r="P153" s="20">
        <v>1132</v>
      </c>
      <c r="Q153" s="9">
        <v>0.21374622356495468</v>
      </c>
    </row>
    <row r="154" spans="4:17" x14ac:dyDescent="0.25">
      <c r="D154" s="8" t="s">
        <v>617</v>
      </c>
      <c r="E154" s="20">
        <v>2904</v>
      </c>
      <c r="F154" s="20">
        <v>2350</v>
      </c>
      <c r="G154" s="9">
        <v>0.80922865013774103</v>
      </c>
      <c r="H154" s="20">
        <v>1575</v>
      </c>
      <c r="I154" s="9">
        <v>0.67021276595744683</v>
      </c>
      <c r="J154" s="20">
        <v>0</v>
      </c>
      <c r="K154" s="9">
        <v>0</v>
      </c>
      <c r="L154" s="20">
        <v>49</v>
      </c>
      <c r="M154" s="9">
        <v>2.0851063829787235E-2</v>
      </c>
      <c r="N154" s="20">
        <v>14</v>
      </c>
      <c r="O154" s="9">
        <v>5.9574468085106386E-3</v>
      </c>
      <c r="P154" s="20">
        <v>392</v>
      </c>
      <c r="Q154" s="9">
        <v>0.16680851063829788</v>
      </c>
    </row>
    <row r="155" spans="4:17" x14ac:dyDescent="0.25">
      <c r="D155" s="8" t="s">
        <v>618</v>
      </c>
      <c r="E155" s="20">
        <v>2233</v>
      </c>
      <c r="F155" s="20">
        <v>1902</v>
      </c>
      <c r="G155" s="9">
        <v>0.851768920734438</v>
      </c>
      <c r="H155" s="20">
        <v>1397</v>
      </c>
      <c r="I155" s="9">
        <v>0.73449001051524709</v>
      </c>
      <c r="J155" s="20">
        <v>0</v>
      </c>
      <c r="K155" s="9">
        <v>0</v>
      </c>
      <c r="L155" s="20">
        <v>37</v>
      </c>
      <c r="M155" s="9">
        <v>1.9453207150368034E-2</v>
      </c>
      <c r="N155" s="20">
        <v>21</v>
      </c>
      <c r="O155" s="9">
        <v>1.1041009463722398E-2</v>
      </c>
      <c r="P155" s="20">
        <v>217</v>
      </c>
      <c r="Q155" s="9">
        <v>0.11409043112513144</v>
      </c>
    </row>
    <row r="156" spans="4:17" x14ac:dyDescent="0.25">
      <c r="D156" s="8" t="s">
        <v>619</v>
      </c>
      <c r="E156" s="20">
        <v>2036</v>
      </c>
      <c r="F156" s="20">
        <v>1543</v>
      </c>
      <c r="G156" s="9">
        <v>0.75785854616895876</v>
      </c>
      <c r="H156" s="20">
        <v>1042</v>
      </c>
      <c r="I156" s="9">
        <v>0.67530784186649384</v>
      </c>
      <c r="J156" s="20">
        <v>0</v>
      </c>
      <c r="K156" s="9">
        <v>0</v>
      </c>
      <c r="L156" s="20">
        <v>55</v>
      </c>
      <c r="M156" s="9">
        <v>3.5644847699287101E-2</v>
      </c>
      <c r="N156" s="20">
        <v>107</v>
      </c>
      <c r="O156" s="9">
        <v>6.9345430978613093E-2</v>
      </c>
      <c r="P156" s="20">
        <v>271</v>
      </c>
      <c r="Q156" s="9">
        <v>0.17563188593648738</v>
      </c>
    </row>
    <row r="157" spans="4:17" x14ac:dyDescent="0.25">
      <c r="D157" s="8" t="s">
        <v>621</v>
      </c>
      <c r="E157" s="20">
        <v>5284</v>
      </c>
      <c r="F157" s="20">
        <v>3902</v>
      </c>
      <c r="G157" s="9">
        <v>0.73845571536714605</v>
      </c>
      <c r="H157" s="20">
        <v>2412</v>
      </c>
      <c r="I157" s="9">
        <v>0.6181445412608918</v>
      </c>
      <c r="J157" s="20">
        <v>0</v>
      </c>
      <c r="K157" s="9">
        <v>0</v>
      </c>
      <c r="L157" s="20">
        <v>167</v>
      </c>
      <c r="M157" s="9">
        <v>4.2798564838544335E-2</v>
      </c>
      <c r="N157" s="20">
        <v>45</v>
      </c>
      <c r="O157" s="9">
        <v>1.1532547411583802E-2</v>
      </c>
      <c r="P157" s="20">
        <v>963</v>
      </c>
      <c r="Q157" s="9">
        <v>0.2467965146078934</v>
      </c>
    </row>
    <row r="158" spans="4:17" x14ac:dyDescent="0.25">
      <c r="D158" s="6" t="s">
        <v>405</v>
      </c>
      <c r="E158" s="20">
        <v>265611</v>
      </c>
      <c r="F158" s="20">
        <v>144257</v>
      </c>
      <c r="G158" s="9">
        <v>0.54311380176272817</v>
      </c>
      <c r="H158" s="20">
        <v>67200</v>
      </c>
      <c r="I158" s="9">
        <v>0.46583528009039421</v>
      </c>
      <c r="J158" s="20">
        <v>3</v>
      </c>
      <c r="K158" s="9">
        <v>2.0796217861178315E-5</v>
      </c>
      <c r="L158" s="20">
        <v>3845</v>
      </c>
      <c r="M158" s="9">
        <v>2.6653819225410207E-2</v>
      </c>
      <c r="N158" s="20">
        <v>31079</v>
      </c>
      <c r="O158" s="9">
        <v>0.21544188496918693</v>
      </c>
      <c r="P158" s="20">
        <v>72079</v>
      </c>
      <c r="Q158" s="9">
        <v>0.49965686240529056</v>
      </c>
    </row>
    <row r="159" spans="4:17" x14ac:dyDescent="0.25">
      <c r="D159" s="7" t="s">
        <v>406</v>
      </c>
      <c r="E159" s="20">
        <v>37805</v>
      </c>
      <c r="F159" s="20">
        <v>20575</v>
      </c>
      <c r="G159" s="9">
        <v>0.54424017987038753</v>
      </c>
      <c r="H159" s="20">
        <v>8843</v>
      </c>
      <c r="I159" s="9">
        <v>0.42979343863912517</v>
      </c>
      <c r="J159" s="20">
        <v>0</v>
      </c>
      <c r="K159" s="9">
        <v>0</v>
      </c>
      <c r="L159" s="20">
        <v>216</v>
      </c>
      <c r="M159" s="9">
        <v>1.0498177399756987E-2</v>
      </c>
      <c r="N159" s="20">
        <v>4949</v>
      </c>
      <c r="O159" s="9">
        <v>0.24053462940461726</v>
      </c>
      <c r="P159" s="20">
        <v>9991</v>
      </c>
      <c r="Q159" s="9">
        <v>0.48558930741190764</v>
      </c>
    </row>
    <row r="160" spans="4:17" x14ac:dyDescent="0.25">
      <c r="D160" s="8" t="s">
        <v>407</v>
      </c>
      <c r="E160" s="20">
        <v>6769</v>
      </c>
      <c r="F160" s="20">
        <v>3738</v>
      </c>
      <c r="G160" s="9">
        <v>0.55222337125129262</v>
      </c>
      <c r="H160" s="20">
        <v>1444</v>
      </c>
      <c r="I160" s="9">
        <v>0.38630283574103796</v>
      </c>
      <c r="J160" s="20">
        <v>0</v>
      </c>
      <c r="K160" s="9">
        <v>0</v>
      </c>
      <c r="L160" s="20">
        <v>60</v>
      </c>
      <c r="M160" s="9">
        <v>1.6051364365971106E-2</v>
      </c>
      <c r="N160" s="20">
        <v>705</v>
      </c>
      <c r="O160" s="9">
        <v>0.18860353130016053</v>
      </c>
      <c r="P160" s="20">
        <v>1848</v>
      </c>
      <c r="Q160" s="9">
        <v>0.4943820224719101</v>
      </c>
    </row>
    <row r="161" spans="4:17" x14ac:dyDescent="0.25">
      <c r="D161" s="8" t="s">
        <v>408</v>
      </c>
      <c r="E161" s="20">
        <v>4504</v>
      </c>
      <c r="F161" s="20">
        <v>2085</v>
      </c>
      <c r="G161" s="9">
        <v>0.46292184724689167</v>
      </c>
      <c r="H161" s="20">
        <v>817</v>
      </c>
      <c r="I161" s="9">
        <v>0.39184652278177456</v>
      </c>
      <c r="J161" s="20">
        <v>0</v>
      </c>
      <c r="K161" s="9">
        <v>0</v>
      </c>
      <c r="L161" s="20">
        <v>12</v>
      </c>
      <c r="M161" s="9">
        <v>5.7553956834532375E-3</v>
      </c>
      <c r="N161" s="20">
        <v>118</v>
      </c>
      <c r="O161" s="9">
        <v>5.6594724220623505E-2</v>
      </c>
      <c r="P161" s="20">
        <v>2099</v>
      </c>
      <c r="Q161" s="9">
        <v>1.006714628297362</v>
      </c>
    </row>
    <row r="162" spans="4:17" x14ac:dyDescent="0.25">
      <c r="D162" s="8" t="s">
        <v>409</v>
      </c>
      <c r="E162" s="20">
        <v>7146</v>
      </c>
      <c r="F162" s="20">
        <v>3977</v>
      </c>
      <c r="G162" s="9">
        <v>0.55653512454520015</v>
      </c>
      <c r="H162" s="20">
        <v>1825</v>
      </c>
      <c r="I162" s="9">
        <v>0.45888860950465177</v>
      </c>
      <c r="J162" s="20">
        <v>0</v>
      </c>
      <c r="K162" s="9">
        <v>0</v>
      </c>
      <c r="L162" s="20">
        <v>29</v>
      </c>
      <c r="M162" s="9">
        <v>7.2919285893889869E-3</v>
      </c>
      <c r="N162" s="20">
        <v>2441</v>
      </c>
      <c r="O162" s="9">
        <v>0.61377923057581096</v>
      </c>
      <c r="P162" s="20">
        <v>318</v>
      </c>
      <c r="Q162" s="9">
        <v>7.9959768669851647E-2</v>
      </c>
    </row>
    <row r="163" spans="4:17" x14ac:dyDescent="0.25">
      <c r="D163" s="8" t="s">
        <v>410</v>
      </c>
      <c r="E163" s="20">
        <v>5509</v>
      </c>
      <c r="F163" s="20">
        <v>3124</v>
      </c>
      <c r="G163" s="9">
        <v>0.56707206389544385</v>
      </c>
      <c r="H163" s="20">
        <v>1253</v>
      </c>
      <c r="I163" s="9">
        <v>0.40108834827144685</v>
      </c>
      <c r="J163" s="20">
        <v>0</v>
      </c>
      <c r="K163" s="9">
        <v>0</v>
      </c>
      <c r="L163" s="20">
        <v>70</v>
      </c>
      <c r="M163" s="9">
        <v>2.2407170294494239E-2</v>
      </c>
      <c r="N163" s="20">
        <v>760</v>
      </c>
      <c r="O163" s="9">
        <v>0.24327784891165172</v>
      </c>
      <c r="P163" s="20">
        <v>1232</v>
      </c>
      <c r="Q163" s="9">
        <v>0.39436619718309857</v>
      </c>
    </row>
    <row r="164" spans="4:17" x14ac:dyDescent="0.25">
      <c r="D164" s="8" t="s">
        <v>411</v>
      </c>
      <c r="E164" s="20">
        <v>6263</v>
      </c>
      <c r="F164" s="20">
        <v>3342</v>
      </c>
      <c r="G164" s="9">
        <v>0.53361009101069778</v>
      </c>
      <c r="H164" s="20">
        <v>1581</v>
      </c>
      <c r="I164" s="9">
        <v>0.47307001795332138</v>
      </c>
      <c r="J164" s="20">
        <v>0</v>
      </c>
      <c r="K164" s="9">
        <v>0</v>
      </c>
      <c r="L164" s="20">
        <v>28</v>
      </c>
      <c r="M164" s="9">
        <v>8.3782166367444635E-3</v>
      </c>
      <c r="N164" s="20">
        <v>449</v>
      </c>
      <c r="O164" s="9">
        <v>0.1343506882106523</v>
      </c>
      <c r="P164" s="20">
        <v>2104</v>
      </c>
      <c r="Q164" s="9">
        <v>0.62956313584679835</v>
      </c>
    </row>
    <row r="165" spans="4:17" x14ac:dyDescent="0.25">
      <c r="D165" s="8" t="s">
        <v>412</v>
      </c>
      <c r="E165" s="20">
        <v>4518</v>
      </c>
      <c r="F165" s="20">
        <v>2715</v>
      </c>
      <c r="G165" s="9">
        <v>0.600929614873838</v>
      </c>
      <c r="H165" s="20">
        <v>1244</v>
      </c>
      <c r="I165" s="9">
        <v>0.45819521178637201</v>
      </c>
      <c r="J165" s="20">
        <v>0</v>
      </c>
      <c r="K165" s="9">
        <v>0</v>
      </c>
      <c r="L165" s="20">
        <v>5</v>
      </c>
      <c r="M165" s="9">
        <v>1.841620626151013E-3</v>
      </c>
      <c r="N165" s="20">
        <v>70</v>
      </c>
      <c r="O165" s="9">
        <v>2.5782688766114181E-2</v>
      </c>
      <c r="P165" s="20">
        <v>1487</v>
      </c>
      <c r="Q165" s="9">
        <v>0.54769797421731126</v>
      </c>
    </row>
    <row r="166" spans="4:17" x14ac:dyDescent="0.25">
      <c r="D166" s="8" t="s">
        <v>648</v>
      </c>
      <c r="E166" s="20">
        <v>3096</v>
      </c>
      <c r="F166" s="20">
        <v>1594</v>
      </c>
      <c r="G166" s="9">
        <v>0.51485788113695086</v>
      </c>
      <c r="H166" s="20">
        <v>679</v>
      </c>
      <c r="I166" s="9">
        <v>0.42597239648682561</v>
      </c>
      <c r="J166" s="20">
        <v>0</v>
      </c>
      <c r="K166" s="9">
        <v>0</v>
      </c>
      <c r="L166" s="20">
        <v>12</v>
      </c>
      <c r="M166" s="9">
        <v>7.5282308657465494E-3</v>
      </c>
      <c r="N166" s="20">
        <v>406</v>
      </c>
      <c r="O166" s="9">
        <v>0.25470514429109159</v>
      </c>
      <c r="P166" s="20">
        <v>903</v>
      </c>
      <c r="Q166" s="9">
        <v>0.56649937264742789</v>
      </c>
    </row>
    <row r="167" spans="4:17" x14ac:dyDescent="0.25">
      <c r="D167" s="7" t="s">
        <v>463</v>
      </c>
      <c r="E167" s="20">
        <v>31994</v>
      </c>
      <c r="F167" s="20">
        <v>17064</v>
      </c>
      <c r="G167" s="9">
        <v>0.533350003125586</v>
      </c>
      <c r="H167" s="20">
        <v>7944</v>
      </c>
      <c r="I167" s="9">
        <v>0.46554149085794655</v>
      </c>
      <c r="J167" s="20">
        <v>0</v>
      </c>
      <c r="K167" s="9">
        <v>0</v>
      </c>
      <c r="L167" s="20">
        <v>219</v>
      </c>
      <c r="M167" s="9">
        <v>1.2834036568213783E-2</v>
      </c>
      <c r="N167" s="20">
        <v>1347</v>
      </c>
      <c r="O167" s="9">
        <v>7.8938115330520392E-2</v>
      </c>
      <c r="P167" s="20">
        <v>11779</v>
      </c>
      <c r="Q167" s="9">
        <v>0.69028363806844817</v>
      </c>
    </row>
    <row r="168" spans="4:17" x14ac:dyDescent="0.25">
      <c r="D168" s="8" t="s">
        <v>642</v>
      </c>
      <c r="E168" s="20">
        <v>7575</v>
      </c>
      <c r="F168" s="20">
        <v>3478</v>
      </c>
      <c r="G168" s="9">
        <v>0.45914191419141914</v>
      </c>
      <c r="H168" s="20">
        <v>1552</v>
      </c>
      <c r="I168" s="9">
        <v>0.44623346751006326</v>
      </c>
      <c r="J168" s="20">
        <v>0</v>
      </c>
      <c r="K168" s="9">
        <v>0</v>
      </c>
      <c r="L168" s="20">
        <v>104</v>
      </c>
      <c r="M168" s="9">
        <v>2.9902242668200116E-2</v>
      </c>
      <c r="N168" s="20">
        <v>423</v>
      </c>
      <c r="O168" s="9">
        <v>0.12162162162162163</v>
      </c>
      <c r="P168" s="20">
        <v>3190</v>
      </c>
      <c r="Q168" s="9">
        <v>0.91719378953421504</v>
      </c>
    </row>
    <row r="169" spans="4:17" x14ac:dyDescent="0.25">
      <c r="D169" s="8" t="s">
        <v>473</v>
      </c>
      <c r="E169" s="20">
        <v>10718</v>
      </c>
      <c r="F169" s="20">
        <v>5229</v>
      </c>
      <c r="G169" s="9">
        <v>0.4878708714312372</v>
      </c>
      <c r="H169" s="20">
        <v>2337</v>
      </c>
      <c r="I169" s="9">
        <v>0.44693057946069992</v>
      </c>
      <c r="J169" s="20">
        <v>0</v>
      </c>
      <c r="K169" s="9">
        <v>0</v>
      </c>
      <c r="L169" s="20">
        <v>70</v>
      </c>
      <c r="M169" s="9">
        <v>1.3386880856760375E-2</v>
      </c>
      <c r="N169" s="20">
        <v>719</v>
      </c>
      <c r="O169" s="9">
        <v>0.13750239051443872</v>
      </c>
      <c r="P169" s="20">
        <v>4221</v>
      </c>
      <c r="Q169" s="9">
        <v>0.80722891566265065</v>
      </c>
    </row>
    <row r="170" spans="4:17" x14ac:dyDescent="0.25">
      <c r="D170" s="8" t="s">
        <v>464</v>
      </c>
      <c r="E170" s="20">
        <v>13701</v>
      </c>
      <c r="F170" s="20">
        <v>8357</v>
      </c>
      <c r="G170" s="9">
        <v>0.60995547770235747</v>
      </c>
      <c r="H170" s="20">
        <v>4055</v>
      </c>
      <c r="I170" s="9">
        <v>0.48522196960631808</v>
      </c>
      <c r="J170" s="20">
        <v>0</v>
      </c>
      <c r="K170" s="9">
        <v>0</v>
      </c>
      <c r="L170" s="20">
        <v>45</v>
      </c>
      <c r="M170" s="9">
        <v>5.3847074308962543E-3</v>
      </c>
      <c r="N170" s="20">
        <v>205</v>
      </c>
      <c r="O170" s="9">
        <v>2.4530333851860715E-2</v>
      </c>
      <c r="P170" s="20">
        <v>4368</v>
      </c>
      <c r="Q170" s="9">
        <v>0.52267560129232982</v>
      </c>
    </row>
    <row r="171" spans="4:17" x14ac:dyDescent="0.25">
      <c r="D171" s="7" t="s">
        <v>467</v>
      </c>
      <c r="E171" s="20">
        <v>34789</v>
      </c>
      <c r="F171" s="20">
        <v>18880</v>
      </c>
      <c r="G171" s="9">
        <v>0.54270027882376615</v>
      </c>
      <c r="H171" s="20">
        <v>8501</v>
      </c>
      <c r="I171" s="9">
        <v>0.4502648305084746</v>
      </c>
      <c r="J171" s="20">
        <v>0</v>
      </c>
      <c r="K171" s="9">
        <v>0</v>
      </c>
      <c r="L171" s="20">
        <v>409</v>
      </c>
      <c r="M171" s="9">
        <v>2.1663135593220337E-2</v>
      </c>
      <c r="N171" s="20">
        <v>2969</v>
      </c>
      <c r="O171" s="9">
        <v>0.15725635593220338</v>
      </c>
      <c r="P171" s="20">
        <v>10510</v>
      </c>
      <c r="Q171" s="9">
        <v>0.55667372881355937</v>
      </c>
    </row>
    <row r="172" spans="4:17" x14ac:dyDescent="0.25">
      <c r="D172" s="8" t="s">
        <v>623</v>
      </c>
      <c r="E172" s="20">
        <v>3385</v>
      </c>
      <c r="F172" s="20">
        <v>1761</v>
      </c>
      <c r="G172" s="9">
        <v>0.52023633677991132</v>
      </c>
      <c r="H172" s="20">
        <v>808</v>
      </c>
      <c r="I172" s="9">
        <v>0.45883021010789327</v>
      </c>
      <c r="J172" s="20">
        <v>0</v>
      </c>
      <c r="K172" s="9">
        <v>0</v>
      </c>
      <c r="L172" s="20">
        <v>10</v>
      </c>
      <c r="M172" s="9">
        <v>5.6785917092561046E-3</v>
      </c>
      <c r="N172" s="20">
        <v>466</v>
      </c>
      <c r="O172" s="9">
        <v>0.26462237365133445</v>
      </c>
      <c r="P172" s="20">
        <v>953</v>
      </c>
      <c r="Q172" s="9">
        <v>0.54116978989210673</v>
      </c>
    </row>
    <row r="173" spans="4:17" x14ac:dyDescent="0.25">
      <c r="D173" s="8" t="s">
        <v>625</v>
      </c>
      <c r="E173" s="20">
        <v>13899</v>
      </c>
      <c r="F173" s="20">
        <v>7848</v>
      </c>
      <c r="G173" s="9">
        <v>0.56464493848478303</v>
      </c>
      <c r="H173" s="20">
        <v>3387</v>
      </c>
      <c r="I173" s="9">
        <v>0.43157492354740062</v>
      </c>
      <c r="J173" s="20">
        <v>0</v>
      </c>
      <c r="K173" s="9">
        <v>0</v>
      </c>
      <c r="L173" s="20">
        <v>140</v>
      </c>
      <c r="M173" s="9">
        <v>1.7838939857288481E-2</v>
      </c>
      <c r="N173" s="20">
        <v>276</v>
      </c>
      <c r="O173" s="9">
        <v>3.5168195718654434E-2</v>
      </c>
      <c r="P173" s="20">
        <v>4709</v>
      </c>
      <c r="Q173" s="9">
        <v>0.60002548419979618</v>
      </c>
    </row>
    <row r="174" spans="4:17" x14ac:dyDescent="0.25">
      <c r="D174" s="8" t="s">
        <v>636</v>
      </c>
      <c r="E174" s="20">
        <v>8362</v>
      </c>
      <c r="F174" s="20">
        <v>4875</v>
      </c>
      <c r="G174" s="9">
        <v>0.58299449892370248</v>
      </c>
      <c r="H174" s="20">
        <v>2576</v>
      </c>
      <c r="I174" s="9">
        <v>0.52841025641025641</v>
      </c>
      <c r="J174" s="20">
        <v>0</v>
      </c>
      <c r="K174" s="9">
        <v>0</v>
      </c>
      <c r="L174" s="20">
        <v>231</v>
      </c>
      <c r="M174" s="9">
        <v>4.7384615384615386E-2</v>
      </c>
      <c r="N174" s="20">
        <v>2032</v>
      </c>
      <c r="O174" s="9">
        <v>0.4168205128205128</v>
      </c>
      <c r="P174" s="20">
        <v>814</v>
      </c>
      <c r="Q174" s="9">
        <v>0.16697435897435897</v>
      </c>
    </row>
    <row r="175" spans="4:17" x14ac:dyDescent="0.25">
      <c r="D175" s="8" t="s">
        <v>468</v>
      </c>
      <c r="E175" s="20">
        <v>9143</v>
      </c>
      <c r="F175" s="20">
        <v>4396</v>
      </c>
      <c r="G175" s="9">
        <v>0.48080498742207151</v>
      </c>
      <c r="H175" s="20">
        <v>1730</v>
      </c>
      <c r="I175" s="9">
        <v>0.39353958143767059</v>
      </c>
      <c r="J175" s="20">
        <v>0</v>
      </c>
      <c r="K175" s="9">
        <v>0</v>
      </c>
      <c r="L175" s="20">
        <v>28</v>
      </c>
      <c r="M175" s="9">
        <v>6.369426751592357E-3</v>
      </c>
      <c r="N175" s="20">
        <v>195</v>
      </c>
      <c r="O175" s="9">
        <v>4.4358507734303915E-2</v>
      </c>
      <c r="P175" s="20">
        <v>4034</v>
      </c>
      <c r="Q175" s="9">
        <v>0.91765241128298458</v>
      </c>
    </row>
    <row r="176" spans="4:17" x14ac:dyDescent="0.25">
      <c r="D176" s="7" t="s">
        <v>470</v>
      </c>
      <c r="E176" s="20">
        <v>17970</v>
      </c>
      <c r="F176" s="20">
        <v>10539</v>
      </c>
      <c r="G176" s="9">
        <v>0.58647746243739562</v>
      </c>
      <c r="H176" s="20">
        <v>4809</v>
      </c>
      <c r="I176" s="9">
        <v>0.45630515229148877</v>
      </c>
      <c r="J176" s="20">
        <v>0</v>
      </c>
      <c r="K176" s="9">
        <v>0</v>
      </c>
      <c r="L176" s="20">
        <v>269</v>
      </c>
      <c r="M176" s="9">
        <v>2.552424328683936E-2</v>
      </c>
      <c r="N176" s="20">
        <v>1097</v>
      </c>
      <c r="O176" s="9">
        <v>0.10408957206566088</v>
      </c>
      <c r="P176" s="20">
        <v>4954</v>
      </c>
      <c r="Q176" s="9">
        <v>0.47006357339406013</v>
      </c>
    </row>
    <row r="177" spans="4:17" x14ac:dyDescent="0.25">
      <c r="D177" s="8" t="s">
        <v>624</v>
      </c>
      <c r="E177" s="20">
        <v>1762</v>
      </c>
      <c r="F177" s="20">
        <v>985</v>
      </c>
      <c r="G177" s="9">
        <v>0.55902383654937571</v>
      </c>
      <c r="H177" s="20">
        <v>432</v>
      </c>
      <c r="I177" s="9">
        <v>0.43857868020304569</v>
      </c>
      <c r="J177" s="20">
        <v>0</v>
      </c>
      <c r="K177" s="9">
        <v>0</v>
      </c>
      <c r="L177" s="20">
        <v>19</v>
      </c>
      <c r="M177" s="9">
        <v>1.9289340101522844E-2</v>
      </c>
      <c r="N177" s="20">
        <v>346</v>
      </c>
      <c r="O177" s="9">
        <v>0.35126903553299493</v>
      </c>
      <c r="P177" s="20">
        <v>301</v>
      </c>
      <c r="Q177" s="9">
        <v>0.30558375634517765</v>
      </c>
    </row>
    <row r="178" spans="4:17" x14ac:dyDescent="0.25">
      <c r="D178" s="8" t="s">
        <v>629</v>
      </c>
      <c r="E178" s="20">
        <v>2179</v>
      </c>
      <c r="F178" s="20">
        <v>1297</v>
      </c>
      <c r="G178" s="9">
        <v>0.59522716842588341</v>
      </c>
      <c r="H178" s="20">
        <v>665</v>
      </c>
      <c r="I178" s="9">
        <v>0.51272166538164998</v>
      </c>
      <c r="J178" s="20">
        <v>0</v>
      </c>
      <c r="K178" s="9">
        <v>0</v>
      </c>
      <c r="L178" s="20">
        <v>5</v>
      </c>
      <c r="M178" s="9">
        <v>3.8550501156515036E-3</v>
      </c>
      <c r="N178" s="20">
        <v>101</v>
      </c>
      <c r="O178" s="9">
        <v>7.7872012336160368E-2</v>
      </c>
      <c r="P178" s="20">
        <v>664</v>
      </c>
      <c r="Q178" s="9">
        <v>0.51195065535851969</v>
      </c>
    </row>
    <row r="179" spans="4:17" x14ac:dyDescent="0.25">
      <c r="D179" s="8" t="s">
        <v>641</v>
      </c>
      <c r="E179" s="20">
        <v>3198</v>
      </c>
      <c r="F179" s="20">
        <v>1742</v>
      </c>
      <c r="G179" s="9">
        <v>0.54471544715447151</v>
      </c>
      <c r="H179" s="20">
        <v>723</v>
      </c>
      <c r="I179" s="9">
        <v>0.4150401836969001</v>
      </c>
      <c r="J179" s="20">
        <v>0</v>
      </c>
      <c r="K179" s="9">
        <v>0</v>
      </c>
      <c r="L179" s="20">
        <v>157</v>
      </c>
      <c r="M179" s="9">
        <v>9.012629161882893E-2</v>
      </c>
      <c r="N179" s="20">
        <v>104</v>
      </c>
      <c r="O179" s="9">
        <v>5.9701492537313432E-2</v>
      </c>
      <c r="P179" s="20">
        <v>993</v>
      </c>
      <c r="Q179" s="9">
        <v>0.5700344431687715</v>
      </c>
    </row>
    <row r="180" spans="4:17" x14ac:dyDescent="0.25">
      <c r="D180" s="8" t="s">
        <v>643</v>
      </c>
      <c r="E180" s="20">
        <v>5819</v>
      </c>
      <c r="F180" s="20">
        <v>3475</v>
      </c>
      <c r="G180" s="9">
        <v>0.59718164633098469</v>
      </c>
      <c r="H180" s="20">
        <v>1598</v>
      </c>
      <c r="I180" s="9">
        <v>0.45985611510791369</v>
      </c>
      <c r="J180" s="20">
        <v>0</v>
      </c>
      <c r="K180" s="9">
        <v>0</v>
      </c>
      <c r="L180" s="20">
        <v>48</v>
      </c>
      <c r="M180" s="9">
        <v>1.381294964028777E-2</v>
      </c>
      <c r="N180" s="20">
        <v>302</v>
      </c>
      <c r="O180" s="9">
        <v>8.6906474820143881E-2</v>
      </c>
      <c r="P180" s="20">
        <v>1653</v>
      </c>
      <c r="Q180" s="9">
        <v>0.47568345323741007</v>
      </c>
    </row>
    <row r="181" spans="4:17" x14ac:dyDescent="0.25">
      <c r="D181" s="8" t="s">
        <v>471</v>
      </c>
      <c r="E181" s="20">
        <v>2543</v>
      </c>
      <c r="F181" s="20">
        <v>1509</v>
      </c>
      <c r="G181" s="9">
        <v>0.59339362957137243</v>
      </c>
      <c r="H181" s="20">
        <v>691</v>
      </c>
      <c r="I181" s="9">
        <v>0.45791915175612991</v>
      </c>
      <c r="J181" s="20">
        <v>0</v>
      </c>
      <c r="K181" s="9">
        <v>0</v>
      </c>
      <c r="L181" s="20">
        <v>18</v>
      </c>
      <c r="M181" s="9">
        <v>1.1928429423459244E-2</v>
      </c>
      <c r="N181" s="20">
        <v>203</v>
      </c>
      <c r="O181" s="9">
        <v>0.13452617627567925</v>
      </c>
      <c r="P181" s="20">
        <v>654</v>
      </c>
      <c r="Q181" s="9">
        <v>0.43339960238568587</v>
      </c>
    </row>
    <row r="182" spans="4:17" x14ac:dyDescent="0.25">
      <c r="D182" s="8" t="s">
        <v>474</v>
      </c>
      <c r="E182" s="20">
        <v>2469</v>
      </c>
      <c r="F182" s="20">
        <v>1531</v>
      </c>
      <c r="G182" s="9">
        <v>0.62008910490076952</v>
      </c>
      <c r="H182" s="20">
        <v>700</v>
      </c>
      <c r="I182" s="9">
        <v>0.45721750489875901</v>
      </c>
      <c r="J182" s="20">
        <v>0</v>
      </c>
      <c r="K182" s="9">
        <v>0</v>
      </c>
      <c r="L182" s="20">
        <v>22</v>
      </c>
      <c r="M182" s="9">
        <v>1.4369693011103853E-2</v>
      </c>
      <c r="N182" s="20">
        <v>41</v>
      </c>
      <c r="O182" s="9">
        <v>2.6779882429784456E-2</v>
      </c>
      <c r="P182" s="20">
        <v>689</v>
      </c>
      <c r="Q182" s="9">
        <v>0.45003265839320705</v>
      </c>
    </row>
    <row r="183" spans="4:17" x14ac:dyDescent="0.25">
      <c r="D183" s="7" t="s">
        <v>461</v>
      </c>
      <c r="E183" s="20">
        <v>25568</v>
      </c>
      <c r="F183" s="20">
        <v>14425</v>
      </c>
      <c r="G183" s="9">
        <v>0.56418178973717148</v>
      </c>
      <c r="H183" s="20">
        <v>6410</v>
      </c>
      <c r="I183" s="9">
        <v>0.44436741767764298</v>
      </c>
      <c r="J183" s="20">
        <v>0</v>
      </c>
      <c r="K183" s="9">
        <v>0</v>
      </c>
      <c r="L183" s="20">
        <v>147</v>
      </c>
      <c r="M183" s="9">
        <v>1.0190641247833622E-2</v>
      </c>
      <c r="N183" s="20">
        <v>2096</v>
      </c>
      <c r="O183" s="9">
        <v>0.14530329289428076</v>
      </c>
      <c r="P183" s="20">
        <v>7450</v>
      </c>
      <c r="Q183" s="9">
        <v>0.5164644714038128</v>
      </c>
    </row>
    <row r="184" spans="4:17" x14ac:dyDescent="0.25">
      <c r="D184" s="8" t="s">
        <v>462</v>
      </c>
      <c r="E184" s="20">
        <v>1174</v>
      </c>
      <c r="F184" s="20">
        <v>671</v>
      </c>
      <c r="G184" s="9">
        <v>0.57155025553662686</v>
      </c>
      <c r="H184" s="20">
        <v>272</v>
      </c>
      <c r="I184" s="9">
        <v>0.40536512667660207</v>
      </c>
      <c r="J184" s="20">
        <v>0</v>
      </c>
      <c r="K184" s="9">
        <v>0</v>
      </c>
      <c r="L184" s="20">
        <v>11</v>
      </c>
      <c r="M184" s="9">
        <v>1.6393442622950821E-2</v>
      </c>
      <c r="N184" s="20">
        <v>131</v>
      </c>
      <c r="O184" s="9">
        <v>0.19523099850968703</v>
      </c>
      <c r="P184" s="20">
        <v>286</v>
      </c>
      <c r="Q184" s="9">
        <v>0.42622950819672129</v>
      </c>
    </row>
    <row r="185" spans="4:17" x14ac:dyDescent="0.25">
      <c r="D185" s="8" t="s">
        <v>633</v>
      </c>
      <c r="E185" s="20">
        <v>3110</v>
      </c>
      <c r="F185" s="20">
        <v>1975</v>
      </c>
      <c r="G185" s="9">
        <v>0.635048231511254</v>
      </c>
      <c r="H185" s="20">
        <v>724</v>
      </c>
      <c r="I185" s="9">
        <v>0.36658227848101266</v>
      </c>
      <c r="J185" s="20">
        <v>0</v>
      </c>
      <c r="K185" s="9">
        <v>0</v>
      </c>
      <c r="L185" s="20">
        <v>13</v>
      </c>
      <c r="M185" s="9">
        <v>6.5822784810126581E-3</v>
      </c>
      <c r="N185" s="20">
        <v>424</v>
      </c>
      <c r="O185" s="9">
        <v>0.21468354430379746</v>
      </c>
      <c r="P185" s="20">
        <v>507</v>
      </c>
      <c r="Q185" s="9">
        <v>0.25670886075949367</v>
      </c>
    </row>
    <row r="186" spans="4:17" x14ac:dyDescent="0.25">
      <c r="D186" s="8" t="s">
        <v>638</v>
      </c>
      <c r="E186" s="20">
        <v>4272</v>
      </c>
      <c r="F186" s="20">
        <v>2362</v>
      </c>
      <c r="G186" s="9">
        <v>0.55290262172284643</v>
      </c>
      <c r="H186" s="20">
        <v>1117</v>
      </c>
      <c r="I186" s="9">
        <v>0.47290431837425911</v>
      </c>
      <c r="J186" s="20">
        <v>0</v>
      </c>
      <c r="K186" s="9">
        <v>0</v>
      </c>
      <c r="L186" s="20">
        <v>52</v>
      </c>
      <c r="M186" s="9">
        <v>2.201524132091448E-2</v>
      </c>
      <c r="N186" s="20">
        <v>728</v>
      </c>
      <c r="O186" s="9">
        <v>0.30821337849280273</v>
      </c>
      <c r="P186" s="20">
        <v>895</v>
      </c>
      <c r="Q186" s="9">
        <v>0.37891617273497036</v>
      </c>
    </row>
    <row r="187" spans="4:17" x14ac:dyDescent="0.25">
      <c r="D187" s="8" t="s">
        <v>644</v>
      </c>
      <c r="E187" s="20">
        <v>8825</v>
      </c>
      <c r="F187" s="20">
        <v>5384</v>
      </c>
      <c r="G187" s="9">
        <v>0.61008498583569404</v>
      </c>
      <c r="H187" s="20">
        <v>2398</v>
      </c>
      <c r="I187" s="9">
        <v>0.44539375928677566</v>
      </c>
      <c r="J187" s="20">
        <v>0</v>
      </c>
      <c r="K187" s="9">
        <v>0</v>
      </c>
      <c r="L187" s="20">
        <v>18</v>
      </c>
      <c r="M187" s="9">
        <v>3.3432392273402673E-3</v>
      </c>
      <c r="N187" s="20">
        <v>577</v>
      </c>
      <c r="O187" s="9">
        <v>0.10716939078751857</v>
      </c>
      <c r="P187" s="20">
        <v>2319</v>
      </c>
      <c r="Q187" s="9">
        <v>0.43072065378900448</v>
      </c>
    </row>
    <row r="188" spans="4:17" x14ac:dyDescent="0.25">
      <c r="D188" s="8" t="s">
        <v>649</v>
      </c>
      <c r="E188" s="20">
        <v>1677</v>
      </c>
      <c r="F188" s="20">
        <v>653</v>
      </c>
      <c r="G188" s="9">
        <v>0.38938580799045913</v>
      </c>
      <c r="H188" s="20">
        <v>267</v>
      </c>
      <c r="I188" s="9">
        <v>0.40888208269525267</v>
      </c>
      <c r="J188" s="20">
        <v>0</v>
      </c>
      <c r="K188" s="9">
        <v>0</v>
      </c>
      <c r="L188" s="20">
        <v>2</v>
      </c>
      <c r="M188" s="9">
        <v>3.0627871362940277E-3</v>
      </c>
      <c r="N188" s="20">
        <v>95</v>
      </c>
      <c r="O188" s="9">
        <v>0.14548238897396631</v>
      </c>
      <c r="P188" s="20">
        <v>837</v>
      </c>
      <c r="Q188" s="9">
        <v>1.2817764165390506</v>
      </c>
    </row>
    <row r="189" spans="4:17" x14ac:dyDescent="0.25">
      <c r="D189" s="8" t="s">
        <v>652</v>
      </c>
      <c r="E189" s="20">
        <v>6510</v>
      </c>
      <c r="F189" s="20">
        <v>3380</v>
      </c>
      <c r="G189" s="9">
        <v>0.51920122887864828</v>
      </c>
      <c r="H189" s="20">
        <v>1632</v>
      </c>
      <c r="I189" s="9">
        <v>0.48284023668639053</v>
      </c>
      <c r="J189" s="20">
        <v>0</v>
      </c>
      <c r="K189" s="9">
        <v>0</v>
      </c>
      <c r="L189" s="20">
        <v>51</v>
      </c>
      <c r="M189" s="9">
        <v>1.5088757396449704E-2</v>
      </c>
      <c r="N189" s="20">
        <v>141</v>
      </c>
      <c r="O189" s="9">
        <v>4.1715976331360947E-2</v>
      </c>
      <c r="P189" s="20">
        <v>2606</v>
      </c>
      <c r="Q189" s="9">
        <v>0.7710059171597633</v>
      </c>
    </row>
    <row r="190" spans="4:17" x14ac:dyDescent="0.25">
      <c r="D190" s="7" t="s">
        <v>459</v>
      </c>
      <c r="E190" s="20">
        <v>19685</v>
      </c>
      <c r="F190" s="20">
        <v>10804</v>
      </c>
      <c r="G190" s="9">
        <v>0.54884429768859533</v>
      </c>
      <c r="H190" s="20">
        <v>5417</v>
      </c>
      <c r="I190" s="9">
        <v>0.50138837467604591</v>
      </c>
      <c r="J190" s="20">
        <v>0</v>
      </c>
      <c r="K190" s="9">
        <v>0</v>
      </c>
      <c r="L190" s="20">
        <v>90</v>
      </c>
      <c r="M190" s="9">
        <v>8.3302480562754532E-3</v>
      </c>
      <c r="N190" s="20">
        <v>4634</v>
      </c>
      <c r="O190" s="9">
        <v>0.42891521658644949</v>
      </c>
      <c r="P190" s="20">
        <v>3183</v>
      </c>
      <c r="Q190" s="9">
        <v>0.29461310625694187</v>
      </c>
    </row>
    <row r="191" spans="4:17" x14ac:dyDescent="0.25">
      <c r="D191" s="8" t="s">
        <v>460</v>
      </c>
      <c r="E191" s="20">
        <v>6363</v>
      </c>
      <c r="F191" s="20">
        <v>3779</v>
      </c>
      <c r="G191" s="9">
        <v>0.59390224736759389</v>
      </c>
      <c r="H191" s="20">
        <v>1884</v>
      </c>
      <c r="I191" s="9">
        <v>0.49854458851548028</v>
      </c>
      <c r="J191" s="20">
        <v>0</v>
      </c>
      <c r="K191" s="9">
        <v>0</v>
      </c>
      <c r="L191" s="20">
        <v>40</v>
      </c>
      <c r="M191" s="9">
        <v>1.0584810796507013E-2</v>
      </c>
      <c r="N191" s="20">
        <v>1238</v>
      </c>
      <c r="O191" s="9">
        <v>0.32759989415189206</v>
      </c>
      <c r="P191" s="20">
        <v>992</v>
      </c>
      <c r="Q191" s="9">
        <v>0.26250330775337388</v>
      </c>
    </row>
    <row r="192" spans="4:17" x14ac:dyDescent="0.25">
      <c r="D192" s="8" t="s">
        <v>634</v>
      </c>
      <c r="E192" s="20">
        <v>4471</v>
      </c>
      <c r="F192" s="20">
        <v>2179</v>
      </c>
      <c r="G192" s="9">
        <v>0.48736300603891747</v>
      </c>
      <c r="H192" s="20">
        <v>1028</v>
      </c>
      <c r="I192" s="9">
        <v>0.47177604405690682</v>
      </c>
      <c r="J192" s="20">
        <v>0</v>
      </c>
      <c r="K192" s="9">
        <v>0</v>
      </c>
      <c r="L192" s="20">
        <v>12</v>
      </c>
      <c r="M192" s="9">
        <v>5.507113354749885E-3</v>
      </c>
      <c r="N192" s="20">
        <v>124</v>
      </c>
      <c r="O192" s="9">
        <v>5.6906837999082145E-2</v>
      </c>
      <c r="P192" s="20">
        <v>1945</v>
      </c>
      <c r="Q192" s="9">
        <v>0.89261128958237723</v>
      </c>
    </row>
    <row r="193" spans="4:17" x14ac:dyDescent="0.25">
      <c r="D193" s="8" t="s">
        <v>651</v>
      </c>
      <c r="E193" s="20">
        <v>8851</v>
      </c>
      <c r="F193" s="20">
        <v>4846</v>
      </c>
      <c r="G193" s="9">
        <v>0.54750875607276017</v>
      </c>
      <c r="H193" s="20">
        <v>2505</v>
      </c>
      <c r="I193" s="9">
        <v>0.51692117210070165</v>
      </c>
      <c r="J193" s="20">
        <v>0</v>
      </c>
      <c r="K193" s="9">
        <v>0</v>
      </c>
      <c r="L193" s="20">
        <v>38</v>
      </c>
      <c r="M193" s="9">
        <v>7.8415187783739161E-3</v>
      </c>
      <c r="N193" s="20">
        <v>3272</v>
      </c>
      <c r="O193" s="9">
        <v>0.67519603796945937</v>
      </c>
      <c r="P193" s="20">
        <v>246</v>
      </c>
      <c r="Q193" s="9">
        <v>5.0763516302104829E-2</v>
      </c>
    </row>
    <row r="194" spans="4:17" x14ac:dyDescent="0.25">
      <c r="D194" s="7" t="s">
        <v>631</v>
      </c>
      <c r="E194" s="20">
        <v>23812</v>
      </c>
      <c r="F194" s="20">
        <v>12529</v>
      </c>
      <c r="G194" s="9">
        <v>0.52616327901898208</v>
      </c>
      <c r="H194" s="20">
        <v>6115</v>
      </c>
      <c r="I194" s="9">
        <v>0.48806768297549685</v>
      </c>
      <c r="J194" s="20">
        <v>3</v>
      </c>
      <c r="K194" s="9">
        <v>2.3944448878601644E-4</v>
      </c>
      <c r="L194" s="20">
        <v>972</v>
      </c>
      <c r="M194" s="9">
        <v>7.7580014366669323E-2</v>
      </c>
      <c r="N194" s="20">
        <v>1471</v>
      </c>
      <c r="O194" s="9">
        <v>0.11740761433474339</v>
      </c>
      <c r="P194" s="20">
        <v>7602</v>
      </c>
      <c r="Q194" s="9">
        <v>0.60675233458376565</v>
      </c>
    </row>
    <row r="195" spans="4:17" x14ac:dyDescent="0.25">
      <c r="D195" s="8" t="s">
        <v>632</v>
      </c>
      <c r="E195" s="20">
        <v>5817</v>
      </c>
      <c r="F195" s="20">
        <v>2786</v>
      </c>
      <c r="G195" s="9">
        <v>0.47894103489771361</v>
      </c>
      <c r="H195" s="20">
        <v>1407</v>
      </c>
      <c r="I195" s="9">
        <v>0.50502512562814073</v>
      </c>
      <c r="J195" s="20">
        <v>0</v>
      </c>
      <c r="K195" s="9">
        <v>0</v>
      </c>
      <c r="L195" s="20">
        <v>131</v>
      </c>
      <c r="M195" s="9">
        <v>4.7020818377602296E-2</v>
      </c>
      <c r="N195" s="20">
        <v>189</v>
      </c>
      <c r="O195" s="9">
        <v>6.78391959798995E-2</v>
      </c>
      <c r="P195" s="20">
        <v>2496</v>
      </c>
      <c r="Q195" s="9">
        <v>0.89590811198851394</v>
      </c>
    </row>
    <row r="196" spans="4:17" x14ac:dyDescent="0.25">
      <c r="D196" s="8" t="s">
        <v>635</v>
      </c>
      <c r="E196" s="20">
        <v>3530</v>
      </c>
      <c r="F196" s="20">
        <v>2119</v>
      </c>
      <c r="G196" s="9">
        <v>0.60028328611898019</v>
      </c>
      <c r="H196" s="20">
        <v>935</v>
      </c>
      <c r="I196" s="9">
        <v>0.44124587069372345</v>
      </c>
      <c r="J196" s="20">
        <v>3</v>
      </c>
      <c r="K196" s="9">
        <v>1.4157621519584711E-3</v>
      </c>
      <c r="L196" s="20">
        <v>85</v>
      </c>
      <c r="M196" s="9">
        <v>4.0113260972156679E-2</v>
      </c>
      <c r="N196" s="20">
        <v>403</v>
      </c>
      <c r="O196" s="9">
        <v>0.19018404907975461</v>
      </c>
      <c r="P196" s="20">
        <v>698</v>
      </c>
      <c r="Q196" s="9">
        <v>0.32940066068900425</v>
      </c>
    </row>
    <row r="197" spans="4:17" x14ac:dyDescent="0.25">
      <c r="D197" s="8" t="s">
        <v>646</v>
      </c>
      <c r="E197" s="20">
        <v>5700</v>
      </c>
      <c r="F197" s="20">
        <v>2825</v>
      </c>
      <c r="G197" s="9">
        <v>0.49561403508771928</v>
      </c>
      <c r="H197" s="20">
        <v>1377</v>
      </c>
      <c r="I197" s="9">
        <v>0.48743362831858406</v>
      </c>
      <c r="J197" s="20">
        <v>0</v>
      </c>
      <c r="K197" s="9">
        <v>0</v>
      </c>
      <c r="L197" s="20">
        <v>264</v>
      </c>
      <c r="M197" s="9">
        <v>9.3451327433628315E-2</v>
      </c>
      <c r="N197" s="20">
        <v>133</v>
      </c>
      <c r="O197" s="9">
        <v>4.7079646017699116E-2</v>
      </c>
      <c r="P197" s="20">
        <v>2164</v>
      </c>
      <c r="Q197" s="9">
        <v>0.76601769911504425</v>
      </c>
    </row>
    <row r="198" spans="4:17" x14ac:dyDescent="0.25">
      <c r="D198" s="8" t="s">
        <v>647</v>
      </c>
      <c r="E198" s="20">
        <v>4126</v>
      </c>
      <c r="F198" s="20">
        <v>2248</v>
      </c>
      <c r="G198" s="9">
        <v>0.5448376151236064</v>
      </c>
      <c r="H198" s="20">
        <v>1266</v>
      </c>
      <c r="I198" s="9">
        <v>0.56316725978647686</v>
      </c>
      <c r="J198" s="20">
        <v>0</v>
      </c>
      <c r="K198" s="9">
        <v>0</v>
      </c>
      <c r="L198" s="20">
        <v>365</v>
      </c>
      <c r="M198" s="9">
        <v>0.16236654804270462</v>
      </c>
      <c r="N198" s="20">
        <v>148</v>
      </c>
      <c r="O198" s="9">
        <v>6.5836298932384338E-2</v>
      </c>
      <c r="P198" s="20">
        <v>1195</v>
      </c>
      <c r="Q198" s="9">
        <v>0.53158362989323849</v>
      </c>
    </row>
    <row r="199" spans="4:17" x14ac:dyDescent="0.25">
      <c r="D199" s="8" t="s">
        <v>650</v>
      </c>
      <c r="E199" s="20">
        <v>4639</v>
      </c>
      <c r="F199" s="20">
        <v>2551</v>
      </c>
      <c r="G199" s="9">
        <v>0.54990299633541717</v>
      </c>
      <c r="H199" s="20">
        <v>1130</v>
      </c>
      <c r="I199" s="9">
        <v>0.44296354370834967</v>
      </c>
      <c r="J199" s="20">
        <v>0</v>
      </c>
      <c r="K199" s="9">
        <v>0</v>
      </c>
      <c r="L199" s="20">
        <v>127</v>
      </c>
      <c r="M199" s="9">
        <v>4.9784398275186201E-2</v>
      </c>
      <c r="N199" s="20">
        <v>598</v>
      </c>
      <c r="O199" s="9">
        <v>0.23441787534300274</v>
      </c>
      <c r="P199" s="20">
        <v>1049</v>
      </c>
      <c r="Q199" s="9">
        <v>0.41121128969031751</v>
      </c>
    </row>
    <row r="200" spans="4:17" x14ac:dyDescent="0.25">
      <c r="D200" s="7" t="s">
        <v>626</v>
      </c>
      <c r="E200" s="20">
        <v>29322</v>
      </c>
      <c r="F200" s="20">
        <v>15553</v>
      </c>
      <c r="G200" s="9">
        <v>0.5304208444171612</v>
      </c>
      <c r="H200" s="20">
        <v>7043</v>
      </c>
      <c r="I200" s="9">
        <v>0.4528386806403909</v>
      </c>
      <c r="J200" s="20">
        <v>0</v>
      </c>
      <c r="K200" s="9">
        <v>0</v>
      </c>
      <c r="L200" s="20">
        <v>617</v>
      </c>
      <c r="M200" s="9">
        <v>3.9670803060502795E-2</v>
      </c>
      <c r="N200" s="20">
        <v>5813</v>
      </c>
      <c r="O200" s="9">
        <v>0.3737542596283675</v>
      </c>
      <c r="P200" s="20">
        <v>5827</v>
      </c>
      <c r="Q200" s="9">
        <v>0.37465440750980517</v>
      </c>
    </row>
    <row r="201" spans="4:17" x14ac:dyDescent="0.25">
      <c r="D201" s="8" t="s">
        <v>627</v>
      </c>
      <c r="E201" s="20">
        <v>2884</v>
      </c>
      <c r="F201" s="20">
        <v>1570</v>
      </c>
      <c r="G201" s="9">
        <v>0.54438280166435504</v>
      </c>
      <c r="H201" s="20">
        <v>799</v>
      </c>
      <c r="I201" s="9">
        <v>0.5089171974522293</v>
      </c>
      <c r="J201" s="20">
        <v>0</v>
      </c>
      <c r="K201" s="9">
        <v>0</v>
      </c>
      <c r="L201" s="20">
        <v>29</v>
      </c>
      <c r="M201" s="9">
        <v>1.8471337579617834E-2</v>
      </c>
      <c r="N201" s="20">
        <v>593</v>
      </c>
      <c r="O201" s="9">
        <v>0.37770700636942678</v>
      </c>
      <c r="P201" s="20">
        <v>526</v>
      </c>
      <c r="Q201" s="9">
        <v>0.33503184713375794</v>
      </c>
    </row>
    <row r="202" spans="4:17" x14ac:dyDescent="0.25">
      <c r="D202" s="8" t="s">
        <v>628</v>
      </c>
      <c r="E202" s="20">
        <v>5404</v>
      </c>
      <c r="F202" s="20">
        <v>2979</v>
      </c>
      <c r="G202" s="9">
        <v>0.55125832716506296</v>
      </c>
      <c r="H202" s="20">
        <v>1271</v>
      </c>
      <c r="I202" s="9">
        <v>0.42665323934206112</v>
      </c>
      <c r="J202" s="20">
        <v>0</v>
      </c>
      <c r="K202" s="9">
        <v>0</v>
      </c>
      <c r="L202" s="20">
        <v>113</v>
      </c>
      <c r="M202" s="9">
        <v>3.7932192010741862E-2</v>
      </c>
      <c r="N202" s="20">
        <v>1815</v>
      </c>
      <c r="O202" s="9">
        <v>0.60926485397784491</v>
      </c>
      <c r="P202" s="20">
        <v>192</v>
      </c>
      <c r="Q202" s="9">
        <v>6.4451158106747231E-2</v>
      </c>
    </row>
    <row r="203" spans="4:17" x14ac:dyDescent="0.25">
      <c r="D203" s="8" t="s">
        <v>630</v>
      </c>
      <c r="E203" s="20">
        <v>3805</v>
      </c>
      <c r="F203" s="20">
        <v>2075</v>
      </c>
      <c r="G203" s="9">
        <v>0.54533508541392905</v>
      </c>
      <c r="H203" s="20">
        <v>970</v>
      </c>
      <c r="I203" s="9">
        <v>0.46746987951807228</v>
      </c>
      <c r="J203" s="20">
        <v>0</v>
      </c>
      <c r="K203" s="9">
        <v>0</v>
      </c>
      <c r="L203" s="20">
        <v>28</v>
      </c>
      <c r="M203" s="9">
        <v>1.3493975903614458E-2</v>
      </c>
      <c r="N203" s="20">
        <v>1131</v>
      </c>
      <c r="O203" s="9">
        <v>0.54506024096385541</v>
      </c>
      <c r="P203" s="20">
        <v>391</v>
      </c>
      <c r="Q203" s="9">
        <v>0.18843373493975904</v>
      </c>
    </row>
    <row r="204" spans="4:17" x14ac:dyDescent="0.25">
      <c r="D204" s="8" t="s">
        <v>637</v>
      </c>
      <c r="E204" s="20">
        <v>4750</v>
      </c>
      <c r="F204" s="20">
        <v>2323</v>
      </c>
      <c r="G204" s="9">
        <v>0.48905263157894735</v>
      </c>
      <c r="H204" s="20">
        <v>990</v>
      </c>
      <c r="I204" s="9">
        <v>0.42617305208781747</v>
      </c>
      <c r="J204" s="20">
        <v>0</v>
      </c>
      <c r="K204" s="9">
        <v>0</v>
      </c>
      <c r="L204" s="20">
        <v>368</v>
      </c>
      <c r="M204" s="9">
        <v>0.15841584158415842</v>
      </c>
      <c r="N204" s="20">
        <v>646</v>
      </c>
      <c r="O204" s="9">
        <v>0.27808867843306068</v>
      </c>
      <c r="P204" s="20">
        <v>1160</v>
      </c>
      <c r="Q204" s="9">
        <v>0.49935428325441239</v>
      </c>
    </row>
    <row r="205" spans="4:17" x14ac:dyDescent="0.25">
      <c r="D205" s="8" t="s">
        <v>645</v>
      </c>
      <c r="E205" s="20">
        <v>12479</v>
      </c>
      <c r="F205" s="20">
        <v>6606</v>
      </c>
      <c r="G205" s="9">
        <v>0.52936934049202655</v>
      </c>
      <c r="H205" s="20">
        <v>3013</v>
      </c>
      <c r="I205" s="9">
        <v>0.45610051468362095</v>
      </c>
      <c r="J205" s="20">
        <v>0</v>
      </c>
      <c r="K205" s="9">
        <v>0</v>
      </c>
      <c r="L205" s="20">
        <v>79</v>
      </c>
      <c r="M205" s="9">
        <v>1.1958825310323948E-2</v>
      </c>
      <c r="N205" s="20">
        <v>1628</v>
      </c>
      <c r="O205" s="9">
        <v>0.24644262791401755</v>
      </c>
      <c r="P205" s="20">
        <v>3558</v>
      </c>
      <c r="Q205" s="9">
        <v>0.53860127157129878</v>
      </c>
    </row>
    <row r="206" spans="4:17" x14ac:dyDescent="0.25">
      <c r="D206" s="7" t="s">
        <v>465</v>
      </c>
      <c r="E206" s="20">
        <v>44666</v>
      </c>
      <c r="F206" s="20">
        <v>23888</v>
      </c>
      <c r="G206" s="9">
        <v>0.53481395244705143</v>
      </c>
      <c r="H206" s="20">
        <v>12118</v>
      </c>
      <c r="I206" s="9">
        <v>0.50728399196249163</v>
      </c>
      <c r="J206" s="20">
        <v>0</v>
      </c>
      <c r="K206" s="9">
        <v>0</v>
      </c>
      <c r="L206" s="20">
        <v>906</v>
      </c>
      <c r="M206" s="9">
        <v>3.7926992632283989E-2</v>
      </c>
      <c r="N206" s="20">
        <v>6703</v>
      </c>
      <c r="O206" s="9">
        <v>0.28060113864701941</v>
      </c>
      <c r="P206" s="20">
        <v>10783</v>
      </c>
      <c r="Q206" s="9">
        <v>0.45139819156061622</v>
      </c>
    </row>
    <row r="207" spans="4:17" x14ac:dyDescent="0.25">
      <c r="D207" s="8" t="s">
        <v>622</v>
      </c>
      <c r="E207" s="20">
        <v>6627</v>
      </c>
      <c r="F207" s="20">
        <v>3318</v>
      </c>
      <c r="G207" s="9">
        <v>0.50067904028972388</v>
      </c>
      <c r="H207" s="20">
        <v>1440</v>
      </c>
      <c r="I207" s="9">
        <v>0.43399638336347196</v>
      </c>
      <c r="J207" s="20">
        <v>0</v>
      </c>
      <c r="K207" s="9">
        <v>0</v>
      </c>
      <c r="L207" s="20">
        <v>37</v>
      </c>
      <c r="M207" s="9">
        <v>1.1151295961422544E-2</v>
      </c>
      <c r="N207" s="20">
        <v>611</v>
      </c>
      <c r="O207" s="9">
        <v>0.18414707655213985</v>
      </c>
      <c r="P207" s="20">
        <v>2276</v>
      </c>
      <c r="Q207" s="9">
        <v>0.68595539481615431</v>
      </c>
    </row>
    <row r="208" spans="4:17" x14ac:dyDescent="0.25">
      <c r="D208" s="8" t="s">
        <v>466</v>
      </c>
      <c r="E208" s="20">
        <v>7680</v>
      </c>
      <c r="F208" s="20">
        <v>4196</v>
      </c>
      <c r="G208" s="9">
        <v>0.5463541666666667</v>
      </c>
      <c r="H208" s="20">
        <v>1759</v>
      </c>
      <c r="I208" s="9">
        <v>0.41920877025738801</v>
      </c>
      <c r="J208" s="20">
        <v>0</v>
      </c>
      <c r="K208" s="9">
        <v>0</v>
      </c>
      <c r="L208" s="20">
        <v>59</v>
      </c>
      <c r="M208" s="9">
        <v>1.4061010486177312E-2</v>
      </c>
      <c r="N208" s="20">
        <v>1056</v>
      </c>
      <c r="O208" s="9">
        <v>0.25166825548141086</v>
      </c>
      <c r="P208" s="20">
        <v>1875</v>
      </c>
      <c r="Q208" s="9">
        <v>0.44685414680648239</v>
      </c>
    </row>
    <row r="209" spans="4:17" x14ac:dyDescent="0.25">
      <c r="D209" s="8" t="s">
        <v>639</v>
      </c>
      <c r="E209" s="20">
        <v>13624</v>
      </c>
      <c r="F209" s="20">
        <v>8704</v>
      </c>
      <c r="G209" s="9">
        <v>0.63887257780387552</v>
      </c>
      <c r="H209" s="20">
        <v>5283</v>
      </c>
      <c r="I209" s="9">
        <v>0.60696231617647056</v>
      </c>
      <c r="J209" s="20">
        <v>0</v>
      </c>
      <c r="K209" s="9">
        <v>0</v>
      </c>
      <c r="L209" s="20">
        <v>196</v>
      </c>
      <c r="M209" s="9">
        <v>2.2518382352941176E-2</v>
      </c>
      <c r="N209" s="20">
        <v>3532</v>
      </c>
      <c r="O209" s="9">
        <v>0.40579044117647056</v>
      </c>
      <c r="P209" s="20">
        <v>542</v>
      </c>
      <c r="Q209" s="9">
        <v>6.2270220588235295E-2</v>
      </c>
    </row>
    <row r="210" spans="4:17" x14ac:dyDescent="0.25">
      <c r="D210" s="8" t="s">
        <v>640</v>
      </c>
      <c r="E210" s="20">
        <v>2587</v>
      </c>
      <c r="F210" s="20">
        <v>1001</v>
      </c>
      <c r="G210" s="9">
        <v>0.38693467336683418</v>
      </c>
      <c r="H210" s="20">
        <v>418</v>
      </c>
      <c r="I210" s="9">
        <v>0.4175824175824176</v>
      </c>
      <c r="J210" s="20">
        <v>0</v>
      </c>
      <c r="K210" s="9">
        <v>0</v>
      </c>
      <c r="L210" s="20">
        <v>95</v>
      </c>
      <c r="M210" s="9">
        <v>9.4905094905094911E-2</v>
      </c>
      <c r="N210" s="20">
        <v>1197</v>
      </c>
      <c r="O210" s="9">
        <v>1.1958041958041958</v>
      </c>
      <c r="P210" s="20">
        <v>112</v>
      </c>
      <c r="Q210" s="9">
        <v>0.11188811188811189</v>
      </c>
    </row>
    <row r="211" spans="4:17" x14ac:dyDescent="0.25">
      <c r="D211" s="8" t="s">
        <v>469</v>
      </c>
      <c r="E211" s="20">
        <v>8043</v>
      </c>
      <c r="F211" s="20">
        <v>4210</v>
      </c>
      <c r="G211" s="9">
        <v>0.5234365286584608</v>
      </c>
      <c r="H211" s="20">
        <v>2143</v>
      </c>
      <c r="I211" s="9">
        <v>0.50902612826603322</v>
      </c>
      <c r="J211" s="20">
        <v>0</v>
      </c>
      <c r="K211" s="9">
        <v>0</v>
      </c>
      <c r="L211" s="20">
        <v>44</v>
      </c>
      <c r="M211" s="9">
        <v>1.0451306413301662E-2</v>
      </c>
      <c r="N211" s="20">
        <v>154</v>
      </c>
      <c r="O211" s="9">
        <v>3.6579572446555818E-2</v>
      </c>
      <c r="P211" s="20">
        <v>3236</v>
      </c>
      <c r="Q211" s="9">
        <v>0.768646080760095</v>
      </c>
    </row>
    <row r="212" spans="4:17" x14ac:dyDescent="0.25">
      <c r="D212" s="8" t="s">
        <v>472</v>
      </c>
      <c r="E212" s="20">
        <v>6105</v>
      </c>
      <c r="F212" s="20">
        <v>2459</v>
      </c>
      <c r="G212" s="9">
        <v>0.40278460278460276</v>
      </c>
      <c r="H212" s="20">
        <v>1075</v>
      </c>
      <c r="I212" s="9">
        <v>0.43716958113054089</v>
      </c>
      <c r="J212" s="20">
        <v>0</v>
      </c>
      <c r="K212" s="9">
        <v>0</v>
      </c>
      <c r="L212" s="20">
        <v>475</v>
      </c>
      <c r="M212" s="9">
        <v>0.1931679544530297</v>
      </c>
      <c r="N212" s="20">
        <v>153</v>
      </c>
      <c r="O212" s="9">
        <v>6.2220414802765349E-2</v>
      </c>
      <c r="P212" s="20">
        <v>2742</v>
      </c>
      <c r="Q212" s="9">
        <v>1.115087433916226</v>
      </c>
    </row>
    <row r="213" spans="4:17" x14ac:dyDescent="0.25">
      <c r="D213" s="6" t="s">
        <v>475</v>
      </c>
      <c r="E213" s="20">
        <v>198376</v>
      </c>
      <c r="F213" s="20">
        <v>127761</v>
      </c>
      <c r="G213" s="9">
        <v>0.64403456063233455</v>
      </c>
      <c r="H213" s="20">
        <v>71762</v>
      </c>
      <c r="I213" s="9">
        <v>0.56168940443484316</v>
      </c>
      <c r="J213" s="20">
        <v>1</v>
      </c>
      <c r="K213" s="9">
        <v>7.8271146907115633E-6</v>
      </c>
      <c r="L213" s="20">
        <v>2363</v>
      </c>
      <c r="M213" s="9">
        <v>1.8495472014151422E-2</v>
      </c>
      <c r="N213" s="20">
        <v>36594</v>
      </c>
      <c r="O213" s="9">
        <v>0.28642543499189893</v>
      </c>
      <c r="P213" s="20">
        <v>22763</v>
      </c>
      <c r="Q213" s="9">
        <v>0.1781686117046673</v>
      </c>
    </row>
    <row r="214" spans="4:17" x14ac:dyDescent="0.25">
      <c r="D214" s="7" t="s">
        <v>481</v>
      </c>
      <c r="E214" s="20">
        <v>29503</v>
      </c>
      <c r="F214" s="20">
        <v>18216</v>
      </c>
      <c r="G214" s="9">
        <v>0.61742873606073956</v>
      </c>
      <c r="H214" s="20">
        <v>9202</v>
      </c>
      <c r="I214" s="9">
        <v>0.50516029863855949</v>
      </c>
      <c r="J214" s="20">
        <v>0</v>
      </c>
      <c r="K214" s="9">
        <v>0</v>
      </c>
      <c r="L214" s="20">
        <v>321</v>
      </c>
      <c r="M214" s="9">
        <v>1.7621870882740448E-2</v>
      </c>
      <c r="N214" s="20">
        <v>4988</v>
      </c>
      <c r="O214" s="9">
        <v>0.27382520860781728</v>
      </c>
      <c r="P214" s="20">
        <v>4630</v>
      </c>
      <c r="Q214" s="9">
        <v>0.25417215634606938</v>
      </c>
    </row>
    <row r="215" spans="4:17" x14ac:dyDescent="0.25">
      <c r="D215" s="8" t="s">
        <v>654</v>
      </c>
      <c r="E215" s="20">
        <v>3388</v>
      </c>
      <c r="F215" s="20">
        <v>2055</v>
      </c>
      <c r="G215" s="9">
        <v>0.60655253837072021</v>
      </c>
      <c r="H215" s="20">
        <v>1024</v>
      </c>
      <c r="I215" s="9">
        <v>0.49829683698296839</v>
      </c>
      <c r="J215" s="20">
        <v>0</v>
      </c>
      <c r="K215" s="9">
        <v>0</v>
      </c>
      <c r="L215" s="20">
        <v>24</v>
      </c>
      <c r="M215" s="9">
        <v>1.167883211678832E-2</v>
      </c>
      <c r="N215" s="20">
        <v>798</v>
      </c>
      <c r="O215" s="9">
        <v>0.38832116788321169</v>
      </c>
      <c r="P215" s="20">
        <v>342</v>
      </c>
      <c r="Q215" s="9">
        <v>0.16642335766423358</v>
      </c>
    </row>
    <row r="216" spans="4:17" x14ac:dyDescent="0.25">
      <c r="D216" s="8" t="s">
        <v>657</v>
      </c>
      <c r="E216" s="20">
        <v>2828</v>
      </c>
      <c r="F216" s="20">
        <v>1899</v>
      </c>
      <c r="G216" s="9">
        <v>0.67149929278642151</v>
      </c>
      <c r="H216" s="20">
        <v>944</v>
      </c>
      <c r="I216" s="9">
        <v>0.49710373880989994</v>
      </c>
      <c r="J216" s="20">
        <v>0</v>
      </c>
      <c r="K216" s="9">
        <v>0</v>
      </c>
      <c r="L216" s="20">
        <v>14</v>
      </c>
      <c r="M216" s="9">
        <v>7.37230121116377E-3</v>
      </c>
      <c r="N216" s="20">
        <v>482</v>
      </c>
      <c r="O216" s="9">
        <v>0.25381779884149552</v>
      </c>
      <c r="P216" s="20">
        <v>295</v>
      </c>
      <c r="Q216" s="9">
        <v>0.15534491837809372</v>
      </c>
    </row>
    <row r="217" spans="4:17" x14ac:dyDescent="0.25">
      <c r="D217" s="8" t="s">
        <v>482</v>
      </c>
      <c r="E217" s="20">
        <v>3567</v>
      </c>
      <c r="F217" s="20">
        <v>2297</v>
      </c>
      <c r="G217" s="9">
        <v>0.64395850855060277</v>
      </c>
      <c r="H217" s="20">
        <v>1082</v>
      </c>
      <c r="I217" s="9">
        <v>0.47104919460165434</v>
      </c>
      <c r="J217" s="20">
        <v>0</v>
      </c>
      <c r="K217" s="9">
        <v>0</v>
      </c>
      <c r="L217" s="20">
        <v>26</v>
      </c>
      <c r="M217" s="9">
        <v>1.1319111885067479E-2</v>
      </c>
      <c r="N217" s="20">
        <v>809</v>
      </c>
      <c r="O217" s="9">
        <v>0.3521985198084458</v>
      </c>
      <c r="P217" s="20">
        <v>259</v>
      </c>
      <c r="Q217" s="9">
        <v>0.11275576839355682</v>
      </c>
    </row>
    <row r="218" spans="4:17" x14ac:dyDescent="0.25">
      <c r="D218" s="8" t="s">
        <v>663</v>
      </c>
      <c r="E218" s="20">
        <v>6410</v>
      </c>
      <c r="F218" s="20">
        <v>3782</v>
      </c>
      <c r="G218" s="9">
        <v>0.59001560062402492</v>
      </c>
      <c r="H218" s="20">
        <v>1877</v>
      </c>
      <c r="I218" s="9">
        <v>0.49629825489159174</v>
      </c>
      <c r="J218" s="20">
        <v>0</v>
      </c>
      <c r="K218" s="9">
        <v>0</v>
      </c>
      <c r="L218" s="20">
        <v>192</v>
      </c>
      <c r="M218" s="9">
        <v>5.076679005817028E-2</v>
      </c>
      <c r="N218" s="20">
        <v>1292</v>
      </c>
      <c r="O218" s="9">
        <v>0.34161819143310418</v>
      </c>
      <c r="P218" s="20">
        <v>895</v>
      </c>
      <c r="Q218" s="9">
        <v>0.23664727657324167</v>
      </c>
    </row>
    <row r="219" spans="4:17" x14ac:dyDescent="0.25">
      <c r="D219" s="8" t="s">
        <v>486</v>
      </c>
      <c r="E219" s="20">
        <v>3670</v>
      </c>
      <c r="F219" s="20">
        <v>2392</v>
      </c>
      <c r="G219" s="9">
        <v>0.6517711171662125</v>
      </c>
      <c r="H219" s="20">
        <v>1253</v>
      </c>
      <c r="I219" s="9">
        <v>0.5238294314381271</v>
      </c>
      <c r="J219" s="20">
        <v>0</v>
      </c>
      <c r="K219" s="9">
        <v>0</v>
      </c>
      <c r="L219" s="20">
        <v>46</v>
      </c>
      <c r="M219" s="9">
        <v>1.9230769230769232E-2</v>
      </c>
      <c r="N219" s="20">
        <v>836</v>
      </c>
      <c r="O219" s="9">
        <v>0.34949832775919731</v>
      </c>
      <c r="P219" s="20">
        <v>203</v>
      </c>
      <c r="Q219" s="9">
        <v>8.4866220735785952E-2</v>
      </c>
    </row>
    <row r="220" spans="4:17" x14ac:dyDescent="0.25">
      <c r="D220" s="8" t="s">
        <v>669</v>
      </c>
      <c r="E220" s="20">
        <v>2105</v>
      </c>
      <c r="F220" s="20">
        <v>1470</v>
      </c>
      <c r="G220" s="9">
        <v>0.69833729216152018</v>
      </c>
      <c r="H220" s="20">
        <v>803</v>
      </c>
      <c r="I220" s="9">
        <v>0.54625850340136051</v>
      </c>
      <c r="J220" s="20">
        <v>0</v>
      </c>
      <c r="K220" s="9">
        <v>0</v>
      </c>
      <c r="L220" s="20">
        <v>9</v>
      </c>
      <c r="M220" s="9">
        <v>6.1224489795918364E-3</v>
      </c>
      <c r="N220" s="20">
        <v>371</v>
      </c>
      <c r="O220" s="9">
        <v>0.25238095238095237</v>
      </c>
      <c r="P220" s="20">
        <v>154</v>
      </c>
      <c r="Q220" s="9">
        <v>0.10476190476190476</v>
      </c>
    </row>
    <row r="221" spans="4:17" x14ac:dyDescent="0.25">
      <c r="D221" s="8" t="s">
        <v>498</v>
      </c>
      <c r="E221" s="20">
        <v>2722</v>
      </c>
      <c r="F221" s="20">
        <v>1869</v>
      </c>
      <c r="G221" s="9">
        <v>0.68662747979426897</v>
      </c>
      <c r="H221" s="20">
        <v>973</v>
      </c>
      <c r="I221" s="9">
        <v>0.52059925093632964</v>
      </c>
      <c r="J221" s="20">
        <v>0</v>
      </c>
      <c r="K221" s="9">
        <v>0</v>
      </c>
      <c r="L221" s="20">
        <v>9</v>
      </c>
      <c r="M221" s="9">
        <v>4.815409309791332E-3</v>
      </c>
      <c r="N221" s="20">
        <v>55</v>
      </c>
      <c r="O221" s="9">
        <v>2.9427501337613696E-2</v>
      </c>
      <c r="P221" s="20">
        <v>675</v>
      </c>
      <c r="Q221" s="9">
        <v>0.3611556982343499</v>
      </c>
    </row>
    <row r="222" spans="4:17" x14ac:dyDescent="0.25">
      <c r="D222" s="8" t="s">
        <v>500</v>
      </c>
      <c r="E222" s="20">
        <v>4813</v>
      </c>
      <c r="F222" s="20">
        <v>2452</v>
      </c>
      <c r="G222" s="9">
        <v>0.50945356326615421</v>
      </c>
      <c r="H222" s="20">
        <v>1246</v>
      </c>
      <c r="I222" s="9">
        <v>0.50815660685154973</v>
      </c>
      <c r="J222" s="20"/>
      <c r="K222" s="9">
        <v>0</v>
      </c>
      <c r="L222" s="20">
        <v>1</v>
      </c>
      <c r="M222" s="9">
        <v>4.0783034257748778E-4</v>
      </c>
      <c r="N222" s="20">
        <v>345</v>
      </c>
      <c r="O222" s="9">
        <v>0.14070146818923329</v>
      </c>
      <c r="P222" s="20">
        <v>1807</v>
      </c>
      <c r="Q222" s="9">
        <v>0.73694942903752036</v>
      </c>
    </row>
    <row r="223" spans="4:17" x14ac:dyDescent="0.25">
      <c r="D223" s="7" t="s">
        <v>489</v>
      </c>
      <c r="E223" s="20">
        <v>25994</v>
      </c>
      <c r="F223" s="20">
        <v>17147</v>
      </c>
      <c r="G223" s="9">
        <v>0.65965222743710084</v>
      </c>
      <c r="H223" s="20">
        <v>9881</v>
      </c>
      <c r="I223" s="9">
        <v>0.57625240566863012</v>
      </c>
      <c r="J223" s="20">
        <v>0</v>
      </c>
      <c r="K223" s="9">
        <v>0</v>
      </c>
      <c r="L223" s="20">
        <v>403</v>
      </c>
      <c r="M223" s="9">
        <v>2.3502653525398029E-2</v>
      </c>
      <c r="N223" s="20">
        <v>4630</v>
      </c>
      <c r="O223" s="9">
        <v>0.27001807896425029</v>
      </c>
      <c r="P223" s="20">
        <v>2799</v>
      </c>
      <c r="Q223" s="9">
        <v>0.16323555140840965</v>
      </c>
    </row>
    <row r="224" spans="4:17" x14ac:dyDescent="0.25">
      <c r="D224" s="8" t="s">
        <v>658</v>
      </c>
      <c r="E224" s="20">
        <v>3836</v>
      </c>
      <c r="F224" s="20">
        <v>2687</v>
      </c>
      <c r="G224" s="9">
        <v>0.70046923879040668</v>
      </c>
      <c r="H224" s="20">
        <v>1544</v>
      </c>
      <c r="I224" s="9">
        <v>0.57461853368068483</v>
      </c>
      <c r="J224" s="20">
        <v>0</v>
      </c>
      <c r="K224" s="9">
        <v>0</v>
      </c>
      <c r="L224" s="20">
        <v>111</v>
      </c>
      <c r="M224" s="9">
        <v>4.1310011164867884E-2</v>
      </c>
      <c r="N224" s="20">
        <v>605</v>
      </c>
      <c r="O224" s="9">
        <v>0.22515816896166729</v>
      </c>
      <c r="P224" s="20">
        <v>293</v>
      </c>
      <c r="Q224" s="9">
        <v>0.10904354298474135</v>
      </c>
    </row>
    <row r="225" spans="4:17" x14ac:dyDescent="0.25">
      <c r="D225" s="8" t="s">
        <v>660</v>
      </c>
      <c r="E225" s="20">
        <v>4110</v>
      </c>
      <c r="F225" s="20">
        <v>2512</v>
      </c>
      <c r="G225" s="9">
        <v>0.61119221411192215</v>
      </c>
      <c r="H225" s="20">
        <v>1382</v>
      </c>
      <c r="I225" s="9">
        <v>0.55015923566878977</v>
      </c>
      <c r="J225" s="20">
        <v>0</v>
      </c>
      <c r="K225" s="9">
        <v>0</v>
      </c>
      <c r="L225" s="20">
        <v>15</v>
      </c>
      <c r="M225" s="9">
        <v>5.9713375796178348E-3</v>
      </c>
      <c r="N225" s="20">
        <v>629</v>
      </c>
      <c r="O225" s="9">
        <v>0.25039808917197454</v>
      </c>
      <c r="P225" s="20">
        <v>783</v>
      </c>
      <c r="Q225" s="9">
        <v>0.31170382165605093</v>
      </c>
    </row>
    <row r="226" spans="4:17" x14ac:dyDescent="0.25">
      <c r="D226" s="8" t="s">
        <v>661</v>
      </c>
      <c r="E226" s="20">
        <v>7153</v>
      </c>
      <c r="F226" s="20">
        <v>4514</v>
      </c>
      <c r="G226" s="9">
        <v>0.63106388927722634</v>
      </c>
      <c r="H226" s="20">
        <v>2537</v>
      </c>
      <c r="I226" s="9">
        <v>0.56202924235711116</v>
      </c>
      <c r="J226" s="20">
        <v>0</v>
      </c>
      <c r="K226" s="9">
        <v>0</v>
      </c>
      <c r="L226" s="20">
        <v>151</v>
      </c>
      <c r="M226" s="9">
        <v>3.3451484271156399E-2</v>
      </c>
      <c r="N226" s="20">
        <v>1576</v>
      </c>
      <c r="O226" s="9">
        <v>0.34913602126716881</v>
      </c>
      <c r="P226" s="20">
        <v>646</v>
      </c>
      <c r="Q226" s="9">
        <v>0.1431103234381923</v>
      </c>
    </row>
    <row r="227" spans="4:17" x14ac:dyDescent="0.25">
      <c r="D227" s="8" t="s">
        <v>662</v>
      </c>
      <c r="E227" s="20">
        <v>1845</v>
      </c>
      <c r="F227" s="20">
        <v>1296</v>
      </c>
      <c r="G227" s="9">
        <v>0.70243902439024386</v>
      </c>
      <c r="H227" s="20">
        <v>758</v>
      </c>
      <c r="I227" s="9">
        <v>0.58487654320987659</v>
      </c>
      <c r="J227" s="20">
        <v>0</v>
      </c>
      <c r="K227" s="9">
        <v>0</v>
      </c>
      <c r="L227" s="20">
        <v>23</v>
      </c>
      <c r="M227" s="9">
        <v>1.7746913580246913E-2</v>
      </c>
      <c r="N227" s="20">
        <v>258</v>
      </c>
      <c r="O227" s="9">
        <v>0.19907407407407407</v>
      </c>
      <c r="P227" s="20">
        <v>193</v>
      </c>
      <c r="Q227" s="9">
        <v>0.14891975308641975</v>
      </c>
    </row>
    <row r="228" spans="4:17" x14ac:dyDescent="0.25">
      <c r="D228" s="8" t="s">
        <v>490</v>
      </c>
      <c r="E228" s="20">
        <v>1758</v>
      </c>
      <c r="F228" s="20">
        <v>1375</v>
      </c>
      <c r="G228" s="9">
        <v>0.78213879408418663</v>
      </c>
      <c r="H228" s="20">
        <v>884</v>
      </c>
      <c r="I228" s="9">
        <v>0.64290909090909087</v>
      </c>
      <c r="J228" s="20">
        <v>0</v>
      </c>
      <c r="K228" s="9">
        <v>0</v>
      </c>
      <c r="L228" s="20">
        <v>3</v>
      </c>
      <c r="M228" s="9">
        <v>2.1818181818181819E-3</v>
      </c>
      <c r="N228" s="20">
        <v>162</v>
      </c>
      <c r="O228" s="9">
        <v>0.11781818181818182</v>
      </c>
      <c r="P228" s="20">
        <v>160</v>
      </c>
      <c r="Q228" s="9">
        <v>0.11636363636363636</v>
      </c>
    </row>
    <row r="229" spans="4:17" x14ac:dyDescent="0.25">
      <c r="D229" s="8" t="s">
        <v>666</v>
      </c>
      <c r="E229" s="20">
        <v>3637</v>
      </c>
      <c r="F229" s="20">
        <v>2437</v>
      </c>
      <c r="G229" s="9">
        <v>0.67005773989551831</v>
      </c>
      <c r="H229" s="20">
        <v>1406</v>
      </c>
      <c r="I229" s="9">
        <v>0.57693885925318011</v>
      </c>
      <c r="J229" s="20">
        <v>0</v>
      </c>
      <c r="K229" s="9">
        <v>0</v>
      </c>
      <c r="L229" s="20">
        <v>51</v>
      </c>
      <c r="M229" s="9">
        <v>2.0927369716864999E-2</v>
      </c>
      <c r="N229" s="20">
        <v>980</v>
      </c>
      <c r="O229" s="9">
        <v>0.40213377102995485</v>
      </c>
      <c r="P229" s="20">
        <v>10</v>
      </c>
      <c r="Q229" s="9">
        <v>4.103405826836274E-3</v>
      </c>
    </row>
    <row r="230" spans="4:17" x14ac:dyDescent="0.25">
      <c r="D230" s="8" t="s">
        <v>674</v>
      </c>
      <c r="E230" s="20">
        <v>3655</v>
      </c>
      <c r="F230" s="20">
        <v>2326</v>
      </c>
      <c r="G230" s="9">
        <v>0.63638850889192888</v>
      </c>
      <c r="H230" s="20">
        <v>1370</v>
      </c>
      <c r="I230" s="9">
        <v>0.58899398108340495</v>
      </c>
      <c r="J230" s="20">
        <v>0</v>
      </c>
      <c r="K230" s="9">
        <v>0</v>
      </c>
      <c r="L230" s="20">
        <v>49</v>
      </c>
      <c r="M230" s="9">
        <v>2.106620808254514E-2</v>
      </c>
      <c r="N230" s="20">
        <v>420</v>
      </c>
      <c r="O230" s="9">
        <v>0.18056749785038692</v>
      </c>
      <c r="P230" s="20">
        <v>714</v>
      </c>
      <c r="Q230" s="9">
        <v>0.30696474634565779</v>
      </c>
    </row>
    <row r="231" spans="4:17" x14ac:dyDescent="0.25">
      <c r="D231" s="7" t="s">
        <v>491</v>
      </c>
      <c r="E231" s="20">
        <v>41000</v>
      </c>
      <c r="F231" s="20">
        <v>21594</v>
      </c>
      <c r="G231" s="9">
        <v>0.52668292682926832</v>
      </c>
      <c r="H231" s="20">
        <v>8885</v>
      </c>
      <c r="I231" s="9">
        <v>0.41145688617208481</v>
      </c>
      <c r="J231" s="20">
        <v>0</v>
      </c>
      <c r="K231" s="9">
        <v>0</v>
      </c>
      <c r="L231" s="20">
        <v>396</v>
      </c>
      <c r="M231" s="9">
        <v>1.8338427340928037E-2</v>
      </c>
      <c r="N231" s="20">
        <v>9050</v>
      </c>
      <c r="O231" s="9">
        <v>0.41909789756413818</v>
      </c>
      <c r="P231" s="20">
        <v>7347</v>
      </c>
      <c r="Q231" s="9">
        <v>0.34023339816615727</v>
      </c>
    </row>
    <row r="232" spans="4:17" x14ac:dyDescent="0.25">
      <c r="D232" s="8" t="s">
        <v>493</v>
      </c>
      <c r="E232" s="20">
        <v>8232</v>
      </c>
      <c r="F232" s="20">
        <v>4320</v>
      </c>
      <c r="G232" s="9">
        <v>0.52478134110787167</v>
      </c>
      <c r="H232" s="20">
        <v>2064</v>
      </c>
      <c r="I232" s="9">
        <v>0.4777777777777778</v>
      </c>
      <c r="J232" s="20">
        <v>0</v>
      </c>
      <c r="K232" s="9">
        <v>0</v>
      </c>
      <c r="L232" s="20">
        <v>180</v>
      </c>
      <c r="M232" s="9">
        <v>4.1666666666666664E-2</v>
      </c>
      <c r="N232" s="20">
        <v>2920</v>
      </c>
      <c r="O232" s="9">
        <v>0.67592592592592593</v>
      </c>
      <c r="P232" s="20">
        <v>379</v>
      </c>
      <c r="Q232" s="9">
        <v>8.773148148148148E-2</v>
      </c>
    </row>
    <row r="233" spans="4:17" x14ac:dyDescent="0.25">
      <c r="D233" s="8" t="s">
        <v>494</v>
      </c>
      <c r="E233" s="20">
        <v>5456</v>
      </c>
      <c r="F233" s="20">
        <v>3226</v>
      </c>
      <c r="G233" s="9">
        <v>0.59127565982404695</v>
      </c>
      <c r="H233" s="20">
        <v>1269</v>
      </c>
      <c r="I233" s="9">
        <v>0.39336639801611906</v>
      </c>
      <c r="J233" s="20">
        <v>0</v>
      </c>
      <c r="K233" s="9">
        <v>0</v>
      </c>
      <c r="L233" s="20">
        <v>32</v>
      </c>
      <c r="M233" s="9">
        <v>9.9194048357098569E-3</v>
      </c>
      <c r="N233" s="20">
        <v>1138</v>
      </c>
      <c r="O233" s="9">
        <v>0.35275883446993178</v>
      </c>
      <c r="P233" s="20">
        <v>697</v>
      </c>
      <c r="Q233" s="9">
        <v>0.21605703657780534</v>
      </c>
    </row>
    <row r="234" spans="4:17" x14ac:dyDescent="0.25">
      <c r="D234" s="8" t="s">
        <v>499</v>
      </c>
      <c r="E234" s="20">
        <v>14432</v>
      </c>
      <c r="F234" s="20">
        <v>7024</v>
      </c>
      <c r="G234" s="9">
        <v>0.48669623059866962</v>
      </c>
      <c r="H234" s="20">
        <v>2498</v>
      </c>
      <c r="I234" s="9">
        <v>0.35563781321184512</v>
      </c>
      <c r="J234" s="20">
        <v>0</v>
      </c>
      <c r="K234" s="9">
        <v>0</v>
      </c>
      <c r="L234" s="20">
        <v>76</v>
      </c>
      <c r="M234" s="9">
        <v>1.082004555808656E-2</v>
      </c>
      <c r="N234" s="20">
        <v>4451</v>
      </c>
      <c r="O234" s="9">
        <v>0.63368451025056949</v>
      </c>
      <c r="P234" s="20">
        <v>1808</v>
      </c>
      <c r="Q234" s="9">
        <v>0.25740318906605925</v>
      </c>
    </row>
    <row r="235" spans="4:17" x14ac:dyDescent="0.25">
      <c r="D235" s="8" t="s">
        <v>492</v>
      </c>
      <c r="E235" s="20">
        <v>3224</v>
      </c>
      <c r="F235" s="20">
        <v>1748</v>
      </c>
      <c r="G235" s="9">
        <v>0.54218362282878407</v>
      </c>
      <c r="H235" s="20">
        <v>744</v>
      </c>
      <c r="I235" s="9">
        <v>0.42562929061784899</v>
      </c>
      <c r="J235" s="20"/>
      <c r="K235" s="9">
        <v>0</v>
      </c>
      <c r="L235" s="20">
        <v>101</v>
      </c>
      <c r="M235" s="9">
        <v>5.7780320366132724E-2</v>
      </c>
      <c r="N235" s="20">
        <v>396</v>
      </c>
      <c r="O235" s="9">
        <v>0.22654462242562928</v>
      </c>
      <c r="P235" s="20">
        <v>801</v>
      </c>
      <c r="Q235" s="9">
        <v>0.45823798627002288</v>
      </c>
    </row>
    <row r="236" spans="4:17" x14ac:dyDescent="0.25">
      <c r="D236" s="8" t="s">
        <v>495</v>
      </c>
      <c r="E236" s="20">
        <v>9656</v>
      </c>
      <c r="F236" s="20">
        <v>5276</v>
      </c>
      <c r="G236" s="9">
        <v>0.54639602319801162</v>
      </c>
      <c r="H236" s="20">
        <v>2310</v>
      </c>
      <c r="I236" s="9">
        <v>0.43783169067475358</v>
      </c>
      <c r="J236" s="20"/>
      <c r="K236" s="9">
        <v>0</v>
      </c>
      <c r="L236" s="20">
        <v>7</v>
      </c>
      <c r="M236" s="9">
        <v>1.3267626990144049E-3</v>
      </c>
      <c r="N236" s="20">
        <v>145</v>
      </c>
      <c r="O236" s="9">
        <v>2.7482941622441245E-2</v>
      </c>
      <c r="P236" s="20">
        <v>3662</v>
      </c>
      <c r="Q236" s="9">
        <v>0.69408642911296436</v>
      </c>
    </row>
    <row r="237" spans="4:17" x14ac:dyDescent="0.25">
      <c r="D237" s="7" t="s">
        <v>483</v>
      </c>
      <c r="E237" s="20">
        <v>19664</v>
      </c>
      <c r="F237" s="20">
        <v>12856</v>
      </c>
      <c r="G237" s="9">
        <v>0.65378356387306757</v>
      </c>
      <c r="H237" s="20">
        <v>7718</v>
      </c>
      <c r="I237" s="9">
        <v>0.60034225264467955</v>
      </c>
      <c r="J237" s="20">
        <v>0</v>
      </c>
      <c r="K237" s="9">
        <v>0</v>
      </c>
      <c r="L237" s="20">
        <v>281</v>
      </c>
      <c r="M237" s="9">
        <v>2.1857498444306161E-2</v>
      </c>
      <c r="N237" s="20">
        <v>4420</v>
      </c>
      <c r="O237" s="9">
        <v>0.34380833851897946</v>
      </c>
      <c r="P237" s="20">
        <v>1303</v>
      </c>
      <c r="Q237" s="9">
        <v>0.10135345364032358</v>
      </c>
    </row>
    <row r="238" spans="4:17" x14ac:dyDescent="0.25">
      <c r="D238" s="8" t="s">
        <v>484</v>
      </c>
      <c r="E238" s="20">
        <v>8693</v>
      </c>
      <c r="F238" s="20">
        <v>5721</v>
      </c>
      <c r="G238" s="9">
        <v>0.65811572529621531</v>
      </c>
      <c r="H238" s="20">
        <v>3654</v>
      </c>
      <c r="I238" s="9">
        <v>0.63869952805453589</v>
      </c>
      <c r="J238" s="20">
        <v>0</v>
      </c>
      <c r="K238" s="9">
        <v>0</v>
      </c>
      <c r="L238" s="20">
        <v>105</v>
      </c>
      <c r="M238" s="9">
        <v>1.8353434714210803E-2</v>
      </c>
      <c r="N238" s="20">
        <v>1842</v>
      </c>
      <c r="O238" s="9">
        <v>0.3219716832721552</v>
      </c>
      <c r="P238" s="20">
        <v>690</v>
      </c>
      <c r="Q238" s="9">
        <v>0.12060828526481385</v>
      </c>
    </row>
    <row r="239" spans="4:17" x14ac:dyDescent="0.25">
      <c r="D239" s="8" t="s">
        <v>488</v>
      </c>
      <c r="E239" s="20">
        <v>2065</v>
      </c>
      <c r="F239" s="20">
        <v>1248</v>
      </c>
      <c r="G239" s="9">
        <v>0.60435835351089584</v>
      </c>
      <c r="H239" s="20">
        <v>678</v>
      </c>
      <c r="I239" s="9">
        <v>0.54326923076923073</v>
      </c>
      <c r="J239" s="20">
        <v>0</v>
      </c>
      <c r="K239" s="9">
        <v>0</v>
      </c>
      <c r="L239" s="20">
        <v>15</v>
      </c>
      <c r="M239" s="9">
        <v>1.201923076923077E-2</v>
      </c>
      <c r="N239" s="20">
        <v>444</v>
      </c>
      <c r="O239" s="9">
        <v>0.35576923076923078</v>
      </c>
      <c r="P239" s="20">
        <v>256</v>
      </c>
      <c r="Q239" s="9">
        <v>0.20512820512820512</v>
      </c>
    </row>
    <row r="240" spans="4:17" x14ac:dyDescent="0.25">
      <c r="D240" s="8" t="s">
        <v>667</v>
      </c>
      <c r="E240" s="20">
        <v>8906</v>
      </c>
      <c r="F240" s="20">
        <v>5887</v>
      </c>
      <c r="G240" s="9">
        <v>0.66101504603637995</v>
      </c>
      <c r="H240" s="20">
        <v>3386</v>
      </c>
      <c r="I240" s="9">
        <v>0.57516561916086295</v>
      </c>
      <c r="J240" s="20">
        <v>0</v>
      </c>
      <c r="K240" s="9">
        <v>0</v>
      </c>
      <c r="L240" s="20">
        <v>161</v>
      </c>
      <c r="M240" s="9">
        <v>2.7348394768133173E-2</v>
      </c>
      <c r="N240" s="20">
        <v>2134</v>
      </c>
      <c r="O240" s="9">
        <v>0.36249363003227453</v>
      </c>
      <c r="P240" s="20">
        <v>357</v>
      </c>
      <c r="Q240" s="9">
        <v>6.0642092746730082E-2</v>
      </c>
    </row>
    <row r="241" spans="4:17" x14ac:dyDescent="0.25">
      <c r="D241" s="7" t="s">
        <v>478</v>
      </c>
      <c r="E241" s="20">
        <v>32571</v>
      </c>
      <c r="F241" s="20">
        <v>20412</v>
      </c>
      <c r="G241" s="9">
        <v>0.62669245647969052</v>
      </c>
      <c r="H241" s="20">
        <v>10177</v>
      </c>
      <c r="I241" s="9">
        <v>0.49857926709778561</v>
      </c>
      <c r="J241" s="20">
        <v>0</v>
      </c>
      <c r="K241" s="9">
        <v>0</v>
      </c>
      <c r="L241" s="20">
        <v>206</v>
      </c>
      <c r="M241" s="9">
        <v>1.0092102684695277E-2</v>
      </c>
      <c r="N241" s="20">
        <v>6668</v>
      </c>
      <c r="O241" s="9">
        <v>0.32667058592984521</v>
      </c>
      <c r="P241" s="20">
        <v>3675</v>
      </c>
      <c r="Q241" s="9">
        <v>0.1800411522633745</v>
      </c>
    </row>
    <row r="242" spans="4:17" x14ac:dyDescent="0.25">
      <c r="D242" s="8" t="s">
        <v>655</v>
      </c>
      <c r="E242" s="20">
        <v>2578</v>
      </c>
      <c r="F242" s="20">
        <v>1470</v>
      </c>
      <c r="G242" s="9">
        <v>0.57020946470131884</v>
      </c>
      <c r="H242" s="20">
        <v>569</v>
      </c>
      <c r="I242" s="9">
        <v>0.38707482993197279</v>
      </c>
      <c r="J242" s="20">
        <v>0</v>
      </c>
      <c r="K242" s="9">
        <v>0</v>
      </c>
      <c r="L242" s="20">
        <v>14</v>
      </c>
      <c r="M242" s="9">
        <v>9.5238095238095247E-3</v>
      </c>
      <c r="N242" s="20">
        <v>784</v>
      </c>
      <c r="O242" s="9">
        <v>0.53333333333333333</v>
      </c>
      <c r="P242" s="20">
        <v>151</v>
      </c>
      <c r="Q242" s="9">
        <v>0.10272108843537416</v>
      </c>
    </row>
    <row r="243" spans="4:17" x14ac:dyDescent="0.25">
      <c r="D243" s="8" t="s">
        <v>479</v>
      </c>
      <c r="E243" s="20">
        <v>5465</v>
      </c>
      <c r="F243" s="20">
        <v>3627</v>
      </c>
      <c r="G243" s="9">
        <v>0.66367795059469348</v>
      </c>
      <c r="H243" s="20">
        <v>1823</v>
      </c>
      <c r="I243" s="9">
        <v>0.50261924455472839</v>
      </c>
      <c r="J243" s="20">
        <v>0</v>
      </c>
      <c r="K243" s="9">
        <v>0</v>
      </c>
      <c r="L243" s="20">
        <v>30</v>
      </c>
      <c r="M243" s="9">
        <v>8.271298593879239E-3</v>
      </c>
      <c r="N243" s="20">
        <v>1295</v>
      </c>
      <c r="O243" s="9">
        <v>0.3570443893024538</v>
      </c>
      <c r="P243" s="20">
        <v>253</v>
      </c>
      <c r="Q243" s="9">
        <v>6.9754618141714922E-2</v>
      </c>
    </row>
    <row r="244" spans="4:17" x14ac:dyDescent="0.25">
      <c r="D244" s="8" t="s">
        <v>480</v>
      </c>
      <c r="E244" s="20">
        <v>4496</v>
      </c>
      <c r="F244" s="20">
        <v>2770</v>
      </c>
      <c r="G244" s="9">
        <v>0.61610320284697506</v>
      </c>
      <c r="H244" s="20">
        <v>1488</v>
      </c>
      <c r="I244" s="9">
        <v>0.53718411552346568</v>
      </c>
      <c r="J244" s="20">
        <v>0</v>
      </c>
      <c r="K244" s="9">
        <v>0</v>
      </c>
      <c r="L244" s="20">
        <v>23</v>
      </c>
      <c r="M244" s="9">
        <v>8.3032490974729242E-3</v>
      </c>
      <c r="N244" s="20">
        <v>1196</v>
      </c>
      <c r="O244" s="9">
        <v>0.43176895306859203</v>
      </c>
      <c r="P244" s="20">
        <v>305</v>
      </c>
      <c r="Q244" s="9">
        <v>0.11010830324909747</v>
      </c>
    </row>
    <row r="245" spans="4:17" x14ac:dyDescent="0.25">
      <c r="D245" s="8" t="s">
        <v>664</v>
      </c>
      <c r="E245" s="20">
        <v>4315</v>
      </c>
      <c r="F245" s="20">
        <v>2752</v>
      </c>
      <c r="G245" s="9">
        <v>0.63777520278099653</v>
      </c>
      <c r="H245" s="20">
        <v>1335</v>
      </c>
      <c r="I245" s="9">
        <v>0.48510174418604651</v>
      </c>
      <c r="J245" s="20">
        <v>0</v>
      </c>
      <c r="K245" s="9">
        <v>0</v>
      </c>
      <c r="L245" s="20">
        <v>20</v>
      </c>
      <c r="M245" s="9">
        <v>7.2674418604651162E-3</v>
      </c>
      <c r="N245" s="20">
        <v>1089</v>
      </c>
      <c r="O245" s="9">
        <v>0.39571220930232559</v>
      </c>
      <c r="P245" s="20">
        <v>265</v>
      </c>
      <c r="Q245" s="9">
        <v>9.6293604651162795E-2</v>
      </c>
    </row>
    <row r="246" spans="4:17" x14ac:dyDescent="0.25">
      <c r="D246" s="8" t="s">
        <v>665</v>
      </c>
      <c r="E246" s="20">
        <v>3093</v>
      </c>
      <c r="F246" s="20">
        <v>1899</v>
      </c>
      <c r="G246" s="9">
        <v>0.61396702230843836</v>
      </c>
      <c r="H246" s="20">
        <v>940</v>
      </c>
      <c r="I246" s="9">
        <v>0.49499736703528174</v>
      </c>
      <c r="J246" s="20">
        <v>0</v>
      </c>
      <c r="K246" s="9">
        <v>0</v>
      </c>
      <c r="L246" s="20">
        <v>28</v>
      </c>
      <c r="M246" s="9">
        <v>1.474460242232754E-2</v>
      </c>
      <c r="N246" s="20">
        <v>692</v>
      </c>
      <c r="O246" s="9">
        <v>0.36440231700895209</v>
      </c>
      <c r="P246" s="20">
        <v>319</v>
      </c>
      <c r="Q246" s="9">
        <v>0.16798314902580305</v>
      </c>
    </row>
    <row r="247" spans="4:17" x14ac:dyDescent="0.25">
      <c r="D247" s="8" t="s">
        <v>487</v>
      </c>
      <c r="E247" s="20">
        <v>5215</v>
      </c>
      <c r="F247" s="20">
        <v>2961</v>
      </c>
      <c r="G247" s="9">
        <v>0.56778523489932886</v>
      </c>
      <c r="H247" s="20">
        <v>1270</v>
      </c>
      <c r="I247" s="9">
        <v>0.42890915231340765</v>
      </c>
      <c r="J247" s="20"/>
      <c r="K247" s="9">
        <v>0</v>
      </c>
      <c r="L247" s="20">
        <v>42</v>
      </c>
      <c r="M247" s="9">
        <v>1.4184397163120567E-2</v>
      </c>
      <c r="N247" s="20">
        <v>444</v>
      </c>
      <c r="O247" s="9">
        <v>0.14994934143870314</v>
      </c>
      <c r="P247" s="20">
        <v>1454</v>
      </c>
      <c r="Q247" s="9">
        <v>0.4910503208375549</v>
      </c>
    </row>
    <row r="248" spans="4:17" x14ac:dyDescent="0.25">
      <c r="D248" s="8" t="s">
        <v>496</v>
      </c>
      <c r="E248" s="20">
        <v>2871</v>
      </c>
      <c r="F248" s="20">
        <v>1975</v>
      </c>
      <c r="G248" s="9">
        <v>0.68791361894810166</v>
      </c>
      <c r="H248" s="20">
        <v>1067</v>
      </c>
      <c r="I248" s="9">
        <v>0.54025316455696204</v>
      </c>
      <c r="J248" s="20">
        <v>0</v>
      </c>
      <c r="K248" s="9">
        <v>0</v>
      </c>
      <c r="L248" s="20">
        <v>22</v>
      </c>
      <c r="M248" s="9">
        <v>1.1139240506329114E-2</v>
      </c>
      <c r="N248" s="20">
        <v>423</v>
      </c>
      <c r="O248" s="9">
        <v>0.21417721518987343</v>
      </c>
      <c r="P248" s="20">
        <v>295</v>
      </c>
      <c r="Q248" s="9">
        <v>0.14936708860759493</v>
      </c>
    </row>
    <row r="249" spans="4:17" x14ac:dyDescent="0.25">
      <c r="D249" s="8" t="s">
        <v>673</v>
      </c>
      <c r="E249" s="20">
        <v>4538</v>
      </c>
      <c r="F249" s="20">
        <v>2958</v>
      </c>
      <c r="G249" s="9">
        <v>0.6518289995592772</v>
      </c>
      <c r="H249" s="20">
        <v>1685</v>
      </c>
      <c r="I249" s="9">
        <v>0.56964164976335363</v>
      </c>
      <c r="J249" s="20">
        <v>0</v>
      </c>
      <c r="K249" s="9">
        <v>0</v>
      </c>
      <c r="L249" s="20">
        <v>27</v>
      </c>
      <c r="M249" s="9">
        <v>9.1277890466531439E-3</v>
      </c>
      <c r="N249" s="20">
        <v>745</v>
      </c>
      <c r="O249" s="9">
        <v>0.25185936443542933</v>
      </c>
      <c r="P249" s="20">
        <v>633</v>
      </c>
      <c r="Q249" s="9">
        <v>0.21399594320486814</v>
      </c>
    </row>
    <row r="250" spans="4:17" x14ac:dyDescent="0.25">
      <c r="D250" s="7" t="s">
        <v>476</v>
      </c>
      <c r="E250" s="20">
        <v>49644</v>
      </c>
      <c r="F250" s="20">
        <v>37536</v>
      </c>
      <c r="G250" s="9">
        <v>0.75610345661107081</v>
      </c>
      <c r="H250" s="20">
        <v>25899</v>
      </c>
      <c r="I250" s="9">
        <v>0.68997762148337594</v>
      </c>
      <c r="J250" s="20">
        <v>1</v>
      </c>
      <c r="K250" s="9">
        <v>2.6641091219096334E-5</v>
      </c>
      <c r="L250" s="20">
        <v>756</v>
      </c>
      <c r="M250" s="9">
        <v>2.0140664961636828E-2</v>
      </c>
      <c r="N250" s="20">
        <v>6838</v>
      </c>
      <c r="O250" s="9">
        <v>0.18217178175618073</v>
      </c>
      <c r="P250" s="20">
        <v>3009</v>
      </c>
      <c r="Q250" s="9">
        <v>8.0163043478260865E-2</v>
      </c>
    </row>
    <row r="251" spans="4:17" x14ac:dyDescent="0.25">
      <c r="D251" s="8" t="s">
        <v>653</v>
      </c>
      <c r="E251" s="20">
        <v>2472</v>
      </c>
      <c r="F251" s="20">
        <v>1810</v>
      </c>
      <c r="G251" s="9">
        <v>0.73220064724919098</v>
      </c>
      <c r="H251" s="20">
        <v>1294</v>
      </c>
      <c r="I251" s="9">
        <v>0.7149171270718232</v>
      </c>
      <c r="J251" s="20">
        <v>0</v>
      </c>
      <c r="K251" s="9">
        <v>0</v>
      </c>
      <c r="L251" s="20">
        <v>24</v>
      </c>
      <c r="M251" s="9">
        <v>1.3259668508287293E-2</v>
      </c>
      <c r="N251" s="20">
        <v>439</v>
      </c>
      <c r="O251" s="9">
        <v>0.24254143646408841</v>
      </c>
      <c r="P251" s="20">
        <v>110</v>
      </c>
      <c r="Q251" s="9">
        <v>6.0773480662983423E-2</v>
      </c>
    </row>
    <row r="252" spans="4:17" x14ac:dyDescent="0.25">
      <c r="D252" s="8" t="s">
        <v>656</v>
      </c>
      <c r="E252" s="20">
        <v>6059</v>
      </c>
      <c r="F252" s="20">
        <v>4229</v>
      </c>
      <c r="G252" s="9">
        <v>0.69796996203994055</v>
      </c>
      <c r="H252" s="20">
        <v>2459</v>
      </c>
      <c r="I252" s="9">
        <v>0.58146133837786707</v>
      </c>
      <c r="J252" s="20">
        <v>0</v>
      </c>
      <c r="K252" s="9">
        <v>0</v>
      </c>
      <c r="L252" s="20">
        <v>185</v>
      </c>
      <c r="M252" s="9">
        <v>4.3745566327737052E-2</v>
      </c>
      <c r="N252" s="20">
        <v>1059</v>
      </c>
      <c r="O252" s="9">
        <v>0.25041380941120833</v>
      </c>
      <c r="P252" s="20">
        <v>316</v>
      </c>
      <c r="Q252" s="9">
        <v>7.47221565381887E-2</v>
      </c>
    </row>
    <row r="253" spans="4:17" x14ac:dyDescent="0.25">
      <c r="D253" s="8" t="s">
        <v>659</v>
      </c>
      <c r="E253" s="20">
        <v>2916</v>
      </c>
      <c r="F253" s="20">
        <v>2280</v>
      </c>
      <c r="G253" s="9">
        <v>0.78189300411522633</v>
      </c>
      <c r="H253" s="20">
        <v>1597</v>
      </c>
      <c r="I253" s="9">
        <v>0.70043859649122808</v>
      </c>
      <c r="J253" s="20">
        <v>0</v>
      </c>
      <c r="K253" s="9">
        <v>0</v>
      </c>
      <c r="L253" s="20">
        <v>58</v>
      </c>
      <c r="M253" s="9">
        <v>2.5438596491228069E-2</v>
      </c>
      <c r="N253" s="20">
        <v>263</v>
      </c>
      <c r="O253" s="9">
        <v>0.11535087719298245</v>
      </c>
      <c r="P253" s="20">
        <v>208</v>
      </c>
      <c r="Q253" s="9">
        <v>9.1228070175438603E-2</v>
      </c>
    </row>
    <row r="254" spans="4:17" x14ac:dyDescent="0.25">
      <c r="D254" s="8" t="s">
        <v>485</v>
      </c>
      <c r="E254" s="20">
        <v>3531</v>
      </c>
      <c r="F254" s="20">
        <v>2878</v>
      </c>
      <c r="G254" s="9">
        <v>0.81506655338431044</v>
      </c>
      <c r="H254" s="20">
        <v>2125</v>
      </c>
      <c r="I254" s="9">
        <v>0.73835997220291871</v>
      </c>
      <c r="J254" s="20">
        <v>0</v>
      </c>
      <c r="K254" s="9">
        <v>0</v>
      </c>
      <c r="L254" s="20">
        <v>146</v>
      </c>
      <c r="M254" s="9">
        <v>5.0729673384294648E-2</v>
      </c>
      <c r="N254" s="20">
        <v>348</v>
      </c>
      <c r="O254" s="9">
        <v>0.12091730368311328</v>
      </c>
      <c r="P254" s="20">
        <v>70</v>
      </c>
      <c r="Q254" s="9">
        <v>2.4322446143154968E-2</v>
      </c>
    </row>
    <row r="255" spans="4:17" x14ac:dyDescent="0.25">
      <c r="D255" s="8" t="s">
        <v>668</v>
      </c>
      <c r="E255" s="20">
        <v>3224</v>
      </c>
      <c r="F255" s="20">
        <v>2298</v>
      </c>
      <c r="G255" s="9">
        <v>0.71277915632754341</v>
      </c>
      <c r="H255" s="20">
        <v>1409</v>
      </c>
      <c r="I255" s="9">
        <v>0.61314186248912095</v>
      </c>
      <c r="J255" s="20">
        <v>0</v>
      </c>
      <c r="K255" s="9">
        <v>0</v>
      </c>
      <c r="L255" s="20">
        <v>31</v>
      </c>
      <c r="M255" s="9">
        <v>1.3489991296779809E-2</v>
      </c>
      <c r="N255" s="20">
        <v>472</v>
      </c>
      <c r="O255" s="9">
        <v>0.20539599651871193</v>
      </c>
      <c r="P255" s="20">
        <v>313</v>
      </c>
      <c r="Q255" s="9">
        <v>0.13620539599651871</v>
      </c>
    </row>
    <row r="256" spans="4:17" x14ac:dyDescent="0.25">
      <c r="D256" s="8" t="s">
        <v>670</v>
      </c>
      <c r="E256" s="20">
        <v>6035</v>
      </c>
      <c r="F256" s="20">
        <v>4828</v>
      </c>
      <c r="G256" s="9">
        <v>0.8</v>
      </c>
      <c r="H256" s="20">
        <v>3590</v>
      </c>
      <c r="I256" s="9">
        <v>0.74357912178956087</v>
      </c>
      <c r="J256" s="20">
        <v>0</v>
      </c>
      <c r="K256" s="9">
        <v>0</v>
      </c>
      <c r="L256" s="20">
        <v>57</v>
      </c>
      <c r="M256" s="9">
        <v>1.1806130903065452E-2</v>
      </c>
      <c r="N256" s="20">
        <v>731</v>
      </c>
      <c r="O256" s="9">
        <v>0.15140845070422534</v>
      </c>
      <c r="P256" s="20">
        <v>268</v>
      </c>
      <c r="Q256" s="9">
        <v>5.5509527754763879E-2</v>
      </c>
    </row>
    <row r="257" spans="4:17" x14ac:dyDescent="0.25">
      <c r="D257" s="8" t="s">
        <v>671</v>
      </c>
      <c r="E257" s="20">
        <v>4768</v>
      </c>
      <c r="F257" s="20">
        <v>3543</v>
      </c>
      <c r="G257" s="9">
        <v>0.74307885906040272</v>
      </c>
      <c r="H257" s="20">
        <v>2424</v>
      </c>
      <c r="I257" s="9">
        <v>0.68416596104995764</v>
      </c>
      <c r="J257" s="20">
        <v>0</v>
      </c>
      <c r="K257" s="9">
        <v>0</v>
      </c>
      <c r="L257" s="20">
        <v>38</v>
      </c>
      <c r="M257" s="9">
        <v>1.0725373976855771E-2</v>
      </c>
      <c r="N257" s="20">
        <v>916</v>
      </c>
      <c r="O257" s="9">
        <v>0.25853796217894442</v>
      </c>
      <c r="P257" s="20">
        <v>134</v>
      </c>
      <c r="Q257" s="9">
        <v>3.7821055602596666E-2</v>
      </c>
    </row>
    <row r="258" spans="4:17" x14ac:dyDescent="0.25">
      <c r="D258" s="8" t="s">
        <v>497</v>
      </c>
      <c r="E258" s="20">
        <v>4784</v>
      </c>
      <c r="F258" s="20">
        <v>3352</v>
      </c>
      <c r="G258" s="9">
        <v>0.70066889632107021</v>
      </c>
      <c r="H258" s="20">
        <v>2109</v>
      </c>
      <c r="I258" s="9">
        <v>0.62917661097852029</v>
      </c>
      <c r="J258" s="20">
        <v>0</v>
      </c>
      <c r="K258" s="9">
        <v>0</v>
      </c>
      <c r="L258" s="20">
        <v>39</v>
      </c>
      <c r="M258" s="9">
        <v>1.1634844868735084E-2</v>
      </c>
      <c r="N258" s="20">
        <v>669</v>
      </c>
      <c r="O258" s="9">
        <v>0.19958233890214797</v>
      </c>
      <c r="P258" s="20">
        <v>550</v>
      </c>
      <c r="Q258" s="9">
        <v>0.16408114558472553</v>
      </c>
    </row>
    <row r="259" spans="4:17" x14ac:dyDescent="0.25">
      <c r="D259" s="8" t="s">
        <v>672</v>
      </c>
      <c r="E259" s="20">
        <v>5651</v>
      </c>
      <c r="F259" s="20">
        <v>4425</v>
      </c>
      <c r="G259" s="9">
        <v>0.78304724827464167</v>
      </c>
      <c r="H259" s="20">
        <v>3212</v>
      </c>
      <c r="I259" s="9">
        <v>0.72587570621468922</v>
      </c>
      <c r="J259" s="20">
        <v>0</v>
      </c>
      <c r="K259" s="9">
        <v>0</v>
      </c>
      <c r="L259" s="20">
        <v>105</v>
      </c>
      <c r="M259" s="9">
        <v>2.3728813559322035E-2</v>
      </c>
      <c r="N259" s="20">
        <v>682</v>
      </c>
      <c r="O259" s="9">
        <v>0.15412429378531073</v>
      </c>
      <c r="P259" s="20">
        <v>321</v>
      </c>
      <c r="Q259" s="9">
        <v>7.2542372881355927E-2</v>
      </c>
    </row>
    <row r="260" spans="4:17" x14ac:dyDescent="0.25">
      <c r="D260" s="8" t="s">
        <v>675</v>
      </c>
      <c r="E260" s="20">
        <v>5803</v>
      </c>
      <c r="F260" s="20">
        <v>4563</v>
      </c>
      <c r="G260" s="9">
        <v>0.78631742202309152</v>
      </c>
      <c r="H260" s="20">
        <v>3327</v>
      </c>
      <c r="I260" s="9">
        <v>0.72912557527942146</v>
      </c>
      <c r="J260" s="20">
        <v>0</v>
      </c>
      <c r="K260" s="9">
        <v>0</v>
      </c>
      <c r="L260" s="20">
        <v>43</v>
      </c>
      <c r="M260" s="9">
        <v>9.423624808240192E-3</v>
      </c>
      <c r="N260" s="20">
        <v>558</v>
      </c>
      <c r="O260" s="9">
        <v>0.1222879684418146</v>
      </c>
      <c r="P260" s="20">
        <v>512</v>
      </c>
      <c r="Q260" s="9">
        <v>0.11220688143765067</v>
      </c>
    </row>
    <row r="261" spans="4:17" x14ac:dyDescent="0.25">
      <c r="D261" s="8" t="s">
        <v>477</v>
      </c>
      <c r="E261" s="20">
        <v>4401</v>
      </c>
      <c r="F261" s="20">
        <v>3330</v>
      </c>
      <c r="G261" s="9">
        <v>0.75664621676891619</v>
      </c>
      <c r="H261" s="20">
        <v>2353</v>
      </c>
      <c r="I261" s="9">
        <v>0.70660660660660657</v>
      </c>
      <c r="J261" s="20">
        <v>1</v>
      </c>
      <c r="K261" s="9">
        <v>3.0030030030030029E-4</v>
      </c>
      <c r="L261" s="20">
        <v>30</v>
      </c>
      <c r="M261" s="9">
        <v>9.0090090090090089E-3</v>
      </c>
      <c r="N261" s="20">
        <v>701</v>
      </c>
      <c r="O261" s="9">
        <v>0.21051051051051051</v>
      </c>
      <c r="P261" s="20">
        <v>207</v>
      </c>
      <c r="Q261" s="9">
        <v>6.2162162162162166E-2</v>
      </c>
    </row>
    <row r="262" spans="4:17" x14ac:dyDescent="0.25">
      <c r="D262" s="6" t="s">
        <v>676</v>
      </c>
      <c r="E262" s="20">
        <v>244344</v>
      </c>
      <c r="F262" s="20">
        <v>144773</v>
      </c>
      <c r="G262" s="9">
        <v>0.59249664407556557</v>
      </c>
      <c r="H262" s="20">
        <v>68699</v>
      </c>
      <c r="I262" s="9">
        <v>0.47452909036906055</v>
      </c>
      <c r="J262" s="20">
        <v>0</v>
      </c>
      <c r="K262" s="9">
        <v>0</v>
      </c>
      <c r="L262" s="20">
        <v>3095</v>
      </c>
      <c r="M262" s="9">
        <v>2.1378295676680044E-2</v>
      </c>
      <c r="N262" s="20">
        <v>63836</v>
      </c>
      <c r="O262" s="9">
        <v>0.44093857280017684</v>
      </c>
      <c r="P262" s="20">
        <v>19258</v>
      </c>
      <c r="Q262" s="9">
        <v>0.13302204140274776</v>
      </c>
    </row>
    <row r="263" spans="4:17" x14ac:dyDescent="0.25">
      <c r="D263" s="7" t="s">
        <v>693</v>
      </c>
      <c r="E263" s="20">
        <v>22792</v>
      </c>
      <c r="F263" s="20">
        <v>14317</v>
      </c>
      <c r="G263" s="9">
        <v>0.62815900315900319</v>
      </c>
      <c r="H263" s="20">
        <v>7713</v>
      </c>
      <c r="I263" s="9">
        <v>0.53873018090382063</v>
      </c>
      <c r="J263" s="20">
        <v>0</v>
      </c>
      <c r="K263" s="9">
        <v>0</v>
      </c>
      <c r="L263" s="20">
        <v>278</v>
      </c>
      <c r="M263" s="9">
        <v>1.9417475728155338E-2</v>
      </c>
      <c r="N263" s="20">
        <v>5421</v>
      </c>
      <c r="O263" s="9">
        <v>0.37864077669902912</v>
      </c>
      <c r="P263" s="20">
        <v>1702</v>
      </c>
      <c r="Q263" s="9">
        <v>0.11887965355870643</v>
      </c>
    </row>
    <row r="264" spans="4:17" x14ac:dyDescent="0.25">
      <c r="D264" s="8" t="s">
        <v>694</v>
      </c>
      <c r="E264" s="20">
        <v>3203</v>
      </c>
      <c r="F264" s="20">
        <v>1952</v>
      </c>
      <c r="G264" s="9">
        <v>0.6094286606306587</v>
      </c>
      <c r="H264" s="20">
        <v>1011</v>
      </c>
      <c r="I264" s="9">
        <v>0.51793032786885251</v>
      </c>
      <c r="J264" s="20">
        <v>0</v>
      </c>
      <c r="K264" s="9">
        <v>0</v>
      </c>
      <c r="L264" s="20">
        <v>38</v>
      </c>
      <c r="M264" s="9">
        <v>1.9467213114754099E-2</v>
      </c>
      <c r="N264" s="20">
        <v>796</v>
      </c>
      <c r="O264" s="9">
        <v>0.40778688524590162</v>
      </c>
      <c r="P264" s="20">
        <v>277</v>
      </c>
      <c r="Q264" s="9">
        <v>0.14190573770491804</v>
      </c>
    </row>
    <row r="265" spans="4:17" x14ac:dyDescent="0.25">
      <c r="D265" s="8" t="s">
        <v>696</v>
      </c>
      <c r="E265" s="20">
        <v>5321</v>
      </c>
      <c r="F265" s="20">
        <v>3218</v>
      </c>
      <c r="G265" s="9">
        <v>0.6047735388084946</v>
      </c>
      <c r="H265" s="20">
        <v>1534</v>
      </c>
      <c r="I265" s="9">
        <v>0.47669359850839033</v>
      </c>
      <c r="J265" s="20">
        <v>0</v>
      </c>
      <c r="K265" s="9">
        <v>0</v>
      </c>
      <c r="L265" s="20">
        <v>54</v>
      </c>
      <c r="M265" s="9">
        <v>1.678060907395898E-2</v>
      </c>
      <c r="N265" s="20">
        <v>1297</v>
      </c>
      <c r="O265" s="9">
        <v>0.40304536979490369</v>
      </c>
      <c r="P265" s="20">
        <v>517</v>
      </c>
      <c r="Q265" s="9">
        <v>0.16065879428216284</v>
      </c>
    </row>
    <row r="266" spans="4:17" x14ac:dyDescent="0.25">
      <c r="D266" s="8" t="s">
        <v>704</v>
      </c>
      <c r="E266" s="20">
        <v>2478</v>
      </c>
      <c r="F266" s="20">
        <v>1555</v>
      </c>
      <c r="G266" s="9">
        <v>0.62752219531880549</v>
      </c>
      <c r="H266" s="20">
        <v>869</v>
      </c>
      <c r="I266" s="9">
        <v>0.55884244372990355</v>
      </c>
      <c r="J266" s="20">
        <v>0</v>
      </c>
      <c r="K266" s="9">
        <v>0</v>
      </c>
      <c r="L266" s="20">
        <v>35</v>
      </c>
      <c r="M266" s="9">
        <v>2.2508038585209004E-2</v>
      </c>
      <c r="N266" s="20">
        <v>572</v>
      </c>
      <c r="O266" s="9">
        <v>0.36784565916398715</v>
      </c>
      <c r="P266" s="20">
        <v>184</v>
      </c>
      <c r="Q266" s="9">
        <v>0.11832797427652733</v>
      </c>
    </row>
    <row r="267" spans="4:17" x14ac:dyDescent="0.25">
      <c r="D267" s="8" t="s">
        <v>709</v>
      </c>
      <c r="E267" s="20">
        <v>7586</v>
      </c>
      <c r="F267" s="20">
        <v>4704</v>
      </c>
      <c r="G267" s="9">
        <v>0.62008963880833112</v>
      </c>
      <c r="H267" s="20">
        <v>2518</v>
      </c>
      <c r="I267" s="9">
        <v>0.53528911564625847</v>
      </c>
      <c r="J267" s="20">
        <v>0</v>
      </c>
      <c r="K267" s="9">
        <v>0</v>
      </c>
      <c r="L267" s="20">
        <v>110</v>
      </c>
      <c r="M267" s="9">
        <v>2.33843537414966E-2</v>
      </c>
      <c r="N267" s="20">
        <v>1796</v>
      </c>
      <c r="O267" s="9">
        <v>0.38180272108843538</v>
      </c>
      <c r="P267" s="20">
        <v>578</v>
      </c>
      <c r="Q267" s="9">
        <v>0.12287414965986394</v>
      </c>
    </row>
    <row r="268" spans="4:17" x14ac:dyDescent="0.25">
      <c r="D268" s="8" t="s">
        <v>713</v>
      </c>
      <c r="E268" s="20">
        <v>4204</v>
      </c>
      <c r="F268" s="20">
        <v>2888</v>
      </c>
      <c r="G268" s="9">
        <v>0.68696479543292099</v>
      </c>
      <c r="H268" s="20">
        <v>1781</v>
      </c>
      <c r="I268" s="9">
        <v>0.61668975069252074</v>
      </c>
      <c r="J268" s="20">
        <v>0</v>
      </c>
      <c r="K268" s="9">
        <v>0</v>
      </c>
      <c r="L268" s="20">
        <v>41</v>
      </c>
      <c r="M268" s="9">
        <v>1.4196675900277008E-2</v>
      </c>
      <c r="N268" s="20">
        <v>960</v>
      </c>
      <c r="O268" s="9">
        <v>0.33240997229916897</v>
      </c>
      <c r="P268" s="20">
        <v>146</v>
      </c>
      <c r="Q268" s="9">
        <v>5.0554016620498618E-2</v>
      </c>
    </row>
    <row r="269" spans="4:17" x14ac:dyDescent="0.25">
      <c r="D269" s="7" t="s">
        <v>679</v>
      </c>
      <c r="E269" s="20">
        <v>26998</v>
      </c>
      <c r="F269" s="20">
        <v>14487</v>
      </c>
      <c r="G269" s="9">
        <v>0.53659530335580419</v>
      </c>
      <c r="H269" s="20">
        <v>6675</v>
      </c>
      <c r="I269" s="9">
        <v>0.46075792089459516</v>
      </c>
      <c r="J269" s="20">
        <v>0</v>
      </c>
      <c r="K269" s="9">
        <v>0</v>
      </c>
      <c r="L269" s="20">
        <v>611</v>
      </c>
      <c r="M269" s="9">
        <v>4.2175743770276802E-2</v>
      </c>
      <c r="N269" s="20">
        <v>8214</v>
      </c>
      <c r="O269" s="9">
        <v>0.56699109546489956</v>
      </c>
      <c r="P269" s="20">
        <v>2168</v>
      </c>
      <c r="Q269" s="9">
        <v>0.14965141161040935</v>
      </c>
    </row>
    <row r="270" spans="4:17" x14ac:dyDescent="0.25">
      <c r="D270" s="8" t="s">
        <v>680</v>
      </c>
      <c r="E270" s="20">
        <v>5655</v>
      </c>
      <c r="F270" s="20">
        <v>3118</v>
      </c>
      <c r="G270" s="9">
        <v>0.55137046861184791</v>
      </c>
      <c r="H270" s="20">
        <v>1434</v>
      </c>
      <c r="I270" s="9">
        <v>0.45991019884541373</v>
      </c>
      <c r="J270" s="20">
        <v>0</v>
      </c>
      <c r="K270" s="9">
        <v>0</v>
      </c>
      <c r="L270" s="20">
        <v>107</v>
      </c>
      <c r="M270" s="9">
        <v>3.4316869788325849E-2</v>
      </c>
      <c r="N270" s="20">
        <v>1823</v>
      </c>
      <c r="O270" s="9">
        <v>0.58466966003848619</v>
      </c>
      <c r="P270" s="20">
        <v>289</v>
      </c>
      <c r="Q270" s="9">
        <v>9.268762026940347E-2</v>
      </c>
    </row>
    <row r="271" spans="4:17" x14ac:dyDescent="0.25">
      <c r="D271" s="8" t="s">
        <v>685</v>
      </c>
      <c r="E271" s="20">
        <v>10280</v>
      </c>
      <c r="F271" s="20">
        <v>6129</v>
      </c>
      <c r="G271" s="9">
        <v>0.59620622568093384</v>
      </c>
      <c r="H271" s="20">
        <v>3012</v>
      </c>
      <c r="I271" s="9">
        <v>0.49143416544297602</v>
      </c>
      <c r="J271" s="20">
        <v>0</v>
      </c>
      <c r="K271" s="9">
        <v>0</v>
      </c>
      <c r="L271" s="20">
        <v>228</v>
      </c>
      <c r="M271" s="9">
        <v>3.7200195790504161E-2</v>
      </c>
      <c r="N271" s="20">
        <v>2894</v>
      </c>
      <c r="O271" s="9">
        <v>0.47218143253385542</v>
      </c>
      <c r="P271" s="20">
        <v>505</v>
      </c>
      <c r="Q271" s="9">
        <v>8.2395170500897369E-2</v>
      </c>
    </row>
    <row r="272" spans="4:17" x14ac:dyDescent="0.25">
      <c r="D272" s="8" t="s">
        <v>697</v>
      </c>
      <c r="E272" s="20">
        <v>765</v>
      </c>
      <c r="F272" s="20">
        <v>204</v>
      </c>
      <c r="G272" s="9">
        <v>0.26666666666666666</v>
      </c>
      <c r="H272" s="20">
        <v>55</v>
      </c>
      <c r="I272" s="9">
        <v>0.26960784313725489</v>
      </c>
      <c r="J272" s="20">
        <v>0</v>
      </c>
      <c r="K272" s="9">
        <v>0</v>
      </c>
      <c r="L272" s="20">
        <v>41</v>
      </c>
      <c r="M272" s="9">
        <v>0.20098039215686275</v>
      </c>
      <c r="N272" s="20">
        <v>336</v>
      </c>
      <c r="O272" s="9">
        <v>1.6470588235294117</v>
      </c>
      <c r="P272" s="20">
        <v>72</v>
      </c>
      <c r="Q272" s="9">
        <v>0.35294117647058826</v>
      </c>
    </row>
    <row r="273" spans="4:17" x14ac:dyDescent="0.25">
      <c r="D273" s="8" t="s">
        <v>705</v>
      </c>
      <c r="E273" s="20">
        <v>10298</v>
      </c>
      <c r="F273" s="20">
        <v>5036</v>
      </c>
      <c r="G273" s="9">
        <v>0.48902699553311324</v>
      </c>
      <c r="H273" s="20">
        <v>2174</v>
      </c>
      <c r="I273" s="9">
        <v>0.43169181890389197</v>
      </c>
      <c r="J273" s="20">
        <v>0</v>
      </c>
      <c r="K273" s="9">
        <v>0</v>
      </c>
      <c r="L273" s="20">
        <v>235</v>
      </c>
      <c r="M273" s="9">
        <v>4.666401906274821E-2</v>
      </c>
      <c r="N273" s="20">
        <v>3161</v>
      </c>
      <c r="O273" s="9">
        <v>0.6276806989674345</v>
      </c>
      <c r="P273" s="20">
        <v>1302</v>
      </c>
      <c r="Q273" s="9">
        <v>0.25853852263701349</v>
      </c>
    </row>
    <row r="274" spans="4:17" x14ac:dyDescent="0.25">
      <c r="D274" s="7" t="s">
        <v>681</v>
      </c>
      <c r="E274" s="20">
        <v>43508</v>
      </c>
      <c r="F274" s="20">
        <v>25900</v>
      </c>
      <c r="G274" s="9">
        <v>0.59529281971131742</v>
      </c>
      <c r="H274" s="20">
        <v>12966</v>
      </c>
      <c r="I274" s="9">
        <v>0.50061776061776064</v>
      </c>
      <c r="J274" s="20">
        <v>0</v>
      </c>
      <c r="K274" s="9">
        <v>0</v>
      </c>
      <c r="L274" s="20">
        <v>706</v>
      </c>
      <c r="M274" s="9">
        <v>2.7258687258687259E-2</v>
      </c>
      <c r="N274" s="20">
        <v>11775</v>
      </c>
      <c r="O274" s="9">
        <v>0.45463320463320461</v>
      </c>
      <c r="P274" s="20">
        <v>2890</v>
      </c>
      <c r="Q274" s="9">
        <v>0.11158301158301158</v>
      </c>
    </row>
    <row r="275" spans="4:17" x14ac:dyDescent="0.25">
      <c r="D275" s="8" t="s">
        <v>682</v>
      </c>
      <c r="E275" s="20">
        <v>19075</v>
      </c>
      <c r="F275" s="20">
        <v>11481</v>
      </c>
      <c r="G275" s="9">
        <v>0.60188728702490168</v>
      </c>
      <c r="H275" s="20">
        <v>5847</v>
      </c>
      <c r="I275" s="9">
        <v>0.50927619545335767</v>
      </c>
      <c r="J275" s="20">
        <v>0</v>
      </c>
      <c r="K275" s="9">
        <v>0</v>
      </c>
      <c r="L275" s="20">
        <v>586</v>
      </c>
      <c r="M275" s="9">
        <v>5.1040850100165493E-2</v>
      </c>
      <c r="N275" s="20">
        <v>5086</v>
      </c>
      <c r="O275" s="9">
        <v>0.44299277066457626</v>
      </c>
      <c r="P275" s="20">
        <v>968</v>
      </c>
      <c r="Q275" s="9">
        <v>8.4313213134744366E-2</v>
      </c>
    </row>
    <row r="276" spans="4:17" x14ac:dyDescent="0.25">
      <c r="D276" s="8" t="s">
        <v>689</v>
      </c>
      <c r="E276" s="20">
        <v>7190</v>
      </c>
      <c r="F276" s="20">
        <v>4238</v>
      </c>
      <c r="G276" s="9">
        <v>0.5894297635605007</v>
      </c>
      <c r="H276" s="20">
        <v>2196</v>
      </c>
      <c r="I276" s="9">
        <v>0.51816894761680032</v>
      </c>
      <c r="J276" s="20">
        <v>0</v>
      </c>
      <c r="K276" s="9">
        <v>0</v>
      </c>
      <c r="L276" s="20">
        <v>35</v>
      </c>
      <c r="M276" s="9">
        <v>8.2586125530910801E-3</v>
      </c>
      <c r="N276" s="20">
        <v>2160</v>
      </c>
      <c r="O276" s="9">
        <v>0.5096743747050495</v>
      </c>
      <c r="P276" s="20">
        <v>439</v>
      </c>
      <c r="Q276" s="9">
        <v>0.10358659745162813</v>
      </c>
    </row>
    <row r="277" spans="4:17" x14ac:dyDescent="0.25">
      <c r="D277" s="8" t="s">
        <v>698</v>
      </c>
      <c r="E277" s="20">
        <v>10522</v>
      </c>
      <c r="F277" s="20">
        <v>6640</v>
      </c>
      <c r="G277" s="9">
        <v>0.63105873408097324</v>
      </c>
      <c r="H277" s="20">
        <v>3206</v>
      </c>
      <c r="I277" s="9">
        <v>0.48283132530120482</v>
      </c>
      <c r="J277" s="20">
        <v>0</v>
      </c>
      <c r="K277" s="9">
        <v>0</v>
      </c>
      <c r="L277" s="20">
        <v>69</v>
      </c>
      <c r="M277" s="9">
        <v>1.0391566265060241E-2</v>
      </c>
      <c r="N277" s="20">
        <v>2352</v>
      </c>
      <c r="O277" s="9">
        <v>0.35421686746987951</v>
      </c>
      <c r="P277" s="20">
        <v>847</v>
      </c>
      <c r="Q277" s="9">
        <v>0.12756024096385543</v>
      </c>
    </row>
    <row r="278" spans="4:17" x14ac:dyDescent="0.25">
      <c r="D278" s="8" t="s">
        <v>699</v>
      </c>
      <c r="E278" s="20">
        <v>6721</v>
      </c>
      <c r="F278" s="20">
        <v>3541</v>
      </c>
      <c r="G278" s="9">
        <v>0.5268561226008035</v>
      </c>
      <c r="H278" s="20">
        <v>1717</v>
      </c>
      <c r="I278" s="9">
        <v>0.48489127365151086</v>
      </c>
      <c r="J278" s="20">
        <v>0</v>
      </c>
      <c r="K278" s="9">
        <v>0</v>
      </c>
      <c r="L278" s="20">
        <v>16</v>
      </c>
      <c r="M278" s="9">
        <v>4.5184975995481505E-3</v>
      </c>
      <c r="N278" s="20">
        <v>2177</v>
      </c>
      <c r="O278" s="9">
        <v>0.61479807963852018</v>
      </c>
      <c r="P278" s="20">
        <v>636</v>
      </c>
      <c r="Q278" s="9">
        <v>0.17961027958203898</v>
      </c>
    </row>
    <row r="279" spans="4:17" x14ac:dyDescent="0.25">
      <c r="D279" s="7" t="s">
        <v>702</v>
      </c>
      <c r="E279" s="20">
        <v>36324</v>
      </c>
      <c r="F279" s="20">
        <v>21622</v>
      </c>
      <c r="G279" s="9">
        <v>0.59525382667107152</v>
      </c>
      <c r="H279" s="20">
        <v>7851</v>
      </c>
      <c r="I279" s="9">
        <v>0.36310239570807512</v>
      </c>
      <c r="J279" s="20">
        <v>0</v>
      </c>
      <c r="K279" s="9">
        <v>0</v>
      </c>
      <c r="L279" s="20">
        <v>216</v>
      </c>
      <c r="M279" s="9">
        <v>9.989825178059384E-3</v>
      </c>
      <c r="N279" s="20">
        <v>10264</v>
      </c>
      <c r="O279" s="9">
        <v>0.47470169272037738</v>
      </c>
      <c r="P279" s="20">
        <v>2305</v>
      </c>
      <c r="Q279" s="9">
        <v>0.10660438442327259</v>
      </c>
    </row>
    <row r="280" spans="4:17" x14ac:dyDescent="0.25">
      <c r="D280" s="8" t="s">
        <v>703</v>
      </c>
      <c r="E280" s="20">
        <v>4165</v>
      </c>
      <c r="F280" s="20">
        <v>2387</v>
      </c>
      <c r="G280" s="9">
        <v>0.57310924369747895</v>
      </c>
      <c r="H280" s="20">
        <v>1174</v>
      </c>
      <c r="I280" s="9">
        <v>0.49183074989526604</v>
      </c>
      <c r="J280" s="20">
        <v>0</v>
      </c>
      <c r="K280" s="9">
        <v>0</v>
      </c>
      <c r="L280" s="20">
        <v>11</v>
      </c>
      <c r="M280" s="9">
        <v>4.608294930875576E-3</v>
      </c>
      <c r="N280" s="20">
        <v>1217</v>
      </c>
      <c r="O280" s="9">
        <v>0.50984499371596148</v>
      </c>
      <c r="P280" s="20">
        <v>358</v>
      </c>
      <c r="Q280" s="9">
        <v>0.14997905320485966</v>
      </c>
    </row>
    <row r="281" spans="4:17" x14ac:dyDescent="0.25">
      <c r="D281" s="8" t="s">
        <v>706</v>
      </c>
      <c r="E281" s="20">
        <v>9604</v>
      </c>
      <c r="F281" s="20">
        <v>5858</v>
      </c>
      <c r="G281" s="9">
        <v>0.60995418575593507</v>
      </c>
      <c r="H281" s="20">
        <v>813</v>
      </c>
      <c r="I281" s="9">
        <v>0.13878456811198361</v>
      </c>
      <c r="J281" s="20">
        <v>0</v>
      </c>
      <c r="K281" s="9">
        <v>0</v>
      </c>
      <c r="L281" s="20">
        <v>140</v>
      </c>
      <c r="M281" s="9">
        <v>2.3898941618299762E-2</v>
      </c>
      <c r="N281" s="20">
        <v>2541</v>
      </c>
      <c r="O281" s="9">
        <v>0.43376579037214064</v>
      </c>
      <c r="P281" s="20">
        <v>625</v>
      </c>
      <c r="Q281" s="9">
        <v>0.10669170365312393</v>
      </c>
    </row>
    <row r="282" spans="4:17" x14ac:dyDescent="0.25">
      <c r="D282" s="8" t="s">
        <v>708</v>
      </c>
      <c r="E282" s="20">
        <v>9695</v>
      </c>
      <c r="F282" s="20">
        <v>6136</v>
      </c>
      <c r="G282" s="9">
        <v>0.63290355853532754</v>
      </c>
      <c r="H282" s="20">
        <v>2656</v>
      </c>
      <c r="I282" s="9">
        <v>0.43285528031290743</v>
      </c>
      <c r="J282" s="20">
        <v>0</v>
      </c>
      <c r="K282" s="9">
        <v>0</v>
      </c>
      <c r="L282" s="20">
        <v>19</v>
      </c>
      <c r="M282" s="9">
        <v>3.0964797913950455E-3</v>
      </c>
      <c r="N282" s="20">
        <v>2347</v>
      </c>
      <c r="O282" s="9">
        <v>0.38249674054758803</v>
      </c>
      <c r="P282" s="20">
        <v>670</v>
      </c>
      <c r="Q282" s="9">
        <v>0.1091916558018253</v>
      </c>
    </row>
    <row r="283" spans="4:17" x14ac:dyDescent="0.25">
      <c r="D283" s="8" t="s">
        <v>710</v>
      </c>
      <c r="E283" s="20">
        <v>2570</v>
      </c>
      <c r="F283" s="20">
        <v>1364</v>
      </c>
      <c r="G283" s="9">
        <v>0.53073929961089494</v>
      </c>
      <c r="H283" s="20">
        <v>566</v>
      </c>
      <c r="I283" s="9">
        <v>0.4149560117302053</v>
      </c>
      <c r="J283" s="20">
        <v>0</v>
      </c>
      <c r="K283" s="9">
        <v>0</v>
      </c>
      <c r="L283" s="20">
        <v>12</v>
      </c>
      <c r="M283" s="9">
        <v>8.7976539589442824E-3</v>
      </c>
      <c r="N283" s="20">
        <v>851</v>
      </c>
      <c r="O283" s="9">
        <v>0.62390029325513197</v>
      </c>
      <c r="P283" s="20">
        <v>211</v>
      </c>
      <c r="Q283" s="9">
        <v>0.15469208211143695</v>
      </c>
    </row>
    <row r="284" spans="4:17" x14ac:dyDescent="0.25">
      <c r="D284" s="8" t="s">
        <v>715</v>
      </c>
      <c r="E284" s="20">
        <v>10290</v>
      </c>
      <c r="F284" s="20">
        <v>5877</v>
      </c>
      <c r="G284" s="9">
        <v>0.57113702623906704</v>
      </c>
      <c r="H284" s="20">
        <v>2642</v>
      </c>
      <c r="I284" s="9">
        <v>0.44954908967160118</v>
      </c>
      <c r="J284" s="20">
        <v>0</v>
      </c>
      <c r="K284" s="9">
        <v>0</v>
      </c>
      <c r="L284" s="20">
        <v>34</v>
      </c>
      <c r="M284" s="9">
        <v>5.7852645907776074E-3</v>
      </c>
      <c r="N284" s="20">
        <v>3308</v>
      </c>
      <c r="O284" s="9">
        <v>0.56287221371448015</v>
      </c>
      <c r="P284" s="20">
        <v>441</v>
      </c>
      <c r="Q284" s="9">
        <v>7.5038284839203676E-2</v>
      </c>
    </row>
    <row r="285" spans="4:17" x14ac:dyDescent="0.25">
      <c r="D285" s="7" t="s">
        <v>677</v>
      </c>
      <c r="E285" s="20">
        <v>30460</v>
      </c>
      <c r="F285" s="20">
        <v>18491</v>
      </c>
      <c r="G285" s="9">
        <v>0.6070584372948129</v>
      </c>
      <c r="H285" s="20">
        <v>8520</v>
      </c>
      <c r="I285" s="9">
        <v>0.46076469633875938</v>
      </c>
      <c r="J285" s="20">
        <v>0</v>
      </c>
      <c r="K285" s="9">
        <v>0</v>
      </c>
      <c r="L285" s="20">
        <v>429</v>
      </c>
      <c r="M285" s="9">
        <v>2.3200475907198096E-2</v>
      </c>
      <c r="N285" s="20">
        <v>8428</v>
      </c>
      <c r="O285" s="9">
        <v>0.45578930290411551</v>
      </c>
      <c r="P285" s="20">
        <v>1387</v>
      </c>
      <c r="Q285" s="9">
        <v>7.5009464063598513E-2</v>
      </c>
    </row>
    <row r="286" spans="4:17" x14ac:dyDescent="0.25">
      <c r="D286" s="8" t="s">
        <v>678</v>
      </c>
      <c r="E286" s="20">
        <v>7796</v>
      </c>
      <c r="F286" s="20">
        <v>5004</v>
      </c>
      <c r="G286" s="9">
        <v>0.64186762442278089</v>
      </c>
      <c r="H286" s="20">
        <v>2313</v>
      </c>
      <c r="I286" s="9">
        <v>0.46223021582733814</v>
      </c>
      <c r="J286" s="20">
        <v>0</v>
      </c>
      <c r="K286" s="9">
        <v>0</v>
      </c>
      <c r="L286" s="20">
        <v>107</v>
      </c>
      <c r="M286" s="9">
        <v>2.138289368505196E-2</v>
      </c>
      <c r="N286" s="20">
        <v>1888</v>
      </c>
      <c r="O286" s="9">
        <v>0.37729816147082335</v>
      </c>
      <c r="P286" s="20">
        <v>363</v>
      </c>
      <c r="Q286" s="9">
        <v>7.2541966426858506E-2</v>
      </c>
    </row>
    <row r="287" spans="4:17" x14ac:dyDescent="0.25">
      <c r="D287" s="8" t="s">
        <v>686</v>
      </c>
      <c r="E287" s="20">
        <v>8756</v>
      </c>
      <c r="F287" s="20">
        <v>5267</v>
      </c>
      <c r="G287" s="9">
        <v>0.60153037916857011</v>
      </c>
      <c r="H287" s="20">
        <v>2331</v>
      </c>
      <c r="I287" s="9">
        <v>0.44256692614391496</v>
      </c>
      <c r="J287" s="20">
        <v>0</v>
      </c>
      <c r="K287" s="9">
        <v>0</v>
      </c>
      <c r="L287" s="20">
        <v>48</v>
      </c>
      <c r="M287" s="9">
        <v>9.1133472565027521E-3</v>
      </c>
      <c r="N287" s="20">
        <v>2528</v>
      </c>
      <c r="O287" s="9">
        <v>0.47996962217581168</v>
      </c>
      <c r="P287" s="20">
        <v>419</v>
      </c>
      <c r="Q287" s="9">
        <v>7.9551927093221952E-2</v>
      </c>
    </row>
    <row r="288" spans="4:17" x14ac:dyDescent="0.25">
      <c r="D288" s="8" t="s">
        <v>692</v>
      </c>
      <c r="E288" s="20">
        <v>6790</v>
      </c>
      <c r="F288" s="20">
        <v>3698</v>
      </c>
      <c r="G288" s="9">
        <v>0.54462444771723117</v>
      </c>
      <c r="H288" s="20">
        <v>1662</v>
      </c>
      <c r="I288" s="9">
        <v>0.44943212547322875</v>
      </c>
      <c r="J288" s="20">
        <v>0</v>
      </c>
      <c r="K288" s="9">
        <v>0</v>
      </c>
      <c r="L288" s="20">
        <v>59</v>
      </c>
      <c r="M288" s="9">
        <v>1.5954570037858301E-2</v>
      </c>
      <c r="N288" s="20">
        <v>2274</v>
      </c>
      <c r="O288" s="9">
        <v>0.61492698756084374</v>
      </c>
      <c r="P288" s="20">
        <v>353</v>
      </c>
      <c r="Q288" s="9">
        <v>9.5457003785830177E-2</v>
      </c>
    </row>
    <row r="289" spans="4:17" x14ac:dyDescent="0.25">
      <c r="D289" s="8" t="s">
        <v>701</v>
      </c>
      <c r="E289" s="20">
        <v>7118</v>
      </c>
      <c r="F289" s="20">
        <v>4522</v>
      </c>
      <c r="G289" s="9">
        <v>0.63529081202584992</v>
      </c>
      <c r="H289" s="20">
        <v>2214</v>
      </c>
      <c r="I289" s="9">
        <v>0.48960636886333481</v>
      </c>
      <c r="J289" s="20">
        <v>0</v>
      </c>
      <c r="K289" s="9">
        <v>0</v>
      </c>
      <c r="L289" s="20">
        <v>215</v>
      </c>
      <c r="M289" s="9">
        <v>4.7545333923042901E-2</v>
      </c>
      <c r="N289" s="20">
        <v>1738</v>
      </c>
      <c r="O289" s="9">
        <v>0.38434321096859797</v>
      </c>
      <c r="P289" s="20">
        <v>252</v>
      </c>
      <c r="Q289" s="9">
        <v>5.5727554179566562E-2</v>
      </c>
    </row>
    <row r="290" spans="4:17" x14ac:dyDescent="0.25">
      <c r="D290" s="7" t="s">
        <v>683</v>
      </c>
      <c r="E290" s="20">
        <v>33728</v>
      </c>
      <c r="F290" s="20">
        <v>18598</v>
      </c>
      <c r="G290" s="9">
        <v>0.55141129032258063</v>
      </c>
      <c r="H290" s="20">
        <v>9280</v>
      </c>
      <c r="I290" s="9">
        <v>0.49897838477255618</v>
      </c>
      <c r="J290" s="20">
        <v>0</v>
      </c>
      <c r="K290" s="9">
        <v>0</v>
      </c>
      <c r="L290" s="20">
        <v>438</v>
      </c>
      <c r="M290" s="9">
        <v>2.3550919453704699E-2</v>
      </c>
      <c r="N290" s="20">
        <v>9597</v>
      </c>
      <c r="O290" s="9">
        <v>0.51602322830411873</v>
      </c>
      <c r="P290" s="20">
        <v>3056</v>
      </c>
      <c r="Q290" s="9">
        <v>0.16431874395096246</v>
      </c>
    </row>
    <row r="291" spans="4:17" x14ac:dyDescent="0.25">
      <c r="D291" s="8" t="s">
        <v>684</v>
      </c>
      <c r="E291" s="20">
        <v>5961</v>
      </c>
      <c r="F291" s="20">
        <v>3742</v>
      </c>
      <c r="G291" s="9">
        <v>0.62774702231169266</v>
      </c>
      <c r="H291" s="20">
        <v>1935</v>
      </c>
      <c r="I291" s="9">
        <v>0.517103153393907</v>
      </c>
      <c r="J291" s="20">
        <v>0</v>
      </c>
      <c r="K291" s="9">
        <v>0</v>
      </c>
      <c r="L291" s="20">
        <v>51</v>
      </c>
      <c r="M291" s="9">
        <v>1.3629075360769643E-2</v>
      </c>
      <c r="N291" s="20">
        <v>1357</v>
      </c>
      <c r="O291" s="9">
        <v>0.36264029930518438</v>
      </c>
      <c r="P291" s="20">
        <v>478</v>
      </c>
      <c r="Q291" s="9">
        <v>0.12773917691074291</v>
      </c>
    </row>
    <row r="292" spans="4:17" x14ac:dyDescent="0.25">
      <c r="D292" s="8" t="s">
        <v>690</v>
      </c>
      <c r="E292" s="20">
        <v>13637</v>
      </c>
      <c r="F292" s="20">
        <v>6213</v>
      </c>
      <c r="G292" s="9">
        <v>0.45559873872552614</v>
      </c>
      <c r="H292" s="20">
        <v>3016</v>
      </c>
      <c r="I292" s="9">
        <v>0.48543376790600357</v>
      </c>
      <c r="J292" s="20">
        <v>0</v>
      </c>
      <c r="K292" s="9">
        <v>0</v>
      </c>
      <c r="L292" s="20">
        <v>88</v>
      </c>
      <c r="M292" s="9">
        <v>1.4163849991952358E-2</v>
      </c>
      <c r="N292" s="20">
        <v>4538</v>
      </c>
      <c r="O292" s="9">
        <v>0.73040399163045233</v>
      </c>
      <c r="P292" s="20">
        <v>1862</v>
      </c>
      <c r="Q292" s="9">
        <v>0.29969418960244648</v>
      </c>
    </row>
    <row r="293" spans="4:17" x14ac:dyDescent="0.25">
      <c r="D293" s="8" t="s">
        <v>711</v>
      </c>
      <c r="E293" s="20">
        <v>6311</v>
      </c>
      <c r="F293" s="20">
        <v>3920</v>
      </c>
      <c r="G293" s="9">
        <v>0.62113769608619873</v>
      </c>
      <c r="H293" s="20">
        <v>1915</v>
      </c>
      <c r="I293" s="9">
        <v>0.48852040816326531</v>
      </c>
      <c r="J293" s="20">
        <v>0</v>
      </c>
      <c r="K293" s="9">
        <v>0</v>
      </c>
      <c r="L293" s="20">
        <v>129</v>
      </c>
      <c r="M293" s="9">
        <v>3.2908163265306122E-2</v>
      </c>
      <c r="N293" s="20">
        <v>1784</v>
      </c>
      <c r="O293" s="9">
        <v>0.45510204081632655</v>
      </c>
      <c r="P293" s="20">
        <v>157</v>
      </c>
      <c r="Q293" s="9">
        <v>4.0051020408163267E-2</v>
      </c>
    </row>
    <row r="294" spans="4:17" x14ac:dyDescent="0.25">
      <c r="D294" s="8" t="s">
        <v>712</v>
      </c>
      <c r="E294" s="20">
        <v>7819</v>
      </c>
      <c r="F294" s="20">
        <v>4723</v>
      </c>
      <c r="G294" s="9">
        <v>0.6040414375239801</v>
      </c>
      <c r="H294" s="20">
        <v>2414</v>
      </c>
      <c r="I294" s="9">
        <v>0.51111581621850521</v>
      </c>
      <c r="J294" s="20">
        <v>0</v>
      </c>
      <c r="K294" s="9">
        <v>0</v>
      </c>
      <c r="L294" s="20">
        <v>170</v>
      </c>
      <c r="M294" s="9">
        <v>3.5994071564683462E-2</v>
      </c>
      <c r="N294" s="20">
        <v>1918</v>
      </c>
      <c r="O294" s="9">
        <v>0.40609781918272286</v>
      </c>
      <c r="P294" s="20">
        <v>559</v>
      </c>
      <c r="Q294" s="9">
        <v>0.11835697649798857</v>
      </c>
    </row>
    <row r="295" spans="4:17" x14ac:dyDescent="0.25">
      <c r="D295" s="7" t="s">
        <v>687</v>
      </c>
      <c r="E295" s="20">
        <v>50534</v>
      </c>
      <c r="F295" s="20">
        <v>31358</v>
      </c>
      <c r="G295" s="9">
        <v>0.62053271065025528</v>
      </c>
      <c r="H295" s="20">
        <v>15694</v>
      </c>
      <c r="I295" s="9">
        <v>0.50047834683334391</v>
      </c>
      <c r="J295" s="20">
        <v>0</v>
      </c>
      <c r="K295" s="9">
        <v>0</v>
      </c>
      <c r="L295" s="20">
        <v>417</v>
      </c>
      <c r="M295" s="9">
        <v>1.3298041966962179E-2</v>
      </c>
      <c r="N295" s="20">
        <v>10137</v>
      </c>
      <c r="O295" s="9">
        <v>0.32326678997385039</v>
      </c>
      <c r="P295" s="20">
        <v>5750</v>
      </c>
      <c r="Q295" s="9">
        <v>0.18336628611518591</v>
      </c>
    </row>
    <row r="296" spans="4:17" x14ac:dyDescent="0.25">
      <c r="D296" s="8" t="s">
        <v>688</v>
      </c>
      <c r="E296" s="20">
        <v>7127</v>
      </c>
      <c r="F296" s="20">
        <v>4172</v>
      </c>
      <c r="G296" s="9">
        <v>0.58537954258453773</v>
      </c>
      <c r="H296" s="20">
        <v>1830</v>
      </c>
      <c r="I296" s="9">
        <v>0.43863854266538832</v>
      </c>
      <c r="J296" s="20">
        <v>0</v>
      </c>
      <c r="K296" s="9">
        <v>0</v>
      </c>
      <c r="L296" s="20">
        <v>28</v>
      </c>
      <c r="M296" s="9">
        <v>6.7114093959731542E-3</v>
      </c>
      <c r="N296" s="20">
        <v>936</v>
      </c>
      <c r="O296" s="9">
        <v>0.22435282837967402</v>
      </c>
      <c r="P296" s="20">
        <v>1590</v>
      </c>
      <c r="Q296" s="9">
        <v>0.38111217641418982</v>
      </c>
    </row>
    <row r="297" spans="4:17" x14ac:dyDescent="0.25">
      <c r="D297" s="8" t="s">
        <v>691</v>
      </c>
      <c r="E297" s="20">
        <v>19797</v>
      </c>
      <c r="F297" s="20">
        <v>12005</v>
      </c>
      <c r="G297" s="9">
        <v>0.60640501086023135</v>
      </c>
      <c r="H297" s="20">
        <v>5831</v>
      </c>
      <c r="I297" s="9">
        <v>0.48571428571428571</v>
      </c>
      <c r="J297" s="20">
        <v>0</v>
      </c>
      <c r="K297" s="9">
        <v>0</v>
      </c>
      <c r="L297" s="20">
        <v>86</v>
      </c>
      <c r="M297" s="9">
        <v>7.1636817992503125E-3</v>
      </c>
      <c r="N297" s="20">
        <v>4115</v>
      </c>
      <c r="O297" s="9">
        <v>0.3427738442315702</v>
      </c>
      <c r="P297" s="20">
        <v>2293</v>
      </c>
      <c r="Q297" s="9">
        <v>0.19100374843815077</v>
      </c>
    </row>
    <row r="298" spans="4:17" x14ac:dyDescent="0.25">
      <c r="D298" s="8" t="s">
        <v>695</v>
      </c>
      <c r="E298" s="20">
        <v>5203</v>
      </c>
      <c r="F298" s="20">
        <v>3179</v>
      </c>
      <c r="G298" s="9">
        <v>0.61099365750528545</v>
      </c>
      <c r="H298" s="20">
        <v>1315</v>
      </c>
      <c r="I298" s="9">
        <v>0.4136520918527839</v>
      </c>
      <c r="J298" s="20">
        <v>0</v>
      </c>
      <c r="K298" s="9">
        <v>0</v>
      </c>
      <c r="L298" s="20">
        <v>14</v>
      </c>
      <c r="M298" s="9">
        <v>4.4039005976722239E-3</v>
      </c>
      <c r="N298" s="20">
        <v>732</v>
      </c>
      <c r="O298" s="9">
        <v>0.23026108839257628</v>
      </c>
      <c r="P298" s="20">
        <v>921</v>
      </c>
      <c r="Q298" s="9">
        <v>0.28971374646115128</v>
      </c>
    </row>
    <row r="299" spans="4:17" x14ac:dyDescent="0.25">
      <c r="D299" s="8" t="s">
        <v>700</v>
      </c>
      <c r="E299" s="20">
        <v>8366</v>
      </c>
      <c r="F299" s="20">
        <v>5295</v>
      </c>
      <c r="G299" s="9">
        <v>0.63291895768587136</v>
      </c>
      <c r="H299" s="20">
        <v>2603</v>
      </c>
      <c r="I299" s="9">
        <v>0.49159584513692162</v>
      </c>
      <c r="J299" s="20">
        <v>0</v>
      </c>
      <c r="K299" s="9">
        <v>0</v>
      </c>
      <c r="L299" s="20">
        <v>209</v>
      </c>
      <c r="M299" s="9">
        <v>3.9471199244570349E-2</v>
      </c>
      <c r="N299" s="20">
        <v>2224</v>
      </c>
      <c r="O299" s="9">
        <v>0.42001888574126534</v>
      </c>
      <c r="P299" s="20">
        <v>203</v>
      </c>
      <c r="Q299" s="9">
        <v>3.8338054768649668E-2</v>
      </c>
    </row>
    <row r="300" spans="4:17" x14ac:dyDescent="0.25">
      <c r="D300" s="8" t="s">
        <v>707</v>
      </c>
      <c r="E300" s="20">
        <v>1493</v>
      </c>
      <c r="F300" s="20">
        <v>1008</v>
      </c>
      <c r="G300" s="9">
        <v>0.67515070328198257</v>
      </c>
      <c r="H300" s="20">
        <v>671</v>
      </c>
      <c r="I300" s="9">
        <v>0.66567460317460314</v>
      </c>
      <c r="J300" s="20">
        <v>0</v>
      </c>
      <c r="K300" s="9">
        <v>0</v>
      </c>
      <c r="L300" s="20">
        <v>3</v>
      </c>
      <c r="M300" s="9">
        <v>2.976190476190476E-3</v>
      </c>
      <c r="N300" s="20">
        <v>320</v>
      </c>
      <c r="O300" s="9">
        <v>0.31746031746031744</v>
      </c>
      <c r="P300" s="20">
        <v>114</v>
      </c>
      <c r="Q300" s="9">
        <v>0.1130952380952381</v>
      </c>
    </row>
    <row r="301" spans="4:17" x14ac:dyDescent="0.25">
      <c r="D301" s="8" t="s">
        <v>714</v>
      </c>
      <c r="E301" s="20">
        <v>8548</v>
      </c>
      <c r="F301" s="20">
        <v>5699</v>
      </c>
      <c r="G301" s="9">
        <v>0.66670566214319138</v>
      </c>
      <c r="H301" s="20">
        <v>3444</v>
      </c>
      <c r="I301" s="9">
        <v>0.60431654676258995</v>
      </c>
      <c r="J301" s="20">
        <v>0</v>
      </c>
      <c r="K301" s="9">
        <v>0</v>
      </c>
      <c r="L301" s="20">
        <v>77</v>
      </c>
      <c r="M301" s="9">
        <v>1.3511142305667662E-2</v>
      </c>
      <c r="N301" s="20">
        <v>1810</v>
      </c>
      <c r="O301" s="9">
        <v>0.31759957887348655</v>
      </c>
      <c r="P301" s="20">
        <v>629</v>
      </c>
      <c r="Q301" s="9">
        <v>0.11037024039305142</v>
      </c>
    </row>
    <row r="302" spans="4:17" x14ac:dyDescent="0.25">
      <c r="D302" s="6" t="s">
        <v>501</v>
      </c>
      <c r="E302" s="20">
        <v>192875</v>
      </c>
      <c r="F302" s="20">
        <v>114669</v>
      </c>
      <c r="G302" s="9">
        <v>0.59452495139338946</v>
      </c>
      <c r="H302" s="20">
        <v>65724</v>
      </c>
      <c r="I302" s="9">
        <v>0.57316275540904693</v>
      </c>
      <c r="J302" s="20">
        <v>0</v>
      </c>
      <c r="K302" s="9">
        <v>0</v>
      </c>
      <c r="L302" s="20">
        <v>2983</v>
      </c>
      <c r="M302" s="9">
        <v>2.601400552895726E-2</v>
      </c>
      <c r="N302" s="20">
        <v>39441</v>
      </c>
      <c r="O302" s="9">
        <v>0.34395521021374564</v>
      </c>
      <c r="P302" s="20">
        <v>27641</v>
      </c>
      <c r="Q302" s="9">
        <v>0.24105032746426672</v>
      </c>
    </row>
    <row r="303" spans="4:17" x14ac:dyDescent="0.25">
      <c r="D303" s="7" t="s">
        <v>717</v>
      </c>
      <c r="E303" s="20">
        <v>24264</v>
      </c>
      <c r="F303" s="20">
        <v>15138</v>
      </c>
      <c r="G303" s="9">
        <v>0.62388724035608312</v>
      </c>
      <c r="H303" s="20">
        <v>9027</v>
      </c>
      <c r="I303" s="9">
        <v>0.59631391200951245</v>
      </c>
      <c r="J303" s="20">
        <v>0</v>
      </c>
      <c r="K303" s="9">
        <v>0</v>
      </c>
      <c r="L303" s="20">
        <v>607</v>
      </c>
      <c r="M303" s="9">
        <v>4.0097767208349851E-2</v>
      </c>
      <c r="N303" s="20">
        <v>5646</v>
      </c>
      <c r="O303" s="9">
        <v>0.37296868806975825</v>
      </c>
      <c r="P303" s="20">
        <v>1847</v>
      </c>
      <c r="Q303" s="9">
        <v>0.12201083366362796</v>
      </c>
    </row>
    <row r="304" spans="4:17" x14ac:dyDescent="0.25">
      <c r="D304" s="8" t="s">
        <v>718</v>
      </c>
      <c r="E304" s="20">
        <v>4402</v>
      </c>
      <c r="F304" s="20">
        <v>2622</v>
      </c>
      <c r="G304" s="9">
        <v>0.59563834620626988</v>
      </c>
      <c r="H304" s="20">
        <v>1559</v>
      </c>
      <c r="I304" s="9">
        <v>0.59458428680396647</v>
      </c>
      <c r="J304" s="20">
        <v>0</v>
      </c>
      <c r="K304" s="9">
        <v>0</v>
      </c>
      <c r="L304" s="20">
        <v>96</v>
      </c>
      <c r="M304" s="9">
        <v>3.6613272311212815E-2</v>
      </c>
      <c r="N304" s="20">
        <v>493</v>
      </c>
      <c r="O304" s="9">
        <v>0.18802440884820748</v>
      </c>
      <c r="P304" s="20">
        <v>1013</v>
      </c>
      <c r="Q304" s="9">
        <v>0.38634630053394353</v>
      </c>
    </row>
    <row r="305" spans="4:17" x14ac:dyDescent="0.25">
      <c r="D305" s="8" t="s">
        <v>720</v>
      </c>
      <c r="E305" s="20">
        <v>9202</v>
      </c>
      <c r="F305" s="20">
        <v>6590</v>
      </c>
      <c r="G305" s="9">
        <v>0.7161486633340578</v>
      </c>
      <c r="H305" s="20">
        <v>4338</v>
      </c>
      <c r="I305" s="9">
        <v>0.6582701062215478</v>
      </c>
      <c r="J305" s="20">
        <v>0</v>
      </c>
      <c r="K305" s="9">
        <v>0</v>
      </c>
      <c r="L305" s="20">
        <v>63</v>
      </c>
      <c r="M305" s="9">
        <v>9.5599393019726864E-3</v>
      </c>
      <c r="N305" s="20">
        <v>1878</v>
      </c>
      <c r="O305" s="9">
        <v>0.28497723823975718</v>
      </c>
      <c r="P305" s="20">
        <v>300</v>
      </c>
      <c r="Q305" s="9">
        <v>4.5523520485584217E-2</v>
      </c>
    </row>
    <row r="306" spans="4:17" x14ac:dyDescent="0.25">
      <c r="D306" s="8" t="s">
        <v>722</v>
      </c>
      <c r="E306" s="20">
        <v>1645</v>
      </c>
      <c r="F306" s="20">
        <v>995</v>
      </c>
      <c r="G306" s="9">
        <v>0.60486322188449848</v>
      </c>
      <c r="H306" s="20">
        <v>498</v>
      </c>
      <c r="I306" s="9">
        <v>0.50050251256281408</v>
      </c>
      <c r="J306" s="20">
        <v>0</v>
      </c>
      <c r="K306" s="9">
        <v>0</v>
      </c>
      <c r="L306" s="20">
        <v>45</v>
      </c>
      <c r="M306" s="9">
        <v>4.5226130653266333E-2</v>
      </c>
      <c r="N306" s="20">
        <v>409</v>
      </c>
      <c r="O306" s="9">
        <v>0.41105527638190953</v>
      </c>
      <c r="P306" s="20">
        <v>93</v>
      </c>
      <c r="Q306" s="9">
        <v>9.3467336683417085E-2</v>
      </c>
    </row>
    <row r="307" spans="4:17" x14ac:dyDescent="0.25">
      <c r="D307" s="8" t="s">
        <v>723</v>
      </c>
      <c r="E307" s="20">
        <v>3553</v>
      </c>
      <c r="F307" s="20">
        <v>1995</v>
      </c>
      <c r="G307" s="9">
        <v>0.56149732620320858</v>
      </c>
      <c r="H307" s="20">
        <v>1037</v>
      </c>
      <c r="I307" s="9">
        <v>0.51979949874686715</v>
      </c>
      <c r="J307" s="20">
        <v>0</v>
      </c>
      <c r="K307" s="9">
        <v>0</v>
      </c>
      <c r="L307" s="20">
        <v>211</v>
      </c>
      <c r="M307" s="9">
        <v>0.10576441102756892</v>
      </c>
      <c r="N307" s="20">
        <v>1059</v>
      </c>
      <c r="O307" s="9">
        <v>0.53082706766917298</v>
      </c>
      <c r="P307" s="20">
        <v>148</v>
      </c>
      <c r="Q307" s="9">
        <v>7.4185463659147868E-2</v>
      </c>
    </row>
    <row r="308" spans="4:17" x14ac:dyDescent="0.25">
      <c r="D308" s="8" t="s">
        <v>749</v>
      </c>
      <c r="E308" s="20">
        <v>5462</v>
      </c>
      <c r="F308" s="20">
        <v>2936</v>
      </c>
      <c r="G308" s="9">
        <v>0.53753203954595385</v>
      </c>
      <c r="H308" s="20">
        <v>1595</v>
      </c>
      <c r="I308" s="9">
        <v>0.54325613079019075</v>
      </c>
      <c r="J308" s="20">
        <v>0</v>
      </c>
      <c r="K308" s="9">
        <v>0</v>
      </c>
      <c r="L308" s="20">
        <v>192</v>
      </c>
      <c r="M308" s="9">
        <v>6.5395095367847406E-2</v>
      </c>
      <c r="N308" s="20">
        <v>1807</v>
      </c>
      <c r="O308" s="9">
        <v>0.61546321525885561</v>
      </c>
      <c r="P308" s="20">
        <v>293</v>
      </c>
      <c r="Q308" s="9">
        <v>9.9795640326975479E-2</v>
      </c>
    </row>
    <row r="309" spans="4:17" x14ac:dyDescent="0.25">
      <c r="D309" s="7" t="s">
        <v>502</v>
      </c>
      <c r="E309" s="20">
        <v>30103</v>
      </c>
      <c r="F309" s="20">
        <v>21026</v>
      </c>
      <c r="G309" s="9">
        <v>0.69846859117031523</v>
      </c>
      <c r="H309" s="20">
        <v>14353</v>
      </c>
      <c r="I309" s="9">
        <v>0.68263102825073718</v>
      </c>
      <c r="J309" s="20">
        <v>0</v>
      </c>
      <c r="K309" s="9">
        <v>0</v>
      </c>
      <c r="L309" s="20">
        <v>441</v>
      </c>
      <c r="M309" s="9">
        <v>2.0974032150670598E-2</v>
      </c>
      <c r="N309" s="20">
        <v>735</v>
      </c>
      <c r="O309" s="9">
        <v>3.4956720251117665E-2</v>
      </c>
      <c r="P309" s="20">
        <v>6794</v>
      </c>
      <c r="Q309" s="9">
        <v>0.32312375154570533</v>
      </c>
    </row>
    <row r="310" spans="4:17" x14ac:dyDescent="0.25">
      <c r="D310" s="8" t="s">
        <v>503</v>
      </c>
      <c r="E310" s="20">
        <v>4982</v>
      </c>
      <c r="F310" s="20">
        <v>3198</v>
      </c>
      <c r="G310" s="9">
        <v>0.64191087916499401</v>
      </c>
      <c r="H310" s="20">
        <v>2006</v>
      </c>
      <c r="I310" s="9">
        <v>0.6272670419011882</v>
      </c>
      <c r="J310" s="20">
        <v>0</v>
      </c>
      <c r="K310" s="9">
        <v>0</v>
      </c>
      <c r="L310" s="20">
        <v>57</v>
      </c>
      <c r="M310" s="9">
        <v>1.7823639774859287E-2</v>
      </c>
      <c r="N310" s="20">
        <v>207</v>
      </c>
      <c r="O310" s="9">
        <v>6.4727954971857404E-2</v>
      </c>
      <c r="P310" s="20">
        <v>1335</v>
      </c>
      <c r="Q310" s="9">
        <v>0.41744840525328331</v>
      </c>
    </row>
    <row r="311" spans="4:17" x14ac:dyDescent="0.25">
      <c r="D311" s="8" t="s">
        <v>721</v>
      </c>
      <c r="E311" s="20">
        <v>7381</v>
      </c>
      <c r="F311" s="20">
        <v>4789</v>
      </c>
      <c r="G311" s="9">
        <v>0.64882807207695437</v>
      </c>
      <c r="H311" s="20">
        <v>3076</v>
      </c>
      <c r="I311" s="9">
        <v>0.64230528294007094</v>
      </c>
      <c r="J311" s="20">
        <v>0</v>
      </c>
      <c r="K311" s="9">
        <v>0</v>
      </c>
      <c r="L311" s="20">
        <v>126</v>
      </c>
      <c r="M311" s="9">
        <v>2.6310294424723324E-2</v>
      </c>
      <c r="N311" s="20">
        <v>428</v>
      </c>
      <c r="O311" s="9">
        <v>8.9371476299853828E-2</v>
      </c>
      <c r="P311" s="20">
        <v>1721</v>
      </c>
      <c r="Q311" s="9">
        <v>0.35936521194403842</v>
      </c>
    </row>
    <row r="312" spans="4:17" x14ac:dyDescent="0.25">
      <c r="D312" s="8" t="s">
        <v>506</v>
      </c>
      <c r="E312" s="20">
        <v>9140</v>
      </c>
      <c r="F312" s="20">
        <v>6930</v>
      </c>
      <c r="G312" s="9">
        <v>0.75820568927789933</v>
      </c>
      <c r="H312" s="20">
        <v>4980</v>
      </c>
      <c r="I312" s="9">
        <v>0.7186147186147186</v>
      </c>
      <c r="J312" s="20"/>
      <c r="K312" s="9">
        <v>0</v>
      </c>
      <c r="L312" s="20">
        <v>131</v>
      </c>
      <c r="M312" s="9">
        <v>1.8903318903318905E-2</v>
      </c>
      <c r="N312" s="20">
        <v>21</v>
      </c>
      <c r="O312" s="9">
        <v>3.0303030303030303E-3</v>
      </c>
      <c r="P312" s="20">
        <v>1753</v>
      </c>
      <c r="Q312" s="9">
        <v>0.25295815295815294</v>
      </c>
    </row>
    <row r="313" spans="4:17" x14ac:dyDescent="0.25">
      <c r="D313" s="8" t="s">
        <v>738</v>
      </c>
      <c r="E313" s="20">
        <v>4433</v>
      </c>
      <c r="F313" s="20">
        <v>3076</v>
      </c>
      <c r="G313" s="9">
        <v>0.69388675840288738</v>
      </c>
      <c r="H313" s="20">
        <v>2076</v>
      </c>
      <c r="I313" s="9">
        <v>0.67490247074122234</v>
      </c>
      <c r="J313" s="20">
        <v>0</v>
      </c>
      <c r="K313" s="9">
        <v>0</v>
      </c>
      <c r="L313" s="20">
        <v>82</v>
      </c>
      <c r="M313" s="9">
        <v>2.6657997399219768E-2</v>
      </c>
      <c r="N313" s="20">
        <v>54</v>
      </c>
      <c r="O313" s="9">
        <v>1.7555266579973992E-2</v>
      </c>
      <c r="P313" s="20">
        <v>1049</v>
      </c>
      <c r="Q313" s="9">
        <v>0.34102730819245775</v>
      </c>
    </row>
    <row r="314" spans="4:17" x14ac:dyDescent="0.25">
      <c r="D314" s="8" t="s">
        <v>748</v>
      </c>
      <c r="E314" s="20">
        <v>4167</v>
      </c>
      <c r="F314" s="20">
        <v>3033</v>
      </c>
      <c r="G314" s="9">
        <v>0.72786177105831529</v>
      </c>
      <c r="H314" s="20">
        <v>2215</v>
      </c>
      <c r="I314" s="9">
        <v>0.73030003297065615</v>
      </c>
      <c r="J314" s="20">
        <v>0</v>
      </c>
      <c r="K314" s="9">
        <v>0</v>
      </c>
      <c r="L314" s="20">
        <v>45</v>
      </c>
      <c r="M314" s="9">
        <v>1.483679525222552E-2</v>
      </c>
      <c r="N314" s="20">
        <v>25</v>
      </c>
      <c r="O314" s="9">
        <v>8.2426640290141767E-3</v>
      </c>
      <c r="P314" s="20">
        <v>936</v>
      </c>
      <c r="Q314" s="9">
        <v>0.3086053412462908</v>
      </c>
    </row>
    <row r="315" spans="4:17" x14ac:dyDescent="0.25">
      <c r="D315" s="7" t="s">
        <v>504</v>
      </c>
      <c r="E315" s="20">
        <v>30590</v>
      </c>
      <c r="F315" s="20">
        <v>19140</v>
      </c>
      <c r="G315" s="9">
        <v>0.6256946714612619</v>
      </c>
      <c r="H315" s="20">
        <v>11400</v>
      </c>
      <c r="I315" s="9">
        <v>0.59561128526645768</v>
      </c>
      <c r="J315" s="20">
        <v>0</v>
      </c>
      <c r="K315" s="9">
        <v>0</v>
      </c>
      <c r="L315" s="20">
        <v>620</v>
      </c>
      <c r="M315" s="9">
        <v>3.2392894461859979E-2</v>
      </c>
      <c r="N315" s="20">
        <v>6100</v>
      </c>
      <c r="O315" s="9">
        <v>0.31870428422152558</v>
      </c>
      <c r="P315" s="20">
        <v>3445</v>
      </c>
      <c r="Q315" s="9">
        <v>0.17998955067920586</v>
      </c>
    </row>
    <row r="316" spans="4:17" x14ac:dyDescent="0.25">
      <c r="D316" s="8" t="s">
        <v>719</v>
      </c>
      <c r="E316" s="20">
        <v>5803</v>
      </c>
      <c r="F316" s="20">
        <v>3972</v>
      </c>
      <c r="G316" s="9">
        <v>0.68447354816474237</v>
      </c>
      <c r="H316" s="20">
        <v>2571</v>
      </c>
      <c r="I316" s="9">
        <v>0.64728096676737157</v>
      </c>
      <c r="J316" s="20">
        <v>0</v>
      </c>
      <c r="K316" s="9">
        <v>0</v>
      </c>
      <c r="L316" s="20">
        <v>106</v>
      </c>
      <c r="M316" s="9">
        <v>2.6686807653575024E-2</v>
      </c>
      <c r="N316" s="20">
        <v>1247</v>
      </c>
      <c r="O316" s="9">
        <v>0.31394763343403825</v>
      </c>
      <c r="P316" s="20">
        <v>234</v>
      </c>
      <c r="Q316" s="9">
        <v>5.8912386706948643E-2</v>
      </c>
    </row>
    <row r="317" spans="4:17" x14ac:dyDescent="0.25">
      <c r="D317" s="8" t="s">
        <v>724</v>
      </c>
      <c r="E317" s="20">
        <v>4472</v>
      </c>
      <c r="F317" s="20">
        <v>2232</v>
      </c>
      <c r="G317" s="9">
        <v>0.49910554561717352</v>
      </c>
      <c r="H317" s="20">
        <v>1071</v>
      </c>
      <c r="I317" s="9">
        <v>0.47983870967741937</v>
      </c>
      <c r="J317" s="20">
        <v>0</v>
      </c>
      <c r="K317" s="9">
        <v>0</v>
      </c>
      <c r="L317" s="20">
        <v>38</v>
      </c>
      <c r="M317" s="9">
        <v>1.7025089605734768E-2</v>
      </c>
      <c r="N317" s="20">
        <v>1497</v>
      </c>
      <c r="O317" s="9">
        <v>0.67069892473118276</v>
      </c>
      <c r="P317" s="20">
        <v>521</v>
      </c>
      <c r="Q317" s="9">
        <v>0.23342293906810035</v>
      </c>
    </row>
    <row r="318" spans="4:17" x14ac:dyDescent="0.25">
      <c r="D318" s="8" t="s">
        <v>505</v>
      </c>
      <c r="E318" s="20">
        <v>4238</v>
      </c>
      <c r="F318" s="20">
        <v>2356</v>
      </c>
      <c r="G318" s="9">
        <v>0.55592260500235957</v>
      </c>
      <c r="H318" s="20">
        <v>1302</v>
      </c>
      <c r="I318" s="9">
        <v>0.55263157894736847</v>
      </c>
      <c r="J318" s="20"/>
      <c r="K318" s="9">
        <v>0</v>
      </c>
      <c r="L318" s="20">
        <v>163</v>
      </c>
      <c r="M318" s="9">
        <v>6.9185059422750425E-2</v>
      </c>
      <c r="N318" s="20">
        <v>185</v>
      </c>
      <c r="O318" s="9">
        <v>7.852292020373515E-2</v>
      </c>
      <c r="P318" s="20">
        <v>1306</v>
      </c>
      <c r="Q318" s="9">
        <v>0.55432937181663833</v>
      </c>
    </row>
    <row r="319" spans="4:17" x14ac:dyDescent="0.25">
      <c r="D319" s="8" t="s">
        <v>732</v>
      </c>
      <c r="E319" s="20">
        <v>2053</v>
      </c>
      <c r="F319" s="20">
        <v>1451</v>
      </c>
      <c r="G319" s="9">
        <v>0.70677057963955192</v>
      </c>
      <c r="H319" s="20">
        <v>893</v>
      </c>
      <c r="I319" s="9">
        <v>0.61543762922122669</v>
      </c>
      <c r="J319" s="20">
        <v>0</v>
      </c>
      <c r="K319" s="9">
        <v>0</v>
      </c>
      <c r="L319" s="20">
        <v>53</v>
      </c>
      <c r="M319" s="9">
        <v>3.6526533425223981E-2</v>
      </c>
      <c r="N319" s="20">
        <v>367</v>
      </c>
      <c r="O319" s="9">
        <v>0.25292901447277738</v>
      </c>
      <c r="P319" s="20">
        <v>118</v>
      </c>
      <c r="Q319" s="9">
        <v>8.1323225361819435E-2</v>
      </c>
    </row>
    <row r="320" spans="4:17" x14ac:dyDescent="0.25">
      <c r="D320" s="8" t="s">
        <v>734</v>
      </c>
      <c r="E320" s="20">
        <v>4817</v>
      </c>
      <c r="F320" s="20">
        <v>2988</v>
      </c>
      <c r="G320" s="9">
        <v>0.62030309321154242</v>
      </c>
      <c r="H320" s="20">
        <v>1699</v>
      </c>
      <c r="I320" s="9">
        <v>0.56860776439089689</v>
      </c>
      <c r="J320" s="20">
        <v>0</v>
      </c>
      <c r="K320" s="9">
        <v>0</v>
      </c>
      <c r="L320" s="20">
        <v>101</v>
      </c>
      <c r="M320" s="9">
        <v>3.3801874163319943E-2</v>
      </c>
      <c r="N320" s="20">
        <v>1293</v>
      </c>
      <c r="O320" s="9">
        <v>0.43273092369477911</v>
      </c>
      <c r="P320" s="20">
        <v>213</v>
      </c>
      <c r="Q320" s="9">
        <v>7.1285140562248994E-2</v>
      </c>
    </row>
    <row r="321" spans="4:17" x14ac:dyDescent="0.25">
      <c r="D321" s="8" t="s">
        <v>735</v>
      </c>
      <c r="E321" s="20">
        <v>3589</v>
      </c>
      <c r="F321" s="20">
        <v>2212</v>
      </c>
      <c r="G321" s="9">
        <v>0.61632766787405968</v>
      </c>
      <c r="H321" s="20">
        <v>1283</v>
      </c>
      <c r="I321" s="9">
        <v>0.58001808318264014</v>
      </c>
      <c r="J321" s="20">
        <v>0</v>
      </c>
      <c r="K321" s="9">
        <v>0</v>
      </c>
      <c r="L321" s="20">
        <v>41</v>
      </c>
      <c r="M321" s="9">
        <v>1.8535262206148283E-2</v>
      </c>
      <c r="N321" s="20">
        <v>881</v>
      </c>
      <c r="O321" s="9">
        <v>0.39828209764918626</v>
      </c>
      <c r="P321" s="20">
        <v>303</v>
      </c>
      <c r="Q321" s="9">
        <v>0.13698010849909584</v>
      </c>
    </row>
    <row r="322" spans="4:17" x14ac:dyDescent="0.25">
      <c r="D322" s="8" t="s">
        <v>744</v>
      </c>
      <c r="E322" s="20">
        <v>2641</v>
      </c>
      <c r="F322" s="20">
        <v>2075</v>
      </c>
      <c r="G322" s="9">
        <v>0.78568723968193865</v>
      </c>
      <c r="H322" s="20">
        <v>1597</v>
      </c>
      <c r="I322" s="9">
        <v>0.76963855421686744</v>
      </c>
      <c r="J322" s="20">
        <v>0</v>
      </c>
      <c r="K322" s="9">
        <v>0</v>
      </c>
      <c r="L322" s="20">
        <v>87</v>
      </c>
      <c r="M322" s="9">
        <v>4.1927710843373496E-2</v>
      </c>
      <c r="N322" s="20">
        <v>395</v>
      </c>
      <c r="O322" s="9">
        <v>0.19036144578313252</v>
      </c>
      <c r="P322" s="20">
        <v>20</v>
      </c>
      <c r="Q322" s="9">
        <v>9.6385542168674707E-3</v>
      </c>
    </row>
    <row r="323" spans="4:17" x14ac:dyDescent="0.25">
      <c r="D323" s="8" t="s">
        <v>512</v>
      </c>
      <c r="E323" s="20">
        <v>2977</v>
      </c>
      <c r="F323" s="20">
        <v>1854</v>
      </c>
      <c r="G323" s="9">
        <v>0.6227746053073564</v>
      </c>
      <c r="H323" s="20">
        <v>984</v>
      </c>
      <c r="I323" s="9">
        <v>0.53074433656957931</v>
      </c>
      <c r="J323" s="20"/>
      <c r="K323" s="9">
        <v>0</v>
      </c>
      <c r="L323" s="20">
        <v>31</v>
      </c>
      <c r="M323" s="9">
        <v>1.6720604099244876E-2</v>
      </c>
      <c r="N323" s="20">
        <v>235</v>
      </c>
      <c r="O323" s="9">
        <v>0.12675296655879181</v>
      </c>
      <c r="P323" s="20">
        <v>730</v>
      </c>
      <c r="Q323" s="9">
        <v>0.39374325782092773</v>
      </c>
    </row>
    <row r="324" spans="4:17" x14ac:dyDescent="0.25">
      <c r="D324" s="7" t="s">
        <v>509</v>
      </c>
      <c r="E324" s="20">
        <v>36367</v>
      </c>
      <c r="F324" s="20">
        <v>20652</v>
      </c>
      <c r="G324" s="9">
        <v>0.56787747133390165</v>
      </c>
      <c r="H324" s="20">
        <v>11439</v>
      </c>
      <c r="I324" s="9">
        <v>0.55389308541545612</v>
      </c>
      <c r="J324" s="20">
        <v>0</v>
      </c>
      <c r="K324" s="9">
        <v>0</v>
      </c>
      <c r="L324" s="20">
        <v>697</v>
      </c>
      <c r="M324" s="9">
        <v>3.3749757892698046E-2</v>
      </c>
      <c r="N324" s="20">
        <v>7488</v>
      </c>
      <c r="O324" s="9">
        <v>0.36257989540964558</v>
      </c>
      <c r="P324" s="20">
        <v>6049</v>
      </c>
      <c r="Q324" s="9">
        <v>0.29290141390664343</v>
      </c>
    </row>
    <row r="325" spans="4:17" x14ac:dyDescent="0.25">
      <c r="D325" s="8" t="s">
        <v>716</v>
      </c>
      <c r="E325" s="20">
        <v>6945</v>
      </c>
      <c r="F325" s="20">
        <v>3776</v>
      </c>
      <c r="G325" s="9">
        <v>0.54370050395968328</v>
      </c>
      <c r="H325" s="20">
        <v>2050</v>
      </c>
      <c r="I325" s="9">
        <v>0.54290254237288138</v>
      </c>
      <c r="J325" s="20">
        <v>0</v>
      </c>
      <c r="K325" s="9">
        <v>0</v>
      </c>
      <c r="L325" s="20">
        <v>32</v>
      </c>
      <c r="M325" s="9">
        <v>8.4745762711864406E-3</v>
      </c>
      <c r="N325" s="20">
        <v>821</v>
      </c>
      <c r="O325" s="9">
        <v>0.21742584745762711</v>
      </c>
      <c r="P325" s="20">
        <v>2007</v>
      </c>
      <c r="Q325" s="9">
        <v>0.53151483050847459</v>
      </c>
    </row>
    <row r="326" spans="4:17" x14ac:dyDescent="0.25">
      <c r="D326" s="8" t="s">
        <v>725</v>
      </c>
      <c r="E326" s="20">
        <v>4496</v>
      </c>
      <c r="F326" s="20">
        <v>2545</v>
      </c>
      <c r="G326" s="9">
        <v>0.56605871886120995</v>
      </c>
      <c r="H326" s="20">
        <v>1312</v>
      </c>
      <c r="I326" s="9">
        <v>0.51552062868369353</v>
      </c>
      <c r="J326" s="20">
        <v>0</v>
      </c>
      <c r="K326" s="9">
        <v>0</v>
      </c>
      <c r="L326" s="20">
        <v>77</v>
      </c>
      <c r="M326" s="9">
        <v>3.0255402750491159E-2</v>
      </c>
      <c r="N326" s="20">
        <v>1372</v>
      </c>
      <c r="O326" s="9">
        <v>0.5390962671905698</v>
      </c>
      <c r="P326" s="20">
        <v>319</v>
      </c>
      <c r="Q326" s="9">
        <v>0.12534381139489195</v>
      </c>
    </row>
    <row r="327" spans="4:17" x14ac:dyDescent="0.25">
      <c r="D327" s="8" t="s">
        <v>729</v>
      </c>
      <c r="E327" s="20">
        <v>2238</v>
      </c>
      <c r="F327" s="20">
        <v>1295</v>
      </c>
      <c r="G327" s="9">
        <v>0.57864164432529042</v>
      </c>
      <c r="H327" s="20">
        <v>675</v>
      </c>
      <c r="I327" s="9">
        <v>0.52123552123552119</v>
      </c>
      <c r="J327" s="20">
        <v>0</v>
      </c>
      <c r="K327" s="9">
        <v>0</v>
      </c>
      <c r="L327" s="20">
        <v>5</v>
      </c>
      <c r="M327" s="9">
        <v>3.8610038610038611E-3</v>
      </c>
      <c r="N327" s="20">
        <v>435</v>
      </c>
      <c r="O327" s="9">
        <v>0.3359073359073359</v>
      </c>
      <c r="P327" s="20">
        <v>414</v>
      </c>
      <c r="Q327" s="9">
        <v>0.31969111969111969</v>
      </c>
    </row>
    <row r="328" spans="4:17" x14ac:dyDescent="0.25">
      <c r="D328" s="8" t="s">
        <v>736</v>
      </c>
      <c r="E328" s="20">
        <v>4834</v>
      </c>
      <c r="F328" s="20">
        <v>2511</v>
      </c>
      <c r="G328" s="9">
        <v>0.51944559371121224</v>
      </c>
      <c r="H328" s="20">
        <v>1310</v>
      </c>
      <c r="I328" s="9">
        <v>0.52170450019912384</v>
      </c>
      <c r="J328" s="20">
        <v>0</v>
      </c>
      <c r="K328" s="9">
        <v>0</v>
      </c>
      <c r="L328" s="20">
        <v>375</v>
      </c>
      <c r="M328" s="9">
        <v>0.14934289127837516</v>
      </c>
      <c r="N328" s="20">
        <v>1327</v>
      </c>
      <c r="O328" s="9">
        <v>0.52847471127041024</v>
      </c>
      <c r="P328" s="20">
        <v>417</v>
      </c>
      <c r="Q328" s="9">
        <v>0.16606929510155316</v>
      </c>
    </row>
    <row r="329" spans="4:17" x14ac:dyDescent="0.25">
      <c r="D329" s="8" t="s">
        <v>743</v>
      </c>
      <c r="E329" s="20">
        <v>9029</v>
      </c>
      <c r="F329" s="20">
        <v>5818</v>
      </c>
      <c r="G329" s="9">
        <v>0.64436814708162582</v>
      </c>
      <c r="H329" s="20">
        <v>3578</v>
      </c>
      <c r="I329" s="9">
        <v>0.61498796837401171</v>
      </c>
      <c r="J329" s="20">
        <v>0</v>
      </c>
      <c r="K329" s="9">
        <v>0</v>
      </c>
      <c r="L329" s="20">
        <v>160</v>
      </c>
      <c r="M329" s="9">
        <v>2.7500859401856308E-2</v>
      </c>
      <c r="N329" s="20">
        <v>2589</v>
      </c>
      <c r="O329" s="9">
        <v>0.44499828119628737</v>
      </c>
      <c r="P329" s="20">
        <v>168</v>
      </c>
      <c r="Q329" s="9">
        <v>2.8875902371949123E-2</v>
      </c>
    </row>
    <row r="330" spans="4:17" x14ac:dyDescent="0.25">
      <c r="D330" s="8" t="s">
        <v>510</v>
      </c>
      <c r="E330" s="20">
        <v>5704</v>
      </c>
      <c r="F330" s="20">
        <v>3210</v>
      </c>
      <c r="G330" s="9">
        <v>0.56276297335203362</v>
      </c>
      <c r="H330" s="20">
        <v>1790</v>
      </c>
      <c r="I330" s="9">
        <v>0.55763239875389403</v>
      </c>
      <c r="J330" s="20"/>
      <c r="K330" s="9">
        <v>0</v>
      </c>
      <c r="L330" s="20">
        <v>28</v>
      </c>
      <c r="M330" s="9">
        <v>8.7227414330218068E-3</v>
      </c>
      <c r="N330" s="20">
        <v>198</v>
      </c>
      <c r="O330" s="9">
        <v>6.1682242990654203E-2</v>
      </c>
      <c r="P330" s="20">
        <v>2004</v>
      </c>
      <c r="Q330" s="9">
        <v>0.62429906542056079</v>
      </c>
    </row>
    <row r="331" spans="4:17" x14ac:dyDescent="0.25">
      <c r="D331" s="8" t="s">
        <v>747</v>
      </c>
      <c r="E331" s="20">
        <v>3121</v>
      </c>
      <c r="F331" s="20">
        <v>1497</v>
      </c>
      <c r="G331" s="9">
        <v>0.47965395706504327</v>
      </c>
      <c r="H331" s="20">
        <v>724</v>
      </c>
      <c r="I331" s="9">
        <v>0.48363393453573816</v>
      </c>
      <c r="J331" s="20">
        <v>0</v>
      </c>
      <c r="K331" s="9">
        <v>0</v>
      </c>
      <c r="L331" s="20">
        <v>20</v>
      </c>
      <c r="M331" s="9">
        <v>1.3360053440213761E-2</v>
      </c>
      <c r="N331" s="20">
        <v>746</v>
      </c>
      <c r="O331" s="9">
        <v>0.4983299933199733</v>
      </c>
      <c r="P331" s="20">
        <v>720</v>
      </c>
      <c r="Q331" s="9">
        <v>0.48096192384769537</v>
      </c>
    </row>
    <row r="332" spans="4:17" x14ac:dyDescent="0.25">
      <c r="D332" s="7" t="s">
        <v>507</v>
      </c>
      <c r="E332" s="20">
        <v>21438</v>
      </c>
      <c r="F332" s="20">
        <v>10820</v>
      </c>
      <c r="G332" s="9">
        <v>0.50471126037876668</v>
      </c>
      <c r="H332" s="20">
        <v>4836</v>
      </c>
      <c r="I332" s="9">
        <v>0.44695009242144179</v>
      </c>
      <c r="J332" s="20">
        <v>0</v>
      </c>
      <c r="K332" s="9">
        <v>0</v>
      </c>
      <c r="L332" s="20">
        <v>190</v>
      </c>
      <c r="M332" s="9">
        <v>1.756007393715342E-2</v>
      </c>
      <c r="N332" s="20">
        <v>7810</v>
      </c>
      <c r="O332" s="9">
        <v>0.72181146025878007</v>
      </c>
      <c r="P332" s="20">
        <v>1486</v>
      </c>
      <c r="Q332" s="9">
        <v>0.13733826247689465</v>
      </c>
    </row>
    <row r="333" spans="4:17" x14ac:dyDescent="0.25">
      <c r="D333" s="8" t="s">
        <v>508</v>
      </c>
      <c r="E333" s="20">
        <v>9408</v>
      </c>
      <c r="F333" s="20">
        <v>5041</v>
      </c>
      <c r="G333" s="9">
        <v>0.53582057823129248</v>
      </c>
      <c r="H333" s="20">
        <v>2658</v>
      </c>
      <c r="I333" s="9">
        <v>0.52727633406070229</v>
      </c>
      <c r="J333" s="20"/>
      <c r="K333" s="9">
        <v>0</v>
      </c>
      <c r="L333" s="20">
        <v>64</v>
      </c>
      <c r="M333" s="9">
        <v>1.2695893671890498E-2</v>
      </c>
      <c r="N333" s="20">
        <v>3567</v>
      </c>
      <c r="O333" s="9">
        <v>0.70759769886927193</v>
      </c>
      <c r="P333" s="20">
        <v>274</v>
      </c>
      <c r="Q333" s="9">
        <v>5.4354294782781191E-2</v>
      </c>
    </row>
    <row r="334" spans="4:17" x14ac:dyDescent="0.25">
      <c r="D334" s="8" t="s">
        <v>741</v>
      </c>
      <c r="E334" s="20">
        <v>6338</v>
      </c>
      <c r="F334" s="20">
        <v>3104</v>
      </c>
      <c r="G334" s="9">
        <v>0.48974439886399496</v>
      </c>
      <c r="H334" s="20">
        <v>1136</v>
      </c>
      <c r="I334" s="9">
        <v>0.36597938144329895</v>
      </c>
      <c r="J334" s="20">
        <v>0</v>
      </c>
      <c r="K334" s="9">
        <v>0</v>
      </c>
      <c r="L334" s="20">
        <v>94</v>
      </c>
      <c r="M334" s="9">
        <v>3.0283505154639175E-2</v>
      </c>
      <c r="N334" s="20">
        <v>2564</v>
      </c>
      <c r="O334" s="9">
        <v>0.8260309278350515</v>
      </c>
      <c r="P334" s="20">
        <v>207</v>
      </c>
      <c r="Q334" s="9">
        <v>6.6688144329896906E-2</v>
      </c>
    </row>
    <row r="335" spans="4:17" x14ac:dyDescent="0.25">
      <c r="D335" s="8" t="s">
        <v>511</v>
      </c>
      <c r="E335" s="20">
        <v>5692</v>
      </c>
      <c r="F335" s="20">
        <v>2675</v>
      </c>
      <c r="G335" s="9">
        <v>0.46995783555867887</v>
      </c>
      <c r="H335" s="20">
        <v>1042</v>
      </c>
      <c r="I335" s="9">
        <v>0.38953271028037384</v>
      </c>
      <c r="J335" s="20">
        <v>0</v>
      </c>
      <c r="K335" s="9">
        <v>0</v>
      </c>
      <c r="L335" s="20">
        <v>32</v>
      </c>
      <c r="M335" s="9">
        <v>1.1962616822429906E-2</v>
      </c>
      <c r="N335" s="20">
        <v>1679</v>
      </c>
      <c r="O335" s="9">
        <v>0.62766355140186914</v>
      </c>
      <c r="P335" s="20">
        <v>1005</v>
      </c>
      <c r="Q335" s="9">
        <v>0.37570093457943926</v>
      </c>
    </row>
    <row r="336" spans="4:17" x14ac:dyDescent="0.25">
      <c r="D336" s="7" t="s">
        <v>726</v>
      </c>
      <c r="E336" s="20">
        <v>22649</v>
      </c>
      <c r="F336" s="20">
        <v>11484</v>
      </c>
      <c r="G336" s="9">
        <v>0.50704225352112675</v>
      </c>
      <c r="H336" s="20">
        <v>5404</v>
      </c>
      <c r="I336" s="9">
        <v>0.47056774642981541</v>
      </c>
      <c r="J336" s="20">
        <v>0</v>
      </c>
      <c r="K336" s="9">
        <v>0</v>
      </c>
      <c r="L336" s="20">
        <v>137</v>
      </c>
      <c r="M336" s="9">
        <v>1.1929641239986067E-2</v>
      </c>
      <c r="N336" s="20">
        <v>3861</v>
      </c>
      <c r="O336" s="9">
        <v>0.33620689655172414</v>
      </c>
      <c r="P336" s="20">
        <v>6230</v>
      </c>
      <c r="Q336" s="9">
        <v>0.54249390456287006</v>
      </c>
    </row>
    <row r="337" spans="4:17" x14ac:dyDescent="0.25">
      <c r="D337" s="8" t="s">
        <v>727</v>
      </c>
      <c r="E337" s="20">
        <v>4192</v>
      </c>
      <c r="F337" s="20">
        <v>2633</v>
      </c>
      <c r="G337" s="9">
        <v>0.62810114503816794</v>
      </c>
      <c r="H337" s="20">
        <v>1475</v>
      </c>
      <c r="I337" s="9">
        <v>0.56019749335358904</v>
      </c>
      <c r="J337" s="20">
        <v>0</v>
      </c>
      <c r="K337" s="9">
        <v>0</v>
      </c>
      <c r="L337" s="20">
        <v>8</v>
      </c>
      <c r="M337" s="9">
        <v>3.0383592859855677E-3</v>
      </c>
      <c r="N337" s="20">
        <v>721</v>
      </c>
      <c r="O337" s="9">
        <v>0.27383213064944928</v>
      </c>
      <c r="P337" s="20">
        <v>686</v>
      </c>
      <c r="Q337" s="9">
        <v>0.26053930877326242</v>
      </c>
    </row>
    <row r="338" spans="4:17" x14ac:dyDescent="0.25">
      <c r="D338" s="8" t="s">
        <v>730</v>
      </c>
      <c r="E338" s="20">
        <v>1350</v>
      </c>
      <c r="F338" s="20">
        <v>570</v>
      </c>
      <c r="G338" s="9">
        <v>0.42222222222222222</v>
      </c>
      <c r="H338" s="20">
        <v>225</v>
      </c>
      <c r="I338" s="9">
        <v>0.39473684210526316</v>
      </c>
      <c r="J338" s="20">
        <v>0</v>
      </c>
      <c r="K338" s="9">
        <v>0</v>
      </c>
      <c r="L338" s="20">
        <v>27</v>
      </c>
      <c r="M338" s="9">
        <v>4.736842105263158E-2</v>
      </c>
      <c r="N338" s="20">
        <v>406</v>
      </c>
      <c r="O338" s="9">
        <v>0.71228070175438596</v>
      </c>
      <c r="P338" s="20">
        <v>279</v>
      </c>
      <c r="Q338" s="9">
        <v>0.48947368421052634</v>
      </c>
    </row>
    <row r="339" spans="4:17" x14ac:dyDescent="0.25">
      <c r="D339" s="8" t="s">
        <v>733</v>
      </c>
      <c r="E339" s="20">
        <v>2290</v>
      </c>
      <c r="F339" s="20">
        <v>1135</v>
      </c>
      <c r="G339" s="9">
        <v>0.49563318777292575</v>
      </c>
      <c r="H339" s="20">
        <v>502</v>
      </c>
      <c r="I339" s="9">
        <v>0.44229074889867842</v>
      </c>
      <c r="J339" s="20">
        <v>0</v>
      </c>
      <c r="K339" s="9">
        <v>0</v>
      </c>
      <c r="L339" s="20">
        <v>32</v>
      </c>
      <c r="M339" s="9">
        <v>2.8193832599118944E-2</v>
      </c>
      <c r="N339" s="20">
        <v>873</v>
      </c>
      <c r="O339" s="9">
        <v>0.76916299559471368</v>
      </c>
      <c r="P339" s="20">
        <v>172</v>
      </c>
      <c r="Q339" s="9">
        <v>0.15154185022026431</v>
      </c>
    </row>
    <row r="340" spans="4:17" x14ac:dyDescent="0.25">
      <c r="D340" s="8" t="s">
        <v>737</v>
      </c>
      <c r="E340" s="20">
        <v>3442</v>
      </c>
      <c r="F340" s="20">
        <v>1604</v>
      </c>
      <c r="G340" s="9">
        <v>0.46600813480534575</v>
      </c>
      <c r="H340" s="20">
        <v>693</v>
      </c>
      <c r="I340" s="9">
        <v>0.43204488778054861</v>
      </c>
      <c r="J340" s="20">
        <v>0</v>
      </c>
      <c r="K340" s="9">
        <v>0</v>
      </c>
      <c r="L340" s="20">
        <v>16</v>
      </c>
      <c r="M340" s="9">
        <v>9.9750623441396506E-3</v>
      </c>
      <c r="N340" s="20">
        <v>611</v>
      </c>
      <c r="O340" s="9">
        <v>0.38092269326683292</v>
      </c>
      <c r="P340" s="20">
        <v>1069</v>
      </c>
      <c r="Q340" s="9">
        <v>0.66645885286783046</v>
      </c>
    </row>
    <row r="341" spans="4:17" x14ac:dyDescent="0.25">
      <c r="D341" s="8" t="s">
        <v>745</v>
      </c>
      <c r="E341" s="20">
        <v>9065</v>
      </c>
      <c r="F341" s="20">
        <v>4298</v>
      </c>
      <c r="G341" s="9">
        <v>0.47413127413127415</v>
      </c>
      <c r="H341" s="20">
        <v>1900</v>
      </c>
      <c r="I341" s="9">
        <v>0.44206607724523034</v>
      </c>
      <c r="J341" s="20">
        <v>0</v>
      </c>
      <c r="K341" s="9">
        <v>0</v>
      </c>
      <c r="L341" s="20">
        <v>19</v>
      </c>
      <c r="M341" s="9">
        <v>4.4206607724523034E-3</v>
      </c>
      <c r="N341" s="20">
        <v>567</v>
      </c>
      <c r="O341" s="9">
        <v>0.13192182410423453</v>
      </c>
      <c r="P341" s="20">
        <v>3757</v>
      </c>
      <c r="Q341" s="9">
        <v>0.87412750116333182</v>
      </c>
    </row>
    <row r="342" spans="4:17" x14ac:dyDescent="0.25">
      <c r="D342" s="8" t="s">
        <v>746</v>
      </c>
      <c r="E342" s="20">
        <v>2310</v>
      </c>
      <c r="F342" s="20">
        <v>1244</v>
      </c>
      <c r="G342" s="9">
        <v>0.53852813852813852</v>
      </c>
      <c r="H342" s="20">
        <v>609</v>
      </c>
      <c r="I342" s="9">
        <v>0.48954983922829581</v>
      </c>
      <c r="J342" s="20">
        <v>0</v>
      </c>
      <c r="K342" s="9">
        <v>0</v>
      </c>
      <c r="L342" s="20">
        <v>35</v>
      </c>
      <c r="M342" s="9">
        <v>2.8135048231511254E-2</v>
      </c>
      <c r="N342" s="20">
        <v>683</v>
      </c>
      <c r="O342" s="9">
        <v>0.54903536977491962</v>
      </c>
      <c r="P342" s="20">
        <v>267</v>
      </c>
      <c r="Q342" s="9">
        <v>0.21463022508038584</v>
      </c>
    </row>
    <row r="343" spans="4:17" x14ac:dyDescent="0.25">
      <c r="D343" s="7" t="s">
        <v>728</v>
      </c>
      <c r="E343" s="20">
        <v>27464</v>
      </c>
      <c r="F343" s="20">
        <v>16409</v>
      </c>
      <c r="G343" s="9">
        <v>0.59747305563646957</v>
      </c>
      <c r="H343" s="20">
        <v>9265</v>
      </c>
      <c r="I343" s="9">
        <v>0.5646291669205924</v>
      </c>
      <c r="J343" s="20">
        <v>0</v>
      </c>
      <c r="K343" s="9">
        <v>0</v>
      </c>
      <c r="L343" s="20">
        <v>291</v>
      </c>
      <c r="M343" s="9">
        <v>1.7734170272411483E-2</v>
      </c>
      <c r="N343" s="20">
        <v>7801</v>
      </c>
      <c r="O343" s="9">
        <v>0.47540983606557374</v>
      </c>
      <c r="P343" s="20">
        <v>1790</v>
      </c>
      <c r="Q343" s="9">
        <v>0.10908647693339021</v>
      </c>
    </row>
    <row r="344" spans="4:17" x14ac:dyDescent="0.25">
      <c r="D344" s="8" t="s">
        <v>487</v>
      </c>
      <c r="E344" s="20">
        <v>4458</v>
      </c>
      <c r="F344" s="20">
        <v>2518</v>
      </c>
      <c r="G344" s="9">
        <v>0.56482727680574252</v>
      </c>
      <c r="H344" s="20">
        <v>1503</v>
      </c>
      <c r="I344" s="9">
        <v>0.59690230341540906</v>
      </c>
      <c r="J344" s="20">
        <v>0</v>
      </c>
      <c r="K344" s="9">
        <v>0</v>
      </c>
      <c r="L344" s="20">
        <v>22</v>
      </c>
      <c r="M344" s="9">
        <v>8.737092930897538E-3</v>
      </c>
      <c r="N344" s="20">
        <v>913</v>
      </c>
      <c r="O344" s="9">
        <v>0.36258935663224784</v>
      </c>
      <c r="P344" s="20">
        <v>825</v>
      </c>
      <c r="Q344" s="9">
        <v>0.32764098490865767</v>
      </c>
    </row>
    <row r="345" spans="4:17" x14ac:dyDescent="0.25">
      <c r="D345" s="8" t="s">
        <v>731</v>
      </c>
      <c r="E345" s="20">
        <v>3727</v>
      </c>
      <c r="F345" s="20">
        <v>2262</v>
      </c>
      <c r="G345" s="9">
        <v>0.60692245774081033</v>
      </c>
      <c r="H345" s="20">
        <v>1348</v>
      </c>
      <c r="I345" s="9">
        <v>0.59593280282935457</v>
      </c>
      <c r="J345" s="20">
        <v>0</v>
      </c>
      <c r="K345" s="9">
        <v>0</v>
      </c>
      <c r="L345" s="20">
        <v>40</v>
      </c>
      <c r="M345" s="9">
        <v>1.7683465959328029E-2</v>
      </c>
      <c r="N345" s="20">
        <v>1002</v>
      </c>
      <c r="O345" s="9">
        <v>0.44297082228116713</v>
      </c>
      <c r="P345" s="20">
        <v>275</v>
      </c>
      <c r="Q345" s="9">
        <v>0.12157382847038019</v>
      </c>
    </row>
    <row r="346" spans="4:17" x14ac:dyDescent="0.25">
      <c r="D346" s="8" t="s">
        <v>739</v>
      </c>
      <c r="E346" s="20">
        <v>4954</v>
      </c>
      <c r="F346" s="20">
        <v>2953</v>
      </c>
      <c r="G346" s="9">
        <v>0.59608397254743639</v>
      </c>
      <c r="H346" s="20">
        <v>1472</v>
      </c>
      <c r="I346" s="9">
        <v>0.4984761259735862</v>
      </c>
      <c r="J346" s="20">
        <v>0</v>
      </c>
      <c r="K346" s="9">
        <v>0</v>
      </c>
      <c r="L346" s="20">
        <v>111</v>
      </c>
      <c r="M346" s="9">
        <v>3.7588892651540806E-2</v>
      </c>
      <c r="N346" s="20">
        <v>1569</v>
      </c>
      <c r="O346" s="9">
        <v>0.53132407720961738</v>
      </c>
      <c r="P346" s="20">
        <v>102</v>
      </c>
      <c r="Q346" s="9">
        <v>3.4541144598713172E-2</v>
      </c>
    </row>
    <row r="347" spans="4:17" x14ac:dyDescent="0.25">
      <c r="D347" s="8" t="s">
        <v>740</v>
      </c>
      <c r="E347" s="20">
        <v>4038</v>
      </c>
      <c r="F347" s="20">
        <v>2361</v>
      </c>
      <c r="G347" s="9">
        <v>0.58469539375928681</v>
      </c>
      <c r="H347" s="20">
        <v>1239</v>
      </c>
      <c r="I347" s="9">
        <v>0.52477763659466325</v>
      </c>
      <c r="J347" s="20">
        <v>0</v>
      </c>
      <c r="K347" s="9">
        <v>0</v>
      </c>
      <c r="L347" s="20">
        <v>59</v>
      </c>
      <c r="M347" s="9">
        <v>2.4989411266412537E-2</v>
      </c>
      <c r="N347" s="20">
        <v>1136</v>
      </c>
      <c r="O347" s="9">
        <v>0.48115205421431595</v>
      </c>
      <c r="P347" s="20">
        <v>291</v>
      </c>
      <c r="Q347" s="9">
        <v>0.12325285895806862</v>
      </c>
    </row>
    <row r="348" spans="4:17" x14ac:dyDescent="0.25">
      <c r="D348" s="8" t="s">
        <v>742</v>
      </c>
      <c r="E348" s="20">
        <v>10287</v>
      </c>
      <c r="F348" s="20">
        <v>6315</v>
      </c>
      <c r="G348" s="9">
        <v>0.61388159813356669</v>
      </c>
      <c r="H348" s="20">
        <v>3703</v>
      </c>
      <c r="I348" s="9">
        <v>0.58638163103721297</v>
      </c>
      <c r="J348" s="20">
        <v>0</v>
      </c>
      <c r="K348" s="9">
        <v>0</v>
      </c>
      <c r="L348" s="20">
        <v>59</v>
      </c>
      <c r="M348" s="9">
        <v>9.3428345209817902E-3</v>
      </c>
      <c r="N348" s="20">
        <v>3181</v>
      </c>
      <c r="O348" s="9">
        <v>0.50372129849564529</v>
      </c>
      <c r="P348" s="20">
        <v>297</v>
      </c>
      <c r="Q348" s="9">
        <v>4.7030878859857482E-2</v>
      </c>
    </row>
    <row r="349" spans="4:17" x14ac:dyDescent="0.25">
      <c r="D349" s="6" t="s">
        <v>208</v>
      </c>
      <c r="E349" s="20">
        <v>1396942</v>
      </c>
      <c r="F349" s="20">
        <v>843361</v>
      </c>
      <c r="G349" s="9">
        <v>0.60371940996834517</v>
      </c>
      <c r="H349" s="20">
        <v>448834</v>
      </c>
      <c r="I349" s="9">
        <v>0.53219676982929021</v>
      </c>
      <c r="J349" s="20">
        <v>7</v>
      </c>
      <c r="K349" s="9">
        <v>8.3001229603929985E-6</v>
      </c>
      <c r="L349" s="20">
        <v>24608</v>
      </c>
      <c r="M349" s="9">
        <v>2.9178489401335845E-2</v>
      </c>
      <c r="N349" s="20">
        <v>250615</v>
      </c>
      <c r="O349" s="9">
        <v>0.29716218795984162</v>
      </c>
      <c r="P349" s="20">
        <v>211268</v>
      </c>
      <c r="Q349" s="9">
        <v>0.25050719679947259</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524635-DD56-4AA8-A6DD-9C8DB88A9A9E}">
  <dimension ref="A1:B15"/>
  <sheetViews>
    <sheetView workbookViewId="0">
      <selection activeCell="C29" sqref="C29"/>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214</v>
      </c>
      <c r="B2" s="20">
        <v>19809</v>
      </c>
    </row>
    <row r="3" spans="1:2" x14ac:dyDescent="0.25">
      <c r="A3" s="6" t="s">
        <v>216</v>
      </c>
      <c r="B3" s="20">
        <v>1</v>
      </c>
    </row>
    <row r="4" spans="1:2" x14ac:dyDescent="0.25">
      <c r="A4" s="6" t="s">
        <v>218</v>
      </c>
      <c r="B4" s="20">
        <v>1462</v>
      </c>
    </row>
    <row r="5" spans="1:2" x14ac:dyDescent="0.25">
      <c r="A5" s="6" t="s">
        <v>220</v>
      </c>
      <c r="B5" s="20">
        <v>2132</v>
      </c>
    </row>
    <row r="6" spans="1:2" x14ac:dyDescent="0.25">
      <c r="A6" s="6" t="s">
        <v>222</v>
      </c>
      <c r="B6" s="20">
        <v>654</v>
      </c>
    </row>
    <row r="7" spans="1:2" x14ac:dyDescent="0.25">
      <c r="A7" s="6" t="s">
        <v>336</v>
      </c>
      <c r="B7" s="20">
        <v>1</v>
      </c>
    </row>
    <row r="10" spans="1:2" x14ac:dyDescent="0.25">
      <c r="A10" s="6" t="s">
        <v>187</v>
      </c>
      <c r="B10">
        <f>GETPIVOTDATA("Sum of 01a Vaccinated (Booster)",$A$1)</f>
        <v>19809</v>
      </c>
    </row>
    <row r="11" spans="1:2" x14ac:dyDescent="0.25">
      <c r="A11" t="s">
        <v>188</v>
      </c>
      <c r="B11">
        <f>GETPIVOTDATA("Sum of 01b Contraindicated (inc allergies, exclu vaccinated)",$A$1)</f>
        <v>1</v>
      </c>
    </row>
    <row r="12" spans="1:2" x14ac:dyDescent="0.25">
      <c r="A12" t="s">
        <v>134</v>
      </c>
      <c r="B12">
        <f>GETPIVOTDATA("Sum of 01c Declined (excl vaccinated or contraindicated)",$A$1)</f>
        <v>1462</v>
      </c>
    </row>
    <row r="13" spans="1:2" x14ac:dyDescent="0.25">
      <c r="A13" t="s">
        <v>142</v>
      </c>
      <c r="B13">
        <f>GETPIVOTDATA("Sum of 01d Invited no outcome (excl vac, contr, decl)",$A$1)</f>
        <v>2132</v>
      </c>
    </row>
    <row r="14" spans="1:2" x14ac:dyDescent="0.25">
      <c r="A14" t="s">
        <v>192</v>
      </c>
      <c r="B14">
        <f>GETPIVOTDATA("Sum of 01e No contact coded [CALL]",$A$1)</f>
        <v>654</v>
      </c>
    </row>
    <row r="15" spans="1:2" x14ac:dyDescent="0.25">
      <c r="A15" t="s">
        <v>337</v>
      </c>
      <c r="B15">
        <f>SUM(B10:B14)</f>
        <v>24058</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18F308-A8DE-45AC-80F6-756092A3E6C2}">
  <dimension ref="A1:B15"/>
  <sheetViews>
    <sheetView workbookViewId="0">
      <selection activeCell="A10" sqref="A10:B15"/>
    </sheetView>
  </sheetViews>
  <sheetFormatPr defaultRowHeight="15" x14ac:dyDescent="0.25"/>
  <cols>
    <col min="1" max="1" width="56.42578125" bestFit="1" customWidth="1"/>
    <col min="2" max="2" width="4"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228</v>
      </c>
      <c r="B2" s="20">
        <v>602</v>
      </c>
    </row>
    <row r="3" spans="1:2" x14ac:dyDescent="0.25">
      <c r="A3" s="6" t="s">
        <v>230</v>
      </c>
      <c r="B3" s="20">
        <v>0</v>
      </c>
    </row>
    <row r="4" spans="1:2" x14ac:dyDescent="0.25">
      <c r="A4" s="6" t="s">
        <v>232</v>
      </c>
      <c r="B4" s="20">
        <v>46</v>
      </c>
    </row>
    <row r="5" spans="1:2" x14ac:dyDescent="0.25">
      <c r="A5" s="6" t="s">
        <v>234</v>
      </c>
      <c r="B5" s="20">
        <v>16</v>
      </c>
    </row>
    <row r="6" spans="1:2" x14ac:dyDescent="0.25">
      <c r="A6" s="6" t="s">
        <v>236</v>
      </c>
      <c r="B6" s="20">
        <v>2</v>
      </c>
    </row>
    <row r="7" spans="1:2" x14ac:dyDescent="0.25">
      <c r="A7" s="6" t="s">
        <v>336</v>
      </c>
      <c r="B7" s="20">
        <v>1</v>
      </c>
    </row>
    <row r="10" spans="1:2" x14ac:dyDescent="0.25">
      <c r="A10" s="6" t="s">
        <v>187</v>
      </c>
      <c r="B10">
        <f>GETPIVOTDATA("Sum of 01.1a Vaccinated (Booster)",$A$1)</f>
        <v>602</v>
      </c>
    </row>
    <row r="11" spans="1:2" x14ac:dyDescent="0.25">
      <c r="A11" t="s">
        <v>188</v>
      </c>
      <c r="B11">
        <f>GETPIVOTDATA("Sum of 01.1b Contraindicated (inc allergies, exclu vaccinated)",$A$1)</f>
        <v>0</v>
      </c>
    </row>
    <row r="12" spans="1:2" x14ac:dyDescent="0.25">
      <c r="A12" t="s">
        <v>134</v>
      </c>
      <c r="B12">
        <f>GETPIVOTDATA("Sum of 01.1c Declined (excl vaccinated or contraindicated)",$A$1)</f>
        <v>46</v>
      </c>
    </row>
    <row r="13" spans="1:2" x14ac:dyDescent="0.25">
      <c r="A13" t="s">
        <v>142</v>
      </c>
      <c r="B13">
        <f>GETPIVOTDATA("Sum of 01.1d Invited no outcome (excl vac, contr, decl)",$A$1)</f>
        <v>16</v>
      </c>
    </row>
    <row r="14" spans="1:2" x14ac:dyDescent="0.25">
      <c r="A14" t="s">
        <v>192</v>
      </c>
      <c r="B14">
        <f>GETPIVOTDATA("Sum of 01.1e No contact coded [CALL]",$A$1)</f>
        <v>2</v>
      </c>
    </row>
    <row r="15" spans="1:2" x14ac:dyDescent="0.25">
      <c r="A15" t="s">
        <v>337</v>
      </c>
      <c r="B15">
        <f>SUM(B10:B14)</f>
        <v>666</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24D241-0E0F-47F3-8B1E-4D7DED75D49D}">
  <dimension ref="A1:B15"/>
  <sheetViews>
    <sheetView workbookViewId="0">
      <selection activeCell="A10" sqref="A10:B15"/>
    </sheetView>
  </sheetViews>
  <sheetFormatPr defaultRowHeight="15" x14ac:dyDescent="0.25"/>
  <cols>
    <col min="1" max="1" width="56.42578125" bestFit="1" customWidth="1"/>
    <col min="2" max="2" width="4"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242</v>
      </c>
      <c r="B2" s="20">
        <v>155</v>
      </c>
    </row>
    <row r="3" spans="1:2" x14ac:dyDescent="0.25">
      <c r="A3" s="6" t="s">
        <v>244</v>
      </c>
      <c r="B3" s="20">
        <v>0</v>
      </c>
    </row>
    <row r="4" spans="1:2" x14ac:dyDescent="0.25">
      <c r="A4" s="6" t="s">
        <v>246</v>
      </c>
      <c r="B4" s="20">
        <v>12</v>
      </c>
    </row>
    <row r="5" spans="1:2" x14ac:dyDescent="0.25">
      <c r="A5" s="6" t="s">
        <v>248</v>
      </c>
      <c r="B5" s="20">
        <v>5</v>
      </c>
    </row>
    <row r="6" spans="1:2" x14ac:dyDescent="0.25">
      <c r="A6" s="6" t="s">
        <v>250</v>
      </c>
      <c r="B6" s="20">
        <v>4</v>
      </c>
    </row>
    <row r="7" spans="1:2" x14ac:dyDescent="0.25">
      <c r="A7" s="6" t="s">
        <v>336</v>
      </c>
      <c r="B7" s="20">
        <v>1</v>
      </c>
    </row>
    <row r="10" spans="1:2" x14ac:dyDescent="0.25">
      <c r="A10" s="6" t="s">
        <v>187</v>
      </c>
      <c r="B10">
        <f>GETPIVOTDATA("Sum of 01.2a Vaccinated (Booster)",$A$1)</f>
        <v>155</v>
      </c>
    </row>
    <row r="11" spans="1:2" x14ac:dyDescent="0.25">
      <c r="A11" t="s">
        <v>188</v>
      </c>
      <c r="B11">
        <f>GETPIVOTDATA("Sum of 01.2b Contraindicated (inc allergies, exclu vaccinated)",$A$1)</f>
        <v>0</v>
      </c>
    </row>
    <row r="12" spans="1:2" x14ac:dyDescent="0.25">
      <c r="A12" t="s">
        <v>134</v>
      </c>
      <c r="B12">
        <f>GETPIVOTDATA("Sum of 01.2c Declined (excl vaccinated or contraindicated)",$A$1)</f>
        <v>12</v>
      </c>
    </row>
    <row r="13" spans="1:2" x14ac:dyDescent="0.25">
      <c r="A13" t="s">
        <v>142</v>
      </c>
      <c r="B13">
        <f>GETPIVOTDATA("Sum of 01.2d Invited no outcome (excl vac, contr, decl)",$A$1)</f>
        <v>5</v>
      </c>
    </row>
    <row r="14" spans="1:2" x14ac:dyDescent="0.25">
      <c r="A14" t="s">
        <v>192</v>
      </c>
      <c r="B14">
        <f>GETPIVOTDATA("Sum of 01.2e No contact coded [CALL]",$A$1)</f>
        <v>4</v>
      </c>
    </row>
    <row r="15" spans="1:2" x14ac:dyDescent="0.25">
      <c r="A15" t="s">
        <v>337</v>
      </c>
      <c r="B15">
        <f>SUM(B10:B14)</f>
        <v>176</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30ED4F-A6E9-4CCF-A288-11A4E4A53BA6}">
  <dimension ref="A1:B15"/>
  <sheetViews>
    <sheetView workbookViewId="0">
      <selection activeCell="C16" sqref="C16"/>
    </sheetView>
  </sheetViews>
  <sheetFormatPr defaultRowHeight="15" x14ac:dyDescent="0.25"/>
  <cols>
    <col min="1" max="1" width="54.85546875" bestFit="1" customWidth="1"/>
    <col min="2" max="2" width="5"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256</v>
      </c>
      <c r="B2" s="20">
        <v>3196</v>
      </c>
    </row>
    <row r="3" spans="1:2" x14ac:dyDescent="0.25">
      <c r="A3" s="6" t="s">
        <v>258</v>
      </c>
      <c r="B3" s="20">
        <v>0</v>
      </c>
    </row>
    <row r="4" spans="1:2" x14ac:dyDescent="0.25">
      <c r="A4" s="6" t="s">
        <v>260</v>
      </c>
      <c r="B4" s="20">
        <v>128</v>
      </c>
    </row>
    <row r="5" spans="1:2" x14ac:dyDescent="0.25">
      <c r="A5" s="6" t="s">
        <v>262</v>
      </c>
      <c r="B5" s="20">
        <v>35</v>
      </c>
    </row>
    <row r="6" spans="1:2" x14ac:dyDescent="0.25">
      <c r="A6" s="6" t="s">
        <v>264</v>
      </c>
      <c r="B6" s="20">
        <v>57</v>
      </c>
    </row>
    <row r="7" spans="1:2" x14ac:dyDescent="0.25">
      <c r="A7" s="6" t="s">
        <v>336</v>
      </c>
      <c r="B7" s="20">
        <v>1</v>
      </c>
    </row>
    <row r="10" spans="1:2" x14ac:dyDescent="0.25">
      <c r="A10" s="6" t="s">
        <v>187</v>
      </c>
      <c r="B10">
        <f>GETPIVOTDATA("Sum of 02a Vaccinated (Booster)",$A$1)</f>
        <v>3196</v>
      </c>
    </row>
    <row r="11" spans="1:2" x14ac:dyDescent="0.25">
      <c r="A11" t="s">
        <v>188</v>
      </c>
      <c r="B11">
        <f>GETPIVOTDATA("Sum of 02b Contraindicated (inc allergies, exclu vaccinated)",$A$1)</f>
        <v>0</v>
      </c>
    </row>
    <row r="12" spans="1:2" x14ac:dyDescent="0.25">
      <c r="A12" t="s">
        <v>134</v>
      </c>
      <c r="B12">
        <f>GETPIVOTDATA("Sum of 02c Declined (excl vaccinated or contraindicated)",$A$1)</f>
        <v>128</v>
      </c>
    </row>
    <row r="13" spans="1:2" x14ac:dyDescent="0.25">
      <c r="A13" t="s">
        <v>142</v>
      </c>
      <c r="B13">
        <f>GETPIVOTDATA("Sum of 02d Invited no outcome (excl vac, contr, decl)",$A$1)</f>
        <v>35</v>
      </c>
    </row>
    <row r="14" spans="1:2" x14ac:dyDescent="0.25">
      <c r="A14" t="s">
        <v>192</v>
      </c>
      <c r="B14">
        <f>GETPIVOTDATA("Sum of 02e No contact coded [CALL]",$A$1)</f>
        <v>57</v>
      </c>
    </row>
    <row r="15" spans="1:2" x14ac:dyDescent="0.25">
      <c r="A15" t="s">
        <v>337</v>
      </c>
      <c r="B15">
        <f>SUM(B10:B14)</f>
        <v>3416</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1A426C-71B4-4F02-864A-76B2D2A3B7D8}">
  <dimension ref="A1:B15"/>
  <sheetViews>
    <sheetView workbookViewId="0">
      <selection activeCell="A10" sqref="A10:B15"/>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270</v>
      </c>
      <c r="B2" s="20">
        <v>98963</v>
      </c>
    </row>
    <row r="3" spans="1:2" x14ac:dyDescent="0.25">
      <c r="A3" s="6" t="s">
        <v>272</v>
      </c>
      <c r="B3" s="20">
        <v>7</v>
      </c>
    </row>
    <row r="4" spans="1:2" x14ac:dyDescent="0.25">
      <c r="A4" s="6" t="s">
        <v>274</v>
      </c>
      <c r="B4" s="20">
        <v>6088</v>
      </c>
    </row>
    <row r="5" spans="1:2" x14ac:dyDescent="0.25">
      <c r="A5" s="6" t="s">
        <v>276</v>
      </c>
      <c r="B5" s="20">
        <v>3567</v>
      </c>
    </row>
    <row r="6" spans="1:2" x14ac:dyDescent="0.25">
      <c r="A6" s="6" t="s">
        <v>278</v>
      </c>
      <c r="B6" s="20">
        <v>2249</v>
      </c>
    </row>
    <row r="7" spans="1:2" x14ac:dyDescent="0.25">
      <c r="A7" s="6" t="s">
        <v>336</v>
      </c>
      <c r="B7" s="20">
        <v>1</v>
      </c>
    </row>
    <row r="10" spans="1:2" x14ac:dyDescent="0.25">
      <c r="A10" s="6" t="s">
        <v>187</v>
      </c>
      <c r="B10">
        <f>GETPIVOTDATA("Sum of 03a Vaccinated (Booster)",$A$1)</f>
        <v>98963</v>
      </c>
    </row>
    <row r="11" spans="1:2" x14ac:dyDescent="0.25">
      <c r="A11" t="s">
        <v>188</v>
      </c>
      <c r="B11">
        <f>GETPIVOTDATA("Sum of 03b Contraindicated (inc allergies, exclu vaccinated)",$A$1)</f>
        <v>7</v>
      </c>
    </row>
    <row r="12" spans="1:2" x14ac:dyDescent="0.25">
      <c r="A12" t="s">
        <v>134</v>
      </c>
      <c r="B12">
        <f>GETPIVOTDATA("Sum of 03c Declined (excl vaccinated or contraindicated)",$A$1)</f>
        <v>6088</v>
      </c>
    </row>
    <row r="13" spans="1:2" x14ac:dyDescent="0.25">
      <c r="A13" t="s">
        <v>142</v>
      </c>
      <c r="B13">
        <f>GETPIVOTDATA("Sum of 03d Invited no outcome (excl vac, contr, decl)",$A$1)</f>
        <v>3567</v>
      </c>
    </row>
    <row r="14" spans="1:2" x14ac:dyDescent="0.25">
      <c r="A14" t="s">
        <v>192</v>
      </c>
      <c r="B14">
        <f>GETPIVOTDATA("Sum of 03e No contact coded [CALL]",$A$1)</f>
        <v>2249</v>
      </c>
    </row>
    <row r="15" spans="1:2" x14ac:dyDescent="0.25">
      <c r="A15" t="s">
        <v>337</v>
      </c>
      <c r="B15">
        <f>SUM(B10:B14)</f>
        <v>110874</v>
      </c>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5DFA84-24FF-4CD2-9F31-631A9C3BD2E1}">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284</v>
      </c>
      <c r="B2" s="20">
        <v>162301</v>
      </c>
    </row>
    <row r="3" spans="1:2" x14ac:dyDescent="0.25">
      <c r="A3" s="6" t="s">
        <v>286</v>
      </c>
      <c r="B3" s="20">
        <v>10</v>
      </c>
    </row>
    <row r="4" spans="1:2" x14ac:dyDescent="0.25">
      <c r="A4" s="6" t="s">
        <v>288</v>
      </c>
      <c r="B4" s="20">
        <v>14850</v>
      </c>
    </row>
    <row r="5" spans="1:2" x14ac:dyDescent="0.25">
      <c r="A5" s="6" t="s">
        <v>290</v>
      </c>
      <c r="B5" s="20">
        <v>32643</v>
      </c>
    </row>
    <row r="6" spans="1:2" x14ac:dyDescent="0.25">
      <c r="A6" s="6" t="s">
        <v>292</v>
      </c>
      <c r="B6" s="20">
        <v>11644</v>
      </c>
    </row>
    <row r="7" spans="1:2" x14ac:dyDescent="0.25">
      <c r="A7" s="6" t="s">
        <v>336</v>
      </c>
      <c r="B7" s="20">
        <v>1</v>
      </c>
    </row>
    <row r="10" spans="1:2" x14ac:dyDescent="0.25">
      <c r="A10" s="6" t="s">
        <v>187</v>
      </c>
      <c r="B10">
        <f>GETPIVOTDATA("Sum of 04a Vaccinated (Booster)",$A$1)</f>
        <v>162301</v>
      </c>
    </row>
    <row r="11" spans="1:2" x14ac:dyDescent="0.25">
      <c r="A11" t="s">
        <v>188</v>
      </c>
      <c r="B11">
        <f>GETPIVOTDATA("Sum of 04b Contraindicated (inc allergies, exclu vaccinated)",$A$1)</f>
        <v>10</v>
      </c>
    </row>
    <row r="12" spans="1:2" x14ac:dyDescent="0.25">
      <c r="A12" t="s">
        <v>134</v>
      </c>
      <c r="B12">
        <f>GETPIVOTDATA("Sum of 04c Declined (excl vaccinated or contraindicated)",$A$1)</f>
        <v>14850</v>
      </c>
    </row>
    <row r="13" spans="1:2" x14ac:dyDescent="0.25">
      <c r="A13" t="s">
        <v>142</v>
      </c>
      <c r="B13">
        <f>GETPIVOTDATA("Sum of 04d Invited no outcome (excl vac, contr, decl)",$A$1)</f>
        <v>32643</v>
      </c>
    </row>
    <row r="14" spans="1:2" x14ac:dyDescent="0.25">
      <c r="A14" t="s">
        <v>192</v>
      </c>
      <c r="B14">
        <f>GETPIVOTDATA("Sum of 04e No contact coded [CALL]",$A$1)</f>
        <v>11644</v>
      </c>
    </row>
    <row r="15" spans="1:2" x14ac:dyDescent="0.25">
      <c r="A15" t="s">
        <v>337</v>
      </c>
      <c r="B15">
        <f>SUM(B10:B14)</f>
        <v>221448</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A4D4FB-371F-4EB9-83BF-C7665CC5047C}">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297</v>
      </c>
      <c r="B2" s="20">
        <v>138679</v>
      </c>
    </row>
    <row r="3" spans="1:2" x14ac:dyDescent="0.25">
      <c r="A3" s="6" t="s">
        <v>299</v>
      </c>
      <c r="B3" s="20">
        <v>5</v>
      </c>
    </row>
    <row r="4" spans="1:2" x14ac:dyDescent="0.25">
      <c r="A4" s="6" t="s">
        <v>301</v>
      </c>
      <c r="B4" s="20">
        <v>8916</v>
      </c>
    </row>
    <row r="5" spans="1:2" x14ac:dyDescent="0.25">
      <c r="A5" s="6" t="s">
        <v>303</v>
      </c>
      <c r="B5" s="20">
        <v>26829</v>
      </c>
    </row>
    <row r="6" spans="1:2" x14ac:dyDescent="0.25">
      <c r="A6" s="6" t="s">
        <v>305</v>
      </c>
      <c r="B6" s="20">
        <v>18767</v>
      </c>
    </row>
    <row r="7" spans="1:2" x14ac:dyDescent="0.25">
      <c r="A7" s="6" t="s">
        <v>336</v>
      </c>
      <c r="B7" s="20">
        <v>1</v>
      </c>
    </row>
    <row r="10" spans="1:2" x14ac:dyDescent="0.25">
      <c r="A10" s="6" t="s">
        <v>187</v>
      </c>
      <c r="B10">
        <f>GETPIVOTDATA("Sum of 05a Vaccinated (Booster)",$A$1)</f>
        <v>138679</v>
      </c>
    </row>
    <row r="11" spans="1:2" x14ac:dyDescent="0.25">
      <c r="A11" t="s">
        <v>188</v>
      </c>
      <c r="B11">
        <f>GETPIVOTDATA("Sum of 05b Contraindicated (inc allergies, exclu vaccinated)",$A$1)</f>
        <v>5</v>
      </c>
    </row>
    <row r="12" spans="1:2" x14ac:dyDescent="0.25">
      <c r="A12" t="s">
        <v>134</v>
      </c>
      <c r="B12">
        <f>GETPIVOTDATA("Sum of 05c Declined (excl vaccinated or contraindicated)",$A$1)</f>
        <v>8916</v>
      </c>
    </row>
    <row r="13" spans="1:2" x14ac:dyDescent="0.25">
      <c r="A13" t="s">
        <v>142</v>
      </c>
      <c r="B13">
        <f>GETPIVOTDATA("Sum of 05d Invited no outcome (excl vac, contr, decl)",$A$1)</f>
        <v>26829</v>
      </c>
    </row>
    <row r="14" spans="1:2" x14ac:dyDescent="0.25">
      <c r="A14" t="s">
        <v>192</v>
      </c>
      <c r="B14">
        <f>GETPIVOTDATA("Sum of 05e No contact coded [CALL]",$A$1)</f>
        <v>18767</v>
      </c>
    </row>
    <row r="15" spans="1:2" x14ac:dyDescent="0.25">
      <c r="A15" t="s">
        <v>337</v>
      </c>
      <c r="B15">
        <f>SUM(B10:B14)</f>
        <v>193196</v>
      </c>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1E46E7-FE04-4C02-A109-3D712B705140}">
  <dimension ref="A1:B15"/>
  <sheetViews>
    <sheetView workbookViewId="0">
      <selection activeCell="B15" sqref="A10:B15"/>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311</v>
      </c>
      <c r="B2" s="20">
        <v>18458</v>
      </c>
    </row>
    <row r="3" spans="1:2" x14ac:dyDescent="0.25">
      <c r="A3" s="6" t="s">
        <v>313</v>
      </c>
      <c r="B3" s="20">
        <v>1</v>
      </c>
    </row>
    <row r="4" spans="1:2" x14ac:dyDescent="0.25">
      <c r="A4" s="6" t="s">
        <v>315</v>
      </c>
      <c r="B4" s="20">
        <v>1133</v>
      </c>
    </row>
    <row r="5" spans="1:2" x14ac:dyDescent="0.25">
      <c r="A5" s="6" t="s">
        <v>317</v>
      </c>
      <c r="B5" s="20">
        <v>6172</v>
      </c>
    </row>
    <row r="6" spans="1:2" x14ac:dyDescent="0.25">
      <c r="A6" s="6" t="s">
        <v>319</v>
      </c>
      <c r="B6" s="20">
        <v>2932</v>
      </c>
    </row>
    <row r="7" spans="1:2" x14ac:dyDescent="0.25">
      <c r="A7" s="6" t="s">
        <v>336</v>
      </c>
      <c r="B7" s="20">
        <v>1</v>
      </c>
    </row>
    <row r="10" spans="1:2" x14ac:dyDescent="0.25">
      <c r="A10" s="6" t="s">
        <v>187</v>
      </c>
      <c r="B10">
        <f>GETPIVOTDATA("Sum of 06a Vaccinated (Booster)",$A$1)</f>
        <v>18458</v>
      </c>
    </row>
    <row r="11" spans="1:2" x14ac:dyDescent="0.25">
      <c r="A11" t="s">
        <v>188</v>
      </c>
      <c r="B11">
        <f>GETPIVOTDATA("Sum of 06b Contraindicated (inc allergies, exclu vaccinated)",$A$1)</f>
        <v>1</v>
      </c>
    </row>
    <row r="12" spans="1:2" x14ac:dyDescent="0.25">
      <c r="A12" t="s">
        <v>134</v>
      </c>
      <c r="B12">
        <f>GETPIVOTDATA("Sum of 06c Declined (excl vaccinated or contraindicated)",$A$1)</f>
        <v>1133</v>
      </c>
    </row>
    <row r="13" spans="1:2" x14ac:dyDescent="0.25">
      <c r="A13" t="s">
        <v>142</v>
      </c>
      <c r="B13">
        <f>GETPIVOTDATA("Sum of 06d Invited no outcome (excl vac, contr, decl)",$A$1)</f>
        <v>6172</v>
      </c>
    </row>
    <row r="14" spans="1:2" x14ac:dyDescent="0.25">
      <c r="A14" t="s">
        <v>192</v>
      </c>
      <c r="B14">
        <f>GETPIVOTDATA("Sum of 06e No contact coded [CALL]",$A$1)</f>
        <v>2932</v>
      </c>
    </row>
    <row r="15" spans="1:2" x14ac:dyDescent="0.25">
      <c r="A15" t="s">
        <v>337</v>
      </c>
      <c r="B15">
        <f>SUM(B10:B14)</f>
        <v>28696</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A84901-DE7E-4167-91C7-E8A944E0A3EC}">
  <dimension ref="A1:B15"/>
  <sheetViews>
    <sheetView workbookViewId="0">
      <selection activeCell="A10" sqref="A10:B15"/>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325</v>
      </c>
      <c r="B2" s="20">
        <v>10315</v>
      </c>
    </row>
    <row r="3" spans="1:2" x14ac:dyDescent="0.25">
      <c r="A3" s="6" t="s">
        <v>327</v>
      </c>
      <c r="B3" s="20">
        <v>0</v>
      </c>
    </row>
    <row r="4" spans="1:2" x14ac:dyDescent="0.25">
      <c r="A4" s="6" t="s">
        <v>329</v>
      </c>
      <c r="B4" s="20">
        <v>890</v>
      </c>
    </row>
    <row r="5" spans="1:2" x14ac:dyDescent="0.25">
      <c r="A5" s="6" t="s">
        <v>331</v>
      </c>
      <c r="B5" s="20">
        <v>262</v>
      </c>
    </row>
    <row r="6" spans="1:2" x14ac:dyDescent="0.25">
      <c r="A6" s="6" t="s">
        <v>333</v>
      </c>
      <c r="B6" s="20">
        <v>124</v>
      </c>
    </row>
    <row r="7" spans="1:2" x14ac:dyDescent="0.25">
      <c r="A7" s="6" t="s">
        <v>336</v>
      </c>
      <c r="B7" s="20">
        <v>1</v>
      </c>
    </row>
    <row r="10" spans="1:2" x14ac:dyDescent="0.25">
      <c r="A10" s="6" t="s">
        <v>187</v>
      </c>
      <c r="B10">
        <f>GETPIVOTDATA("Sum of 07a Vaccinated (Booster)",$A$1)</f>
        <v>10315</v>
      </c>
    </row>
    <row r="11" spans="1:2" x14ac:dyDescent="0.25">
      <c r="A11" t="s">
        <v>188</v>
      </c>
      <c r="B11">
        <f>GETPIVOTDATA("Sum of 07b Contraindicated (inc allergies, exclu vaccinated)",$A$1)</f>
        <v>0</v>
      </c>
    </row>
    <row r="12" spans="1:2" x14ac:dyDescent="0.25">
      <c r="A12" t="s">
        <v>134</v>
      </c>
      <c r="B12">
        <f>GETPIVOTDATA("Sum of 07c Declined (excl vaccinated or contraindicated)",$A$1)</f>
        <v>890</v>
      </c>
    </row>
    <row r="13" spans="1:2" x14ac:dyDescent="0.25">
      <c r="A13" t="s">
        <v>142</v>
      </c>
      <c r="B13">
        <f>GETPIVOTDATA("Sum of 07d Invited no outcome (excl vac, contr, decl)",$A$1)</f>
        <v>262</v>
      </c>
    </row>
    <row r="14" spans="1:2" x14ac:dyDescent="0.25">
      <c r="A14" t="s">
        <v>192</v>
      </c>
      <c r="B14">
        <f>GETPIVOTDATA("Sum of 07e No contact coded [CALL]",$A$1)</f>
        <v>124</v>
      </c>
    </row>
    <row r="15" spans="1:2" x14ac:dyDescent="0.25">
      <c r="A15" t="s">
        <v>337</v>
      </c>
      <c r="B15">
        <f>SUM(B10:B14)</f>
        <v>11591</v>
      </c>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D94A78-7B40-4292-956D-F8F57FA063E2}">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336</v>
      </c>
      <c r="B2" s="20">
        <v>1</v>
      </c>
    </row>
    <row r="3" spans="1:2" x14ac:dyDescent="0.25">
      <c r="A3" s="6" t="s">
        <v>421</v>
      </c>
      <c r="B3" s="20">
        <v>448834</v>
      </c>
    </row>
    <row r="4" spans="1:2" x14ac:dyDescent="0.25">
      <c r="A4" s="6" t="s">
        <v>423</v>
      </c>
      <c r="B4" s="20">
        <v>7</v>
      </c>
    </row>
    <row r="5" spans="1:2" x14ac:dyDescent="0.25">
      <c r="A5" s="6" t="s">
        <v>424</v>
      </c>
      <c r="B5" s="20">
        <v>24608</v>
      </c>
    </row>
    <row r="6" spans="1:2" x14ac:dyDescent="0.25">
      <c r="A6" s="6" t="s">
        <v>425</v>
      </c>
      <c r="B6" s="20">
        <v>250615</v>
      </c>
    </row>
    <row r="7" spans="1:2" x14ac:dyDescent="0.25">
      <c r="A7" s="6" t="s">
        <v>426</v>
      </c>
      <c r="B7" s="20">
        <v>211268</v>
      </c>
    </row>
    <row r="10" spans="1:2" x14ac:dyDescent="0.25">
      <c r="A10" s="6" t="s">
        <v>187</v>
      </c>
      <c r="B10">
        <f>GETPIVOTDATA("Sum of 08a Vaccinated (Booster)",$A$1)</f>
        <v>448834</v>
      </c>
    </row>
    <row r="11" spans="1:2" x14ac:dyDescent="0.25">
      <c r="A11" t="s">
        <v>188</v>
      </c>
      <c r="B11">
        <f>GETPIVOTDATA("Sum of 08b Contraindicated (inc allergies, exclu vaccinated)",$A$1)</f>
        <v>7</v>
      </c>
    </row>
    <row r="12" spans="1:2" x14ac:dyDescent="0.25">
      <c r="A12" t="s">
        <v>134</v>
      </c>
      <c r="B12">
        <f>GETPIVOTDATA("Sum of 08c Declined (excl vaccinated or contraindicated)",$A$1)</f>
        <v>24608</v>
      </c>
    </row>
    <row r="13" spans="1:2" x14ac:dyDescent="0.25">
      <c r="A13" t="s">
        <v>142</v>
      </c>
      <c r="B13">
        <f>GETPIVOTDATA("Sum of 08d Invited no outcome (excl vac, contr, decl)",$A$1)</f>
        <v>250615</v>
      </c>
    </row>
    <row r="14" spans="1:2" x14ac:dyDescent="0.25">
      <c r="A14" t="s">
        <v>192</v>
      </c>
      <c r="B14">
        <f>GETPIVOTDATA("Sum of 08e No contact coded [CALL]",$A$1)</f>
        <v>211268</v>
      </c>
    </row>
    <row r="15" spans="1:2" x14ac:dyDescent="0.25">
      <c r="A15" t="s">
        <v>337</v>
      </c>
      <c r="B15">
        <f>SUM(B10:B14)</f>
        <v>935332</v>
      </c>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76261F-A0DB-43B8-BF69-130C36573261}">
  <dimension ref="A1:BV319"/>
  <sheetViews>
    <sheetView workbookViewId="0">
      <selection sqref="A1:BV317"/>
    </sheetView>
  </sheetViews>
  <sheetFormatPr defaultRowHeight="15" x14ac:dyDescent="0.25"/>
  <cols>
    <col min="1" max="1" width="21.5703125" bestFit="1" customWidth="1"/>
    <col min="2" max="2" width="40.28515625" bestFit="1" customWidth="1"/>
    <col min="3" max="3" width="67.5703125" bestFit="1" customWidth="1"/>
    <col min="4" max="4" width="10.7109375" style="1" bestFit="1" customWidth="1"/>
    <col min="5" max="5" width="55.28515625" bestFit="1" customWidth="1"/>
    <col min="6" max="6" width="45.42578125" bestFit="1" customWidth="1"/>
    <col min="7" max="7" width="27.140625" bestFit="1" customWidth="1"/>
    <col min="8" max="8" width="54.85546875" bestFit="1" customWidth="1"/>
    <col min="9" max="9" width="27.140625" bestFit="1" customWidth="1"/>
    <col min="10" max="10" width="25.5703125" bestFit="1" customWidth="1"/>
    <col min="11" max="11" width="47.42578125" bestFit="1" customWidth="1"/>
    <col min="12" max="12" width="44.140625" bestFit="1" customWidth="1"/>
    <col min="13" max="13" width="28.7109375" bestFit="1" customWidth="1"/>
    <col min="14" max="14" width="62" bestFit="1" customWidth="1"/>
    <col min="15" max="15" width="25.5703125" bestFit="1" customWidth="1"/>
    <col min="16" max="16" width="47.42578125" bestFit="1" customWidth="1"/>
    <col min="17" max="17" width="28.7109375" bestFit="1" customWidth="1"/>
    <col min="18" max="18" width="28.85546875" bestFit="1" customWidth="1"/>
    <col min="19" max="19" width="25.5703125" bestFit="1" customWidth="1"/>
    <col min="20" max="20" width="47.42578125" bestFit="1" customWidth="1"/>
    <col min="21" max="21" width="44.140625" bestFit="1" customWidth="1"/>
    <col min="22" max="22" width="28.7109375" bestFit="1" customWidth="1"/>
    <col min="23" max="23" width="51.5703125" bestFit="1" customWidth="1"/>
    <col min="24" max="24" width="25.5703125" bestFit="1" customWidth="1"/>
    <col min="25" max="25" width="47.42578125" bestFit="1" customWidth="1"/>
    <col min="26" max="26" width="44.140625" bestFit="1" customWidth="1"/>
    <col min="27" max="27" width="28.7109375" bestFit="1" customWidth="1"/>
    <col min="28" max="28" width="26.7109375" bestFit="1" customWidth="1"/>
    <col min="29" max="29" width="25.5703125" bestFit="1" customWidth="1"/>
    <col min="30" max="30" width="47.42578125" bestFit="1" customWidth="1"/>
    <col min="31" max="31" width="44.140625" bestFit="1" customWidth="1"/>
    <col min="32" max="32" width="28.7109375" bestFit="1" customWidth="1"/>
    <col min="33" max="33" width="46.28515625" bestFit="1" customWidth="1"/>
    <col min="34" max="34" width="25.5703125" bestFit="1" customWidth="1"/>
    <col min="35" max="35" width="47.42578125" bestFit="1" customWidth="1"/>
    <col min="36" max="36" width="44.140625" bestFit="1" customWidth="1"/>
    <col min="37" max="37" width="28.7109375" bestFit="1" customWidth="1"/>
    <col min="38" max="38" width="40.85546875" bestFit="1" customWidth="1"/>
    <col min="39" max="39" width="25.5703125" bestFit="1" customWidth="1"/>
    <col min="40" max="40" width="47.42578125" bestFit="1" customWidth="1"/>
    <col min="41" max="41" width="44.140625" bestFit="1" customWidth="1"/>
    <col min="42" max="42" width="28.7109375" bestFit="1" customWidth="1"/>
    <col min="43" max="43" width="51.85546875" bestFit="1" customWidth="1"/>
    <col min="44" max="44" width="49.140625" bestFit="1" customWidth="1"/>
    <col min="45" max="45" width="45.85546875" bestFit="1" customWidth="1"/>
    <col min="46" max="46" width="30.28515625" bestFit="1" customWidth="1"/>
    <col min="47" max="47" width="51.85546875" bestFit="1" customWidth="1"/>
    <col min="48" max="48" width="49.140625" bestFit="1" customWidth="1"/>
    <col min="49" max="49" width="45.85546875" bestFit="1" customWidth="1"/>
    <col min="50" max="50" width="30.28515625" bestFit="1" customWidth="1"/>
    <col min="51" max="52" width="50.28515625" bestFit="1" customWidth="1"/>
    <col min="53" max="53" width="44.140625" bestFit="1" customWidth="1"/>
    <col min="54" max="58" width="50.28515625" bestFit="1" customWidth="1"/>
    <col min="59" max="60" width="25.5703125" bestFit="1" customWidth="1"/>
    <col min="61" max="67" width="24" bestFit="1" customWidth="1"/>
    <col min="68" max="68" width="27" bestFit="1" customWidth="1"/>
    <col min="69" max="69" width="25.5703125" bestFit="1" customWidth="1"/>
    <col min="70" max="70" width="50.28515625" bestFit="1" customWidth="1"/>
    <col min="71" max="71" width="47.42578125" bestFit="1" customWidth="1"/>
    <col min="72" max="72" width="44.140625" bestFit="1" customWidth="1"/>
    <col min="73" max="73" width="28.7109375" bestFit="1" customWidth="1"/>
    <col min="74" max="74" width="24" customWidth="1"/>
  </cols>
  <sheetData>
    <row r="1" spans="1:74" x14ac:dyDescent="0.25">
      <c r="A1" t="s">
        <v>338</v>
      </c>
      <c r="B1" t="s">
        <v>339</v>
      </c>
      <c r="C1" t="s">
        <v>340</v>
      </c>
      <c r="D1" s="1" t="s">
        <v>341</v>
      </c>
      <c r="E1" t="s">
        <v>342</v>
      </c>
      <c r="F1" t="s">
        <v>343</v>
      </c>
      <c r="G1" t="s">
        <v>344</v>
      </c>
      <c r="H1" t="s">
        <v>345</v>
      </c>
      <c r="I1" t="s">
        <v>346</v>
      </c>
      <c r="J1" t="s">
        <v>347</v>
      </c>
      <c r="K1" t="s">
        <v>348</v>
      </c>
      <c r="L1" t="s">
        <v>349</v>
      </c>
      <c r="M1" t="s">
        <v>350</v>
      </c>
      <c r="N1" t="s">
        <v>351</v>
      </c>
      <c r="O1" t="s">
        <v>352</v>
      </c>
      <c r="P1" t="s">
        <v>353</v>
      </c>
      <c r="Q1" t="s">
        <v>354</v>
      </c>
      <c r="R1" t="s">
        <v>355</v>
      </c>
      <c r="S1" t="s">
        <v>356</v>
      </c>
      <c r="T1" t="s">
        <v>357</v>
      </c>
      <c r="U1" t="s">
        <v>358</v>
      </c>
      <c r="V1" t="s">
        <v>359</v>
      </c>
      <c r="W1" t="s">
        <v>360</v>
      </c>
      <c r="X1" t="s">
        <v>361</v>
      </c>
      <c r="Y1" t="s">
        <v>362</v>
      </c>
      <c r="Z1" t="s">
        <v>363</v>
      </c>
      <c r="AA1" t="s">
        <v>364</v>
      </c>
      <c r="AB1" t="s">
        <v>365</v>
      </c>
      <c r="AC1" t="s">
        <v>366</v>
      </c>
      <c r="AD1" t="s">
        <v>367</v>
      </c>
      <c r="AE1" t="s">
        <v>368</v>
      </c>
      <c r="AF1" t="s">
        <v>369</v>
      </c>
      <c r="AG1" t="s">
        <v>370</v>
      </c>
      <c r="AH1" t="s">
        <v>371</v>
      </c>
      <c r="AI1" t="s">
        <v>372</v>
      </c>
      <c r="AJ1" t="s">
        <v>373</v>
      </c>
      <c r="AK1" t="s">
        <v>374</v>
      </c>
      <c r="AL1" t="s">
        <v>375</v>
      </c>
      <c r="AM1" t="s">
        <v>376</v>
      </c>
      <c r="AN1" t="s">
        <v>377</v>
      </c>
      <c r="AO1" t="s">
        <v>378</v>
      </c>
      <c r="AP1" t="s">
        <v>379</v>
      </c>
      <c r="AQ1" t="s">
        <v>380</v>
      </c>
      <c r="AR1" t="s">
        <v>381</v>
      </c>
      <c r="AS1" t="s">
        <v>382</v>
      </c>
      <c r="AT1" t="s">
        <v>383</v>
      </c>
      <c r="AU1" t="s">
        <v>384</v>
      </c>
      <c r="AV1" t="s">
        <v>385</v>
      </c>
      <c r="AW1" t="s">
        <v>386</v>
      </c>
      <c r="AX1" t="s">
        <v>387</v>
      </c>
      <c r="AY1" t="s">
        <v>388</v>
      </c>
      <c r="AZ1" t="s">
        <v>389</v>
      </c>
      <c r="BA1" t="s">
        <v>390</v>
      </c>
      <c r="BB1" t="s">
        <v>391</v>
      </c>
      <c r="BC1" t="s">
        <v>392</v>
      </c>
      <c r="BD1" t="s">
        <v>393</v>
      </c>
      <c r="BE1" t="s">
        <v>394</v>
      </c>
      <c r="BF1" t="s">
        <v>395</v>
      </c>
      <c r="BG1" t="s">
        <v>396</v>
      </c>
      <c r="BH1" t="s">
        <v>397</v>
      </c>
      <c r="BI1" t="s">
        <v>398</v>
      </c>
      <c r="BJ1" t="s">
        <v>399</v>
      </c>
      <c r="BK1" t="s">
        <v>400</v>
      </c>
      <c r="BL1" t="s">
        <v>401</v>
      </c>
      <c r="BM1" t="s">
        <v>402</v>
      </c>
      <c r="BN1" t="s">
        <v>403</v>
      </c>
      <c r="BO1" t="s">
        <v>404</v>
      </c>
      <c r="BP1" t="s">
        <v>413</v>
      </c>
      <c r="BQ1" t="s">
        <v>414</v>
      </c>
      <c r="BR1" t="s">
        <v>415</v>
      </c>
      <c r="BS1" t="s">
        <v>416</v>
      </c>
      <c r="BT1" t="s">
        <v>417</v>
      </c>
      <c r="BU1" t="s">
        <v>418</v>
      </c>
      <c r="BV1" t="s">
        <v>419</v>
      </c>
    </row>
    <row r="2" spans="1:74" x14ac:dyDescent="0.25">
      <c r="A2" s="20" t="s">
        <v>434</v>
      </c>
      <c r="B2" s="20" t="s">
        <v>435</v>
      </c>
      <c r="C2" s="20" t="s">
        <v>436</v>
      </c>
      <c r="D2" s="1">
        <v>44571</v>
      </c>
      <c r="W2">
        <v>1</v>
      </c>
      <c r="Z2">
        <v>1</v>
      </c>
      <c r="BG2" s="20"/>
      <c r="BH2" s="20"/>
      <c r="BI2" s="20"/>
      <c r="BJ2" s="20"/>
      <c r="BK2" s="20"/>
      <c r="BL2" s="20"/>
      <c r="BM2" s="20"/>
      <c r="BN2" s="20"/>
      <c r="BO2" s="20"/>
      <c r="BP2" s="20"/>
      <c r="BQ2" s="20"/>
      <c r="BR2" s="20"/>
      <c r="BS2" s="20"/>
      <c r="BT2" s="20"/>
      <c r="BU2" s="20"/>
      <c r="BV2" s="20"/>
    </row>
    <row r="3" spans="1:74" x14ac:dyDescent="0.25">
      <c r="A3" s="20" t="s">
        <v>434</v>
      </c>
      <c r="B3" s="20" t="s">
        <v>437</v>
      </c>
      <c r="C3" s="20" t="s">
        <v>438</v>
      </c>
      <c r="D3" s="1">
        <v>44571</v>
      </c>
      <c r="W3">
        <v>1</v>
      </c>
      <c r="AA3">
        <v>1</v>
      </c>
      <c r="BG3" s="20"/>
      <c r="BH3" s="20"/>
      <c r="BI3" s="20"/>
      <c r="BJ3" s="20"/>
      <c r="BK3" s="20"/>
      <c r="BL3" s="20"/>
      <c r="BM3" s="20"/>
      <c r="BN3" s="20"/>
      <c r="BO3" s="20"/>
      <c r="BP3" s="20"/>
      <c r="BQ3" s="20"/>
      <c r="BR3" s="20"/>
      <c r="BS3" s="20"/>
      <c r="BT3" s="20"/>
      <c r="BU3" s="20"/>
      <c r="BV3" s="20"/>
    </row>
    <row r="4" spans="1:74" x14ac:dyDescent="0.25">
      <c r="A4" s="20" t="s">
        <v>434</v>
      </c>
      <c r="B4" s="20" t="s">
        <v>439</v>
      </c>
      <c r="C4" s="20" t="s">
        <v>440</v>
      </c>
      <c r="D4" s="1">
        <v>44571</v>
      </c>
      <c r="R4">
        <v>10</v>
      </c>
      <c r="V4">
        <v>10</v>
      </c>
      <c r="AB4">
        <v>34</v>
      </c>
      <c r="AF4">
        <v>34</v>
      </c>
      <c r="BG4" s="20"/>
      <c r="BH4" s="20"/>
      <c r="BI4" s="20"/>
      <c r="BJ4" s="20"/>
      <c r="BK4" s="20"/>
      <c r="BL4" s="20"/>
      <c r="BM4" s="20"/>
      <c r="BN4" s="20"/>
      <c r="BO4" s="20"/>
      <c r="BP4" s="20">
        <v>132</v>
      </c>
      <c r="BQ4" s="20"/>
      <c r="BR4" s="20"/>
      <c r="BS4" s="20"/>
      <c r="BT4" s="20"/>
      <c r="BU4" s="20">
        <v>132</v>
      </c>
      <c r="BV4" s="20"/>
    </row>
    <row r="5" spans="1:74" x14ac:dyDescent="0.25">
      <c r="A5" s="20" t="s">
        <v>434</v>
      </c>
      <c r="B5" s="20" t="s">
        <v>439</v>
      </c>
      <c r="C5" s="20" t="s">
        <v>440</v>
      </c>
      <c r="D5" s="1">
        <v>44571</v>
      </c>
      <c r="E5">
        <v>127</v>
      </c>
      <c r="F5">
        <v>1</v>
      </c>
      <c r="G5">
        <v>0</v>
      </c>
      <c r="H5">
        <v>0</v>
      </c>
      <c r="I5">
        <v>0</v>
      </c>
      <c r="J5">
        <v>86</v>
      </c>
      <c r="K5">
        <v>3</v>
      </c>
      <c r="L5">
        <v>5</v>
      </c>
      <c r="M5">
        <v>4</v>
      </c>
      <c r="N5">
        <v>8</v>
      </c>
      <c r="O5">
        <v>6</v>
      </c>
      <c r="P5">
        <v>0</v>
      </c>
      <c r="Q5">
        <v>0</v>
      </c>
      <c r="R5">
        <v>556</v>
      </c>
      <c r="S5">
        <v>433</v>
      </c>
      <c r="T5">
        <v>21</v>
      </c>
      <c r="U5">
        <v>4</v>
      </c>
      <c r="V5">
        <v>64</v>
      </c>
      <c r="W5">
        <v>1504</v>
      </c>
      <c r="X5">
        <v>828</v>
      </c>
      <c r="Y5">
        <v>44</v>
      </c>
      <c r="Z5">
        <v>64</v>
      </c>
      <c r="AA5">
        <v>162</v>
      </c>
      <c r="AB5">
        <v>1021</v>
      </c>
      <c r="AC5">
        <v>513</v>
      </c>
      <c r="AD5">
        <v>10</v>
      </c>
      <c r="AE5">
        <v>59</v>
      </c>
      <c r="AF5">
        <v>267</v>
      </c>
      <c r="AG5">
        <v>178</v>
      </c>
      <c r="AH5">
        <v>57</v>
      </c>
      <c r="AI5">
        <v>1</v>
      </c>
      <c r="AJ5">
        <v>1</v>
      </c>
      <c r="AK5">
        <v>46</v>
      </c>
      <c r="AL5">
        <v>20</v>
      </c>
      <c r="AM5">
        <v>15</v>
      </c>
      <c r="AN5">
        <v>0</v>
      </c>
      <c r="AO5">
        <v>0</v>
      </c>
      <c r="AP5">
        <v>0</v>
      </c>
      <c r="AQ5">
        <v>0</v>
      </c>
      <c r="AR5">
        <v>0</v>
      </c>
      <c r="AS5">
        <v>0</v>
      </c>
      <c r="AT5">
        <v>0</v>
      </c>
      <c r="AU5">
        <v>0</v>
      </c>
      <c r="AV5">
        <v>0</v>
      </c>
      <c r="AW5">
        <v>0</v>
      </c>
      <c r="AX5">
        <v>0</v>
      </c>
      <c r="AY5">
        <v>0</v>
      </c>
      <c r="AZ5">
        <v>0</v>
      </c>
      <c r="BA5">
        <v>0</v>
      </c>
      <c r="BB5">
        <v>0</v>
      </c>
      <c r="BC5">
        <v>0</v>
      </c>
      <c r="BD5">
        <v>0</v>
      </c>
      <c r="BE5">
        <v>0</v>
      </c>
      <c r="BF5">
        <v>0</v>
      </c>
      <c r="BG5" s="20">
        <v>0</v>
      </c>
      <c r="BH5" s="20">
        <v>0</v>
      </c>
      <c r="BI5" s="20">
        <v>112</v>
      </c>
      <c r="BJ5" s="20">
        <v>8</v>
      </c>
      <c r="BK5" s="20">
        <v>459</v>
      </c>
      <c r="BL5" s="20">
        <v>1170</v>
      </c>
      <c r="BM5" s="20">
        <v>670</v>
      </c>
      <c r="BN5" s="20">
        <v>112</v>
      </c>
      <c r="BO5" s="20">
        <v>19</v>
      </c>
      <c r="BP5" s="20">
        <v>5465</v>
      </c>
      <c r="BQ5" s="20">
        <v>1382</v>
      </c>
      <c r="BR5" s="20">
        <v>0</v>
      </c>
      <c r="BS5" s="20">
        <v>50</v>
      </c>
      <c r="BT5" s="20">
        <v>72</v>
      </c>
      <c r="BU5" s="20">
        <v>2514</v>
      </c>
      <c r="BV5" s="20">
        <v>2622</v>
      </c>
    </row>
    <row r="6" spans="1:74" x14ac:dyDescent="0.25">
      <c r="A6" s="20" t="s">
        <v>434</v>
      </c>
      <c r="B6" s="20" t="s">
        <v>439</v>
      </c>
      <c r="C6" s="20" t="s">
        <v>441</v>
      </c>
      <c r="D6" s="1">
        <v>44571</v>
      </c>
      <c r="W6">
        <v>1</v>
      </c>
      <c r="AA6">
        <v>1</v>
      </c>
      <c r="BG6" s="20"/>
      <c r="BH6" s="20"/>
      <c r="BI6" s="20"/>
      <c r="BJ6" s="20"/>
      <c r="BK6" s="20"/>
      <c r="BL6" s="20"/>
      <c r="BM6" s="20"/>
      <c r="BN6" s="20"/>
      <c r="BO6" s="20"/>
      <c r="BP6" s="20"/>
      <c r="BQ6" s="20"/>
      <c r="BR6" s="20"/>
      <c r="BS6" s="20"/>
      <c r="BT6" s="20"/>
      <c r="BU6" s="20"/>
      <c r="BV6" s="20"/>
    </row>
    <row r="7" spans="1:74" x14ac:dyDescent="0.25">
      <c r="A7" s="20" t="s">
        <v>434</v>
      </c>
      <c r="B7" s="20" t="s">
        <v>442</v>
      </c>
      <c r="C7" s="20" t="s">
        <v>528</v>
      </c>
      <c r="D7" s="1">
        <v>44571</v>
      </c>
      <c r="W7">
        <v>1</v>
      </c>
      <c r="AA7">
        <v>1</v>
      </c>
      <c r="BG7" s="20"/>
      <c r="BH7" s="20"/>
      <c r="BI7" s="20"/>
      <c r="BJ7" s="20"/>
      <c r="BK7" s="20"/>
      <c r="BL7" s="20"/>
      <c r="BM7" s="20"/>
      <c r="BN7" s="20"/>
      <c r="BO7" s="20"/>
      <c r="BP7" s="20"/>
      <c r="BQ7" s="20"/>
      <c r="BR7" s="20"/>
      <c r="BS7" s="20"/>
      <c r="BT7" s="20"/>
      <c r="BU7" s="20"/>
      <c r="BV7" s="20"/>
    </row>
    <row r="8" spans="1:74" x14ac:dyDescent="0.25">
      <c r="A8" s="20" t="s">
        <v>434</v>
      </c>
      <c r="B8" s="20" t="s">
        <v>442</v>
      </c>
      <c r="C8" s="20" t="s">
        <v>443</v>
      </c>
      <c r="D8" s="1">
        <v>44571</v>
      </c>
      <c r="W8">
        <v>1</v>
      </c>
      <c r="AB8">
        <v>1</v>
      </c>
      <c r="AD8">
        <v>1</v>
      </c>
      <c r="BG8" s="20"/>
      <c r="BH8" s="20"/>
      <c r="BI8" s="20"/>
      <c r="BJ8" s="20"/>
      <c r="BK8" s="20"/>
      <c r="BL8" s="20">
        <v>1</v>
      </c>
      <c r="BM8" s="20"/>
      <c r="BN8" s="20"/>
      <c r="BO8" s="20"/>
      <c r="BP8" s="20">
        <v>2</v>
      </c>
      <c r="BQ8" s="20"/>
      <c r="BR8" s="20"/>
      <c r="BS8" s="20">
        <v>1</v>
      </c>
      <c r="BT8" s="20"/>
      <c r="BU8" s="20">
        <v>1</v>
      </c>
      <c r="BV8" s="20"/>
    </row>
    <row r="9" spans="1:74" x14ac:dyDescent="0.25">
      <c r="A9" s="20" t="s">
        <v>434</v>
      </c>
      <c r="B9" s="20" t="s">
        <v>444</v>
      </c>
      <c r="C9" s="20" t="s">
        <v>445</v>
      </c>
      <c r="D9" s="1">
        <v>44571</v>
      </c>
      <c r="AB9">
        <v>2</v>
      </c>
      <c r="AF9">
        <v>2</v>
      </c>
      <c r="BG9" s="20"/>
      <c r="BH9" s="20"/>
      <c r="BI9" s="20"/>
      <c r="BJ9" s="20"/>
      <c r="BK9" s="20"/>
      <c r="BL9" s="20"/>
      <c r="BM9" s="20"/>
      <c r="BN9" s="20"/>
      <c r="BO9" s="20"/>
      <c r="BP9" s="20">
        <v>2</v>
      </c>
      <c r="BQ9" s="20"/>
      <c r="BR9" s="20"/>
      <c r="BS9" s="20"/>
      <c r="BT9" s="20"/>
      <c r="BU9" s="20">
        <v>2</v>
      </c>
      <c r="BV9" s="20"/>
    </row>
    <row r="10" spans="1:74" x14ac:dyDescent="0.25">
      <c r="A10" s="20" t="s">
        <v>434</v>
      </c>
      <c r="B10" s="20" t="s">
        <v>439</v>
      </c>
      <c r="C10" s="20" t="s">
        <v>446</v>
      </c>
      <c r="D10" s="1">
        <v>44571</v>
      </c>
      <c r="W10">
        <v>2</v>
      </c>
      <c r="BG10" s="20"/>
      <c r="BH10" s="20"/>
      <c r="BI10" s="20"/>
      <c r="BJ10" s="20"/>
      <c r="BK10" s="20"/>
      <c r="BL10" s="20"/>
      <c r="BM10" s="20"/>
      <c r="BN10" s="20"/>
      <c r="BO10" s="20"/>
      <c r="BP10" s="20"/>
      <c r="BQ10" s="20"/>
      <c r="BR10" s="20"/>
      <c r="BS10" s="20"/>
      <c r="BT10" s="20"/>
      <c r="BU10" s="20"/>
      <c r="BV10" s="20"/>
    </row>
    <row r="11" spans="1:74" x14ac:dyDescent="0.25">
      <c r="A11" s="20" t="s">
        <v>434</v>
      </c>
      <c r="B11" s="20" t="s">
        <v>447</v>
      </c>
      <c r="C11" s="20" t="s">
        <v>448</v>
      </c>
      <c r="D11" s="1">
        <v>44571</v>
      </c>
      <c r="W11">
        <v>1</v>
      </c>
      <c r="X11">
        <v>1</v>
      </c>
      <c r="BG11" s="20"/>
      <c r="BH11" s="20"/>
      <c r="BI11" s="20"/>
      <c r="BJ11" s="20"/>
      <c r="BK11" s="20"/>
      <c r="BL11" s="20">
        <v>1</v>
      </c>
      <c r="BM11" s="20"/>
      <c r="BN11" s="20"/>
      <c r="BO11" s="20"/>
      <c r="BP11" s="20">
        <v>1</v>
      </c>
      <c r="BQ11" s="20"/>
      <c r="BR11" s="20"/>
      <c r="BS11" s="20"/>
      <c r="BT11" s="20"/>
      <c r="BU11" s="20"/>
      <c r="BV11" s="20">
        <v>1</v>
      </c>
    </row>
    <row r="12" spans="1:74" x14ac:dyDescent="0.25">
      <c r="A12" s="20" t="s">
        <v>449</v>
      </c>
      <c r="B12" s="20" t="s">
        <v>450</v>
      </c>
      <c r="C12" s="20" t="s">
        <v>451</v>
      </c>
      <c r="D12" s="1">
        <v>44571</v>
      </c>
      <c r="W12">
        <v>1</v>
      </c>
      <c r="BG12" s="20"/>
      <c r="BH12" s="20"/>
      <c r="BI12" s="20"/>
      <c r="BJ12" s="20"/>
      <c r="BK12" s="20"/>
      <c r="BL12" s="20">
        <v>1</v>
      </c>
      <c r="BM12" s="20"/>
      <c r="BN12" s="20"/>
      <c r="BO12" s="20"/>
      <c r="BP12" s="20"/>
      <c r="BQ12" s="20"/>
      <c r="BR12" s="20"/>
      <c r="BS12" s="20"/>
      <c r="BT12" s="20"/>
      <c r="BU12" s="20"/>
      <c r="BV12" s="20"/>
    </row>
    <row r="13" spans="1:74" x14ac:dyDescent="0.25">
      <c r="A13" s="20" t="s">
        <v>449</v>
      </c>
      <c r="B13" s="20" t="s">
        <v>539</v>
      </c>
      <c r="C13" s="20" t="s">
        <v>559</v>
      </c>
      <c r="D13" s="1">
        <v>44571</v>
      </c>
      <c r="W13">
        <v>1</v>
      </c>
      <c r="BG13" s="20"/>
      <c r="BH13" s="20"/>
      <c r="BI13" s="20"/>
      <c r="BJ13" s="20"/>
      <c r="BK13" s="20"/>
      <c r="BL13" s="20"/>
      <c r="BM13" s="20"/>
      <c r="BN13" s="20"/>
      <c r="BO13" s="20"/>
      <c r="BP13" s="20"/>
      <c r="BQ13" s="20"/>
      <c r="BR13" s="20"/>
      <c r="BS13" s="20"/>
      <c r="BT13" s="20"/>
      <c r="BU13" s="20"/>
      <c r="BV13" s="20"/>
    </row>
    <row r="14" spans="1:74" x14ac:dyDescent="0.25">
      <c r="A14" s="20" t="s">
        <v>452</v>
      </c>
      <c r="B14" s="20" t="s">
        <v>453</v>
      </c>
      <c r="C14" s="20" t="s">
        <v>454</v>
      </c>
      <c r="D14" s="1">
        <v>44571</v>
      </c>
      <c r="W14">
        <v>1</v>
      </c>
      <c r="Y14">
        <v>1</v>
      </c>
      <c r="BG14" s="20"/>
      <c r="BH14" s="20"/>
      <c r="BI14" s="20"/>
      <c r="BJ14" s="20"/>
      <c r="BK14" s="20"/>
      <c r="BL14" s="20"/>
      <c r="BM14" s="20"/>
      <c r="BN14" s="20"/>
      <c r="BO14" s="20"/>
      <c r="BP14" s="20"/>
      <c r="BQ14" s="20"/>
      <c r="BR14" s="20"/>
      <c r="BS14" s="20"/>
      <c r="BT14" s="20"/>
      <c r="BU14" s="20"/>
      <c r="BV14" s="20"/>
    </row>
    <row r="15" spans="1:74" x14ac:dyDescent="0.25">
      <c r="A15" s="20" t="s">
        <v>452</v>
      </c>
      <c r="B15" s="20" t="s">
        <v>455</v>
      </c>
      <c r="C15" s="20" t="s">
        <v>456</v>
      </c>
      <c r="D15" s="1">
        <v>44571</v>
      </c>
      <c r="R15">
        <v>1</v>
      </c>
      <c r="S15">
        <v>1</v>
      </c>
      <c r="BG15" s="20"/>
      <c r="BH15" s="20"/>
      <c r="BI15" s="20"/>
      <c r="BJ15" s="20"/>
      <c r="BK15" s="20">
        <v>1</v>
      </c>
      <c r="BL15" s="20"/>
      <c r="BM15" s="20"/>
      <c r="BN15" s="20"/>
      <c r="BO15" s="20"/>
      <c r="BP15" s="20"/>
      <c r="BQ15" s="20"/>
      <c r="BR15" s="20"/>
      <c r="BS15" s="20"/>
      <c r="BT15" s="20"/>
      <c r="BU15" s="20"/>
      <c r="BV15" s="20"/>
    </row>
    <row r="16" spans="1:74" x14ac:dyDescent="0.25">
      <c r="A16" s="20" t="s">
        <v>452</v>
      </c>
      <c r="B16" s="20" t="s">
        <v>453</v>
      </c>
      <c r="C16" s="20" t="s">
        <v>457</v>
      </c>
      <c r="D16" s="1">
        <v>44571</v>
      </c>
      <c r="AB16">
        <v>1</v>
      </c>
      <c r="AC16">
        <v>1</v>
      </c>
      <c r="BG16" s="20"/>
      <c r="BH16" s="20"/>
      <c r="BI16" s="20"/>
      <c r="BJ16" s="20"/>
      <c r="BK16" s="20"/>
      <c r="BL16" s="20"/>
      <c r="BM16" s="20">
        <v>1</v>
      </c>
      <c r="BN16" s="20"/>
      <c r="BO16" s="20"/>
      <c r="BP16" s="20">
        <v>1</v>
      </c>
      <c r="BQ16" s="20">
        <v>1</v>
      </c>
      <c r="BR16" s="20"/>
      <c r="BS16" s="20"/>
      <c r="BT16" s="20"/>
      <c r="BU16" s="20"/>
      <c r="BV16" s="20">
        <v>1</v>
      </c>
    </row>
    <row r="17" spans="1:74" x14ac:dyDescent="0.25">
      <c r="A17" s="20" t="s">
        <v>452</v>
      </c>
      <c r="B17" s="20" t="s">
        <v>453</v>
      </c>
      <c r="C17" s="20" t="s">
        <v>458</v>
      </c>
      <c r="D17" s="1">
        <v>44571</v>
      </c>
      <c r="E17">
        <v>1</v>
      </c>
      <c r="J17">
        <v>1</v>
      </c>
      <c r="W17">
        <v>1</v>
      </c>
      <c r="AL17">
        <v>1</v>
      </c>
      <c r="BG17" s="20"/>
      <c r="BH17" s="20"/>
      <c r="BI17" s="20">
        <v>1</v>
      </c>
      <c r="BJ17" s="20"/>
      <c r="BK17" s="20"/>
      <c r="BL17" s="20"/>
      <c r="BM17" s="20"/>
      <c r="BN17" s="20"/>
      <c r="BO17" s="20"/>
      <c r="BP17" s="20"/>
      <c r="BQ17" s="20"/>
      <c r="BR17" s="20"/>
      <c r="BS17" s="20"/>
      <c r="BT17" s="20"/>
      <c r="BU17" s="20"/>
      <c r="BV17" s="20"/>
    </row>
    <row r="18" spans="1:74" x14ac:dyDescent="0.25">
      <c r="A18" s="20" t="s">
        <v>405</v>
      </c>
      <c r="B18" s="20" t="s">
        <v>461</v>
      </c>
      <c r="C18" s="20" t="s">
        <v>462</v>
      </c>
      <c r="D18" s="1">
        <v>44571</v>
      </c>
      <c r="R18">
        <v>1</v>
      </c>
      <c r="S18">
        <v>1</v>
      </c>
      <c r="BG18" s="20"/>
      <c r="BH18" s="20"/>
      <c r="BI18" s="20"/>
      <c r="BJ18" s="20"/>
      <c r="BK18" s="20">
        <v>1</v>
      </c>
      <c r="BL18" s="20"/>
      <c r="BM18" s="20"/>
      <c r="BN18" s="20"/>
      <c r="BO18" s="20"/>
      <c r="BP18" s="20"/>
      <c r="BQ18" s="20"/>
      <c r="BR18" s="20"/>
      <c r="BS18" s="20"/>
      <c r="BT18" s="20"/>
      <c r="BU18" s="20"/>
      <c r="BV18" s="20"/>
    </row>
    <row r="19" spans="1:74" x14ac:dyDescent="0.25">
      <c r="A19" s="20" t="s">
        <v>405</v>
      </c>
      <c r="B19" s="20" t="s">
        <v>463</v>
      </c>
      <c r="C19" s="20" t="s">
        <v>464</v>
      </c>
      <c r="D19" s="1">
        <v>44571</v>
      </c>
      <c r="AB19">
        <v>1</v>
      </c>
      <c r="AF19">
        <v>1</v>
      </c>
      <c r="BG19" s="20"/>
      <c r="BH19" s="20"/>
      <c r="BI19" s="20"/>
      <c r="BJ19" s="20"/>
      <c r="BK19" s="20"/>
      <c r="BL19" s="20"/>
      <c r="BM19" s="20"/>
      <c r="BN19" s="20"/>
      <c r="BO19" s="20"/>
      <c r="BP19" s="20">
        <v>1</v>
      </c>
      <c r="BQ19" s="20"/>
      <c r="BR19" s="20"/>
      <c r="BS19" s="20"/>
      <c r="BT19" s="20"/>
      <c r="BU19" s="20">
        <v>1</v>
      </c>
      <c r="BV19" s="20"/>
    </row>
    <row r="20" spans="1:74" x14ac:dyDescent="0.25">
      <c r="A20" s="20" t="s">
        <v>405</v>
      </c>
      <c r="B20" s="20" t="s">
        <v>465</v>
      </c>
      <c r="C20" s="20" t="s">
        <v>466</v>
      </c>
      <c r="D20" s="1">
        <v>44571</v>
      </c>
      <c r="AB20">
        <v>1</v>
      </c>
      <c r="BG20" s="20"/>
      <c r="BH20" s="20"/>
      <c r="BI20" s="20"/>
      <c r="BJ20" s="20"/>
      <c r="BK20" s="20"/>
      <c r="BL20" s="20"/>
      <c r="BM20" s="20">
        <v>1</v>
      </c>
      <c r="BN20" s="20"/>
      <c r="BO20" s="20"/>
      <c r="BP20" s="20">
        <v>1</v>
      </c>
      <c r="BQ20" s="20"/>
      <c r="BR20" s="20"/>
      <c r="BS20" s="20"/>
      <c r="BT20" s="20"/>
      <c r="BU20" s="20"/>
      <c r="BV20" s="20">
        <v>1</v>
      </c>
    </row>
    <row r="21" spans="1:74" x14ac:dyDescent="0.25">
      <c r="A21" s="20" t="s">
        <v>405</v>
      </c>
      <c r="B21" s="20" t="s">
        <v>467</v>
      </c>
      <c r="C21" s="20" t="s">
        <v>468</v>
      </c>
      <c r="D21" s="1">
        <v>44571</v>
      </c>
      <c r="R21">
        <v>1</v>
      </c>
      <c r="V21">
        <v>1</v>
      </c>
      <c r="BG21" s="20"/>
      <c r="BH21" s="20"/>
      <c r="BI21" s="20"/>
      <c r="BJ21" s="20"/>
      <c r="BK21" s="20"/>
      <c r="BL21" s="20"/>
      <c r="BM21" s="20"/>
      <c r="BN21" s="20"/>
      <c r="BO21" s="20"/>
      <c r="BP21" s="20">
        <v>2</v>
      </c>
      <c r="BQ21" s="20"/>
      <c r="BR21" s="20"/>
      <c r="BS21" s="20"/>
      <c r="BT21" s="20"/>
      <c r="BU21" s="20">
        <v>2</v>
      </c>
      <c r="BV21" s="20"/>
    </row>
    <row r="22" spans="1:74" x14ac:dyDescent="0.25">
      <c r="A22" s="20" t="s">
        <v>405</v>
      </c>
      <c r="B22" s="20" t="s">
        <v>465</v>
      </c>
      <c r="C22" s="20" t="s">
        <v>469</v>
      </c>
      <c r="D22" s="1">
        <v>44571</v>
      </c>
      <c r="W22">
        <v>1</v>
      </c>
      <c r="AA22">
        <v>1</v>
      </c>
      <c r="BG22" s="20"/>
      <c r="BH22" s="20"/>
      <c r="BI22" s="20"/>
      <c r="BJ22" s="20"/>
      <c r="BK22" s="20"/>
      <c r="BL22" s="20"/>
      <c r="BM22" s="20"/>
      <c r="BN22" s="20"/>
      <c r="BO22" s="20"/>
      <c r="BP22" s="20">
        <v>1</v>
      </c>
      <c r="BQ22" s="20"/>
      <c r="BR22" s="20"/>
      <c r="BS22" s="20"/>
      <c r="BT22" s="20">
        <v>1</v>
      </c>
      <c r="BU22" s="20"/>
      <c r="BV22" s="20"/>
    </row>
    <row r="23" spans="1:74" x14ac:dyDescent="0.25">
      <c r="A23" s="20" t="s">
        <v>405</v>
      </c>
      <c r="B23" s="20" t="s">
        <v>470</v>
      </c>
      <c r="C23" s="20" t="s">
        <v>471</v>
      </c>
      <c r="D23" s="1">
        <v>44571</v>
      </c>
      <c r="W23">
        <v>1</v>
      </c>
      <c r="AA23">
        <v>1</v>
      </c>
      <c r="BG23" s="20"/>
      <c r="BH23" s="20"/>
      <c r="BI23" s="20"/>
      <c r="BJ23" s="20"/>
      <c r="BK23" s="20"/>
      <c r="BL23" s="20"/>
      <c r="BM23" s="20"/>
      <c r="BN23" s="20"/>
      <c r="BO23" s="20"/>
      <c r="BP23" s="20"/>
      <c r="BQ23" s="20"/>
      <c r="BR23" s="20"/>
      <c r="BS23" s="20"/>
      <c r="BT23" s="20"/>
      <c r="BU23" s="20"/>
      <c r="BV23" s="20"/>
    </row>
    <row r="24" spans="1:74" x14ac:dyDescent="0.25">
      <c r="A24" s="20" t="s">
        <v>405</v>
      </c>
      <c r="B24" s="20" t="s">
        <v>465</v>
      </c>
      <c r="C24" s="20" t="s">
        <v>472</v>
      </c>
      <c r="D24" s="1">
        <v>44571</v>
      </c>
      <c r="W24">
        <v>1</v>
      </c>
      <c r="AA24">
        <v>1</v>
      </c>
      <c r="BG24" s="20"/>
      <c r="BH24" s="20"/>
      <c r="BI24" s="20"/>
      <c r="BJ24" s="20"/>
      <c r="BK24" s="20"/>
      <c r="BL24" s="20"/>
      <c r="BM24" s="20"/>
      <c r="BN24" s="20"/>
      <c r="BO24" s="20"/>
      <c r="BP24" s="20">
        <v>1</v>
      </c>
      <c r="BQ24" s="20"/>
      <c r="BR24" s="20"/>
      <c r="BS24" s="20"/>
      <c r="BT24" s="20"/>
      <c r="BU24" s="20">
        <v>1</v>
      </c>
      <c r="BV24" s="20"/>
    </row>
    <row r="25" spans="1:74" x14ac:dyDescent="0.25">
      <c r="A25" s="20" t="s">
        <v>405</v>
      </c>
      <c r="B25" s="20" t="s">
        <v>463</v>
      </c>
      <c r="C25" s="20" t="s">
        <v>473</v>
      </c>
      <c r="D25" s="1">
        <v>44571</v>
      </c>
      <c r="W25">
        <v>1</v>
      </c>
      <c r="AA25">
        <v>1</v>
      </c>
      <c r="BG25" s="20"/>
      <c r="BH25" s="20"/>
      <c r="BI25" s="20"/>
      <c r="BJ25" s="20"/>
      <c r="BK25" s="20"/>
      <c r="BL25" s="20"/>
      <c r="BM25" s="20"/>
      <c r="BN25" s="20"/>
      <c r="BO25" s="20"/>
      <c r="BP25" s="20"/>
      <c r="BQ25" s="20"/>
      <c r="BR25" s="20"/>
      <c r="BS25" s="20"/>
      <c r="BT25" s="20"/>
      <c r="BU25" s="20"/>
      <c r="BV25" s="20"/>
    </row>
    <row r="26" spans="1:74" x14ac:dyDescent="0.25">
      <c r="A26" s="20" t="s">
        <v>405</v>
      </c>
      <c r="B26" s="20" t="s">
        <v>470</v>
      </c>
      <c r="C26" s="20" t="s">
        <v>474</v>
      </c>
      <c r="D26" s="1">
        <v>44571</v>
      </c>
      <c r="AB26">
        <v>1</v>
      </c>
      <c r="AF26">
        <v>1</v>
      </c>
      <c r="BG26" s="20"/>
      <c r="BH26" s="20"/>
      <c r="BI26" s="20"/>
      <c r="BJ26" s="20"/>
      <c r="BK26" s="20"/>
      <c r="BL26" s="20"/>
      <c r="BM26" s="20"/>
      <c r="BN26" s="20"/>
      <c r="BO26" s="20"/>
      <c r="BP26" s="20">
        <v>1</v>
      </c>
      <c r="BQ26" s="20"/>
      <c r="BR26" s="20"/>
      <c r="BS26" s="20"/>
      <c r="BT26" s="20"/>
      <c r="BU26" s="20">
        <v>1</v>
      </c>
      <c r="BV26" s="20"/>
    </row>
    <row r="27" spans="1:74" x14ac:dyDescent="0.25">
      <c r="A27" s="20" t="s">
        <v>475</v>
      </c>
      <c r="B27" s="20" t="s">
        <v>476</v>
      </c>
      <c r="C27" s="20" t="s">
        <v>477</v>
      </c>
      <c r="D27" s="1">
        <v>44571</v>
      </c>
      <c r="E27">
        <v>78</v>
      </c>
      <c r="F27">
        <v>1</v>
      </c>
      <c r="G27">
        <v>1</v>
      </c>
      <c r="H27">
        <v>1</v>
      </c>
      <c r="I27">
        <v>1</v>
      </c>
      <c r="J27">
        <v>62</v>
      </c>
      <c r="L27">
        <v>8</v>
      </c>
      <c r="M27">
        <v>1</v>
      </c>
      <c r="N27">
        <v>4</v>
      </c>
      <c r="O27">
        <v>4</v>
      </c>
      <c r="R27">
        <v>630</v>
      </c>
      <c r="S27">
        <v>556</v>
      </c>
      <c r="T27">
        <v>21</v>
      </c>
      <c r="U27">
        <v>14</v>
      </c>
      <c r="V27">
        <v>6</v>
      </c>
      <c r="W27">
        <v>691</v>
      </c>
      <c r="X27">
        <v>489</v>
      </c>
      <c r="Y27">
        <v>11</v>
      </c>
      <c r="Z27">
        <v>60</v>
      </c>
      <c r="AA27">
        <v>20</v>
      </c>
      <c r="AB27">
        <v>1184</v>
      </c>
      <c r="AC27">
        <v>894</v>
      </c>
      <c r="AD27">
        <v>8</v>
      </c>
      <c r="AE27">
        <v>81</v>
      </c>
      <c r="AF27">
        <v>32</v>
      </c>
      <c r="AG27">
        <v>135</v>
      </c>
      <c r="AH27">
        <v>87</v>
      </c>
      <c r="AJ27">
        <v>13</v>
      </c>
      <c r="AK27">
        <v>3</v>
      </c>
      <c r="AL27">
        <v>31</v>
      </c>
      <c r="AM27">
        <v>23</v>
      </c>
      <c r="AN27">
        <v>1</v>
      </c>
      <c r="BD27">
        <v>1</v>
      </c>
      <c r="BG27" s="20">
        <v>1</v>
      </c>
      <c r="BH27" s="20">
        <v>1</v>
      </c>
      <c r="BI27" s="20">
        <v>67</v>
      </c>
      <c r="BJ27" s="20">
        <v>4</v>
      </c>
      <c r="BK27" s="20">
        <v>583</v>
      </c>
      <c r="BL27" s="20">
        <v>588</v>
      </c>
      <c r="BM27" s="20">
        <v>1044</v>
      </c>
      <c r="BN27" s="20">
        <v>117</v>
      </c>
      <c r="BO27" s="20">
        <v>29</v>
      </c>
      <c r="BP27" s="20">
        <v>4401</v>
      </c>
      <c r="BQ27" s="20">
        <v>2353</v>
      </c>
      <c r="BR27" s="20">
        <v>1</v>
      </c>
      <c r="BS27" s="20">
        <v>30</v>
      </c>
      <c r="BT27" s="20">
        <v>701</v>
      </c>
      <c r="BU27" s="20">
        <v>207</v>
      </c>
      <c r="BV27" s="20">
        <v>3330</v>
      </c>
    </row>
    <row r="28" spans="1:74" x14ac:dyDescent="0.25">
      <c r="A28" s="20" t="s">
        <v>475</v>
      </c>
      <c r="B28" s="20" t="s">
        <v>478</v>
      </c>
      <c r="C28" s="20" t="s">
        <v>479</v>
      </c>
      <c r="D28" s="1">
        <v>44571</v>
      </c>
      <c r="W28">
        <v>1</v>
      </c>
      <c r="Z28">
        <v>1</v>
      </c>
      <c r="BG28" s="20"/>
      <c r="BH28" s="20"/>
      <c r="BI28" s="20"/>
      <c r="BJ28" s="20"/>
      <c r="BK28" s="20"/>
      <c r="BL28" s="20"/>
      <c r="BM28" s="20"/>
      <c r="BN28" s="20"/>
      <c r="BO28" s="20"/>
      <c r="BP28" s="20"/>
      <c r="BQ28" s="20"/>
      <c r="BR28" s="20"/>
      <c r="BS28" s="20"/>
      <c r="BT28" s="20"/>
      <c r="BU28" s="20"/>
      <c r="BV28" s="20"/>
    </row>
    <row r="29" spans="1:74" x14ac:dyDescent="0.25">
      <c r="A29" s="20" t="s">
        <v>475</v>
      </c>
      <c r="B29" s="20" t="s">
        <v>478</v>
      </c>
      <c r="C29" s="20" t="s">
        <v>480</v>
      </c>
      <c r="D29" s="1">
        <v>44571</v>
      </c>
      <c r="W29">
        <v>2</v>
      </c>
      <c r="AB29">
        <v>1</v>
      </c>
      <c r="AF29">
        <v>1</v>
      </c>
      <c r="BG29" s="20"/>
      <c r="BH29" s="20"/>
      <c r="BI29" s="20"/>
      <c r="BJ29" s="20"/>
      <c r="BK29" s="20"/>
      <c r="BL29" s="20">
        <v>2</v>
      </c>
      <c r="BM29" s="20"/>
      <c r="BN29" s="20"/>
      <c r="BO29" s="20"/>
      <c r="BP29" s="20">
        <v>1</v>
      </c>
      <c r="BQ29" s="20"/>
      <c r="BR29" s="20"/>
      <c r="BS29" s="20"/>
      <c r="BT29" s="20"/>
      <c r="BU29" s="20">
        <v>1</v>
      </c>
      <c r="BV29" s="20"/>
    </row>
    <row r="30" spans="1:74" x14ac:dyDescent="0.25">
      <c r="A30" s="20" t="s">
        <v>475</v>
      </c>
      <c r="B30" s="20" t="s">
        <v>481</v>
      </c>
      <c r="C30" s="20" t="s">
        <v>482</v>
      </c>
      <c r="D30" s="1">
        <v>44571</v>
      </c>
      <c r="W30">
        <v>1</v>
      </c>
      <c r="AA30">
        <v>1</v>
      </c>
      <c r="BG30" s="20"/>
      <c r="BH30" s="20"/>
      <c r="BI30" s="20"/>
      <c r="BJ30" s="20"/>
      <c r="BK30" s="20"/>
      <c r="BL30" s="20"/>
      <c r="BM30" s="20"/>
      <c r="BN30" s="20"/>
      <c r="BO30" s="20"/>
      <c r="BP30" s="20">
        <v>1</v>
      </c>
      <c r="BQ30" s="20"/>
      <c r="BR30" s="20"/>
      <c r="BS30" s="20"/>
      <c r="BT30" s="20"/>
      <c r="BU30" s="20">
        <v>1</v>
      </c>
      <c r="BV30" s="20"/>
    </row>
    <row r="31" spans="1:74" x14ac:dyDescent="0.25">
      <c r="A31" s="20" t="s">
        <v>475</v>
      </c>
      <c r="B31" s="20" t="s">
        <v>483</v>
      </c>
      <c r="C31" s="20" t="s">
        <v>484</v>
      </c>
      <c r="D31" s="1">
        <v>44571</v>
      </c>
      <c r="R31">
        <v>2</v>
      </c>
      <c r="V31">
        <v>2</v>
      </c>
      <c r="BG31" s="20"/>
      <c r="BH31" s="20"/>
      <c r="BI31" s="20"/>
      <c r="BJ31" s="20"/>
      <c r="BK31" s="20"/>
      <c r="BL31" s="20"/>
      <c r="BM31" s="20"/>
      <c r="BN31" s="20"/>
      <c r="BO31" s="20"/>
      <c r="BP31" s="20"/>
      <c r="BQ31" s="20"/>
      <c r="BR31" s="20"/>
      <c r="BS31" s="20"/>
      <c r="BT31" s="20"/>
      <c r="BU31" s="20"/>
      <c r="BV31" s="20"/>
    </row>
    <row r="32" spans="1:74" x14ac:dyDescent="0.25">
      <c r="A32" s="20" t="s">
        <v>475</v>
      </c>
      <c r="B32" s="20" t="s">
        <v>476</v>
      </c>
      <c r="C32" s="20" t="s">
        <v>485</v>
      </c>
      <c r="D32" s="1">
        <v>44571</v>
      </c>
      <c r="AB32">
        <v>1</v>
      </c>
      <c r="AF32">
        <v>1</v>
      </c>
      <c r="BG32" s="20"/>
      <c r="BH32" s="20"/>
      <c r="BI32" s="20"/>
      <c r="BJ32" s="20"/>
      <c r="BK32" s="20"/>
      <c r="BL32" s="20"/>
      <c r="BM32" s="20"/>
      <c r="BN32" s="20"/>
      <c r="BO32" s="20"/>
      <c r="BP32" s="20">
        <v>1</v>
      </c>
      <c r="BQ32" s="20"/>
      <c r="BR32" s="20"/>
      <c r="BS32" s="20"/>
      <c r="BT32" s="20"/>
      <c r="BU32" s="20">
        <v>1</v>
      </c>
      <c r="BV32" s="20"/>
    </row>
    <row r="33" spans="1:74" x14ac:dyDescent="0.25">
      <c r="A33" s="20" t="s">
        <v>475</v>
      </c>
      <c r="B33" s="20" t="s">
        <v>481</v>
      </c>
      <c r="C33" s="20" t="s">
        <v>486</v>
      </c>
      <c r="D33" s="1">
        <v>44571</v>
      </c>
      <c r="AB33">
        <v>1</v>
      </c>
      <c r="AF33">
        <v>1</v>
      </c>
      <c r="BG33" s="20"/>
      <c r="BH33" s="20"/>
      <c r="BI33" s="20"/>
      <c r="BJ33" s="20"/>
      <c r="BK33" s="20"/>
      <c r="BL33" s="20"/>
      <c r="BM33" s="20"/>
      <c r="BN33" s="20"/>
      <c r="BO33" s="20"/>
      <c r="BP33" s="20">
        <v>1</v>
      </c>
      <c r="BQ33" s="20"/>
      <c r="BR33" s="20"/>
      <c r="BS33" s="20"/>
      <c r="BT33" s="20"/>
      <c r="BU33" s="20">
        <v>1</v>
      </c>
      <c r="BV33" s="20"/>
    </row>
    <row r="34" spans="1:74" x14ac:dyDescent="0.25">
      <c r="A34" s="20" t="s">
        <v>475</v>
      </c>
      <c r="B34" s="20" t="s">
        <v>478</v>
      </c>
      <c r="C34" s="20" t="s">
        <v>487</v>
      </c>
      <c r="D34" s="1">
        <v>44571</v>
      </c>
      <c r="E34">
        <v>95</v>
      </c>
      <c r="F34">
        <v>3</v>
      </c>
      <c r="G34">
        <v>3</v>
      </c>
      <c r="J34">
        <v>49</v>
      </c>
      <c r="K34">
        <v>1</v>
      </c>
      <c r="L34">
        <v>15</v>
      </c>
      <c r="M34">
        <v>3</v>
      </c>
      <c r="N34">
        <v>37</v>
      </c>
      <c r="O34">
        <v>32</v>
      </c>
      <c r="P34">
        <v>2</v>
      </c>
      <c r="R34">
        <v>304</v>
      </c>
      <c r="S34">
        <v>207</v>
      </c>
      <c r="T34">
        <v>6</v>
      </c>
      <c r="U34">
        <v>27</v>
      </c>
      <c r="V34">
        <v>11</v>
      </c>
      <c r="W34">
        <v>1245</v>
      </c>
      <c r="X34">
        <v>497</v>
      </c>
      <c r="Y34">
        <v>14</v>
      </c>
      <c r="Z34">
        <v>232</v>
      </c>
      <c r="AA34">
        <v>52</v>
      </c>
      <c r="AB34">
        <v>892</v>
      </c>
      <c r="AC34">
        <v>415</v>
      </c>
      <c r="AD34">
        <v>20</v>
      </c>
      <c r="AE34">
        <v>110</v>
      </c>
      <c r="AF34">
        <v>108</v>
      </c>
      <c r="AG34">
        <v>168</v>
      </c>
      <c r="AH34">
        <v>45</v>
      </c>
      <c r="AJ34">
        <v>14</v>
      </c>
      <c r="AK34">
        <v>34</v>
      </c>
      <c r="AL34">
        <v>44</v>
      </c>
      <c r="AM34">
        <v>31</v>
      </c>
      <c r="AN34">
        <v>1</v>
      </c>
      <c r="BG34" s="20">
        <v>3</v>
      </c>
      <c r="BH34" s="20"/>
      <c r="BI34" s="20">
        <v>72</v>
      </c>
      <c r="BJ34" s="20">
        <v>35</v>
      </c>
      <c r="BK34" s="20">
        <v>247</v>
      </c>
      <c r="BL34" s="20">
        <v>876</v>
      </c>
      <c r="BM34" s="20">
        <v>635</v>
      </c>
      <c r="BN34" s="20">
        <v>97</v>
      </c>
      <c r="BO34" s="20">
        <v>42</v>
      </c>
      <c r="BP34" s="20">
        <v>5215</v>
      </c>
      <c r="BQ34" s="20">
        <v>1270</v>
      </c>
      <c r="BR34" s="20"/>
      <c r="BS34" s="20">
        <v>42</v>
      </c>
      <c r="BT34" s="20">
        <v>444</v>
      </c>
      <c r="BU34" s="20">
        <v>1454</v>
      </c>
      <c r="BV34" s="20">
        <v>2961</v>
      </c>
    </row>
    <row r="35" spans="1:74" x14ac:dyDescent="0.25">
      <c r="A35" s="20" t="s">
        <v>475</v>
      </c>
      <c r="B35" s="20" t="s">
        <v>483</v>
      </c>
      <c r="C35" s="20" t="s">
        <v>488</v>
      </c>
      <c r="D35" s="1">
        <v>44571</v>
      </c>
      <c r="W35">
        <v>1</v>
      </c>
      <c r="AB35">
        <v>1</v>
      </c>
      <c r="BG35" s="20"/>
      <c r="BH35" s="20"/>
      <c r="BI35" s="20"/>
      <c r="BJ35" s="20"/>
      <c r="BK35" s="20"/>
      <c r="BL35" s="20">
        <v>1</v>
      </c>
      <c r="BM35" s="20">
        <v>1</v>
      </c>
      <c r="BN35" s="20"/>
      <c r="BO35" s="20"/>
      <c r="BP35" s="20">
        <v>1</v>
      </c>
      <c r="BQ35" s="20"/>
      <c r="BR35" s="20"/>
      <c r="BS35" s="20"/>
      <c r="BT35" s="20"/>
      <c r="BU35" s="20"/>
      <c r="BV35" s="20">
        <v>1</v>
      </c>
    </row>
    <row r="36" spans="1:74" x14ac:dyDescent="0.25">
      <c r="A36" s="20" t="s">
        <v>475</v>
      </c>
      <c r="B36" s="20" t="s">
        <v>489</v>
      </c>
      <c r="C36" s="20" t="s">
        <v>490</v>
      </c>
      <c r="D36" s="1">
        <v>44571</v>
      </c>
      <c r="W36">
        <v>1</v>
      </c>
      <c r="AA36">
        <v>1</v>
      </c>
      <c r="BG36" s="20"/>
      <c r="BH36" s="20"/>
      <c r="BI36" s="20"/>
      <c r="BJ36" s="20"/>
      <c r="BK36" s="20"/>
      <c r="BL36" s="20"/>
      <c r="BM36" s="20"/>
      <c r="BN36" s="20"/>
      <c r="BO36" s="20"/>
      <c r="BP36" s="20"/>
      <c r="BQ36" s="20"/>
      <c r="BR36" s="20"/>
      <c r="BS36" s="20"/>
      <c r="BT36" s="20"/>
      <c r="BU36" s="20"/>
      <c r="BV36" s="20"/>
    </row>
    <row r="37" spans="1:74" x14ac:dyDescent="0.25">
      <c r="A37" s="20" t="s">
        <v>475</v>
      </c>
      <c r="B37" s="20" t="s">
        <v>491</v>
      </c>
      <c r="C37" s="20" t="s">
        <v>492</v>
      </c>
      <c r="D37" s="1">
        <v>44571</v>
      </c>
      <c r="E37">
        <v>83</v>
      </c>
      <c r="F37">
        <v>2</v>
      </c>
      <c r="G37">
        <v>1</v>
      </c>
      <c r="J37">
        <v>58</v>
      </c>
      <c r="L37">
        <v>3</v>
      </c>
      <c r="M37">
        <v>5</v>
      </c>
      <c r="N37">
        <v>3</v>
      </c>
      <c r="O37">
        <v>2</v>
      </c>
      <c r="P37">
        <v>1</v>
      </c>
      <c r="R37">
        <v>338</v>
      </c>
      <c r="S37">
        <v>227</v>
      </c>
      <c r="T37">
        <v>49</v>
      </c>
      <c r="U37">
        <v>5</v>
      </c>
      <c r="V37">
        <v>7</v>
      </c>
      <c r="W37">
        <v>938</v>
      </c>
      <c r="X37">
        <v>470</v>
      </c>
      <c r="Y37">
        <v>12</v>
      </c>
      <c r="Z37">
        <v>59</v>
      </c>
      <c r="AA37">
        <v>88</v>
      </c>
      <c r="AB37">
        <v>553</v>
      </c>
      <c r="AC37">
        <v>243</v>
      </c>
      <c r="AD37">
        <v>67</v>
      </c>
      <c r="AE37">
        <v>31</v>
      </c>
      <c r="AF37">
        <v>68</v>
      </c>
      <c r="AG37">
        <v>108</v>
      </c>
      <c r="AH37">
        <v>34</v>
      </c>
      <c r="AJ37">
        <v>9</v>
      </c>
      <c r="AK37">
        <v>17</v>
      </c>
      <c r="AL37">
        <v>24</v>
      </c>
      <c r="AM37">
        <v>12</v>
      </c>
      <c r="AN37">
        <v>3</v>
      </c>
      <c r="BG37" s="20">
        <v>2</v>
      </c>
      <c r="BH37" s="20"/>
      <c r="BI37" s="20">
        <v>74</v>
      </c>
      <c r="BJ37" s="20">
        <v>2</v>
      </c>
      <c r="BK37" s="20">
        <v>275</v>
      </c>
      <c r="BL37" s="20">
        <v>745</v>
      </c>
      <c r="BM37" s="20">
        <v>374</v>
      </c>
      <c r="BN37" s="20">
        <v>74</v>
      </c>
      <c r="BO37" s="20">
        <v>20</v>
      </c>
      <c r="BP37" s="20">
        <v>3224</v>
      </c>
      <c r="BQ37" s="20">
        <v>744</v>
      </c>
      <c r="BR37" s="20"/>
      <c r="BS37" s="20">
        <v>101</v>
      </c>
      <c r="BT37" s="20">
        <v>396</v>
      </c>
      <c r="BU37" s="20">
        <v>801</v>
      </c>
      <c r="BV37" s="20">
        <v>1748</v>
      </c>
    </row>
    <row r="38" spans="1:74" x14ac:dyDescent="0.25">
      <c r="A38" s="20" t="s">
        <v>475</v>
      </c>
      <c r="B38" s="20" t="s">
        <v>491</v>
      </c>
      <c r="C38" s="20" t="s">
        <v>493</v>
      </c>
      <c r="D38" s="1">
        <v>44571</v>
      </c>
      <c r="W38">
        <v>2</v>
      </c>
      <c r="AA38">
        <v>1</v>
      </c>
      <c r="AB38">
        <v>1</v>
      </c>
      <c r="AF38">
        <v>1</v>
      </c>
      <c r="BG38" s="20"/>
      <c r="BH38" s="20"/>
      <c r="BI38" s="20"/>
      <c r="BJ38" s="20"/>
      <c r="BK38" s="20"/>
      <c r="BL38" s="20">
        <v>1</v>
      </c>
      <c r="BM38" s="20"/>
      <c r="BN38" s="20"/>
      <c r="BO38" s="20"/>
      <c r="BP38" s="20">
        <v>2</v>
      </c>
      <c r="BQ38" s="20"/>
      <c r="BR38" s="20"/>
      <c r="BS38" s="20"/>
      <c r="BT38" s="20"/>
      <c r="BU38" s="20">
        <v>1</v>
      </c>
      <c r="BV38" s="20">
        <v>1</v>
      </c>
    </row>
    <row r="39" spans="1:74" x14ac:dyDescent="0.25">
      <c r="A39" s="20" t="s">
        <v>475</v>
      </c>
      <c r="B39" s="20" t="s">
        <v>491</v>
      </c>
      <c r="C39" s="20" t="s">
        <v>494</v>
      </c>
      <c r="D39" s="1">
        <v>44571</v>
      </c>
      <c r="R39">
        <v>1</v>
      </c>
      <c r="T39">
        <v>1</v>
      </c>
      <c r="BG39" s="20"/>
      <c r="BH39" s="20"/>
      <c r="BI39" s="20"/>
      <c r="BJ39" s="20"/>
      <c r="BK39" s="20"/>
      <c r="BL39" s="20"/>
      <c r="BM39" s="20"/>
      <c r="BN39" s="20"/>
      <c r="BO39" s="20"/>
      <c r="BP39" s="20"/>
      <c r="BQ39" s="20"/>
      <c r="BR39" s="20"/>
      <c r="BS39" s="20"/>
      <c r="BT39" s="20"/>
      <c r="BU39" s="20"/>
      <c r="BV39" s="20"/>
    </row>
    <row r="40" spans="1:74" x14ac:dyDescent="0.25">
      <c r="A40" s="20" t="s">
        <v>475</v>
      </c>
      <c r="B40" s="20" t="s">
        <v>491</v>
      </c>
      <c r="C40" s="20" t="s">
        <v>495</v>
      </c>
      <c r="D40" s="1">
        <v>44571</v>
      </c>
      <c r="E40">
        <v>144</v>
      </c>
      <c r="F40">
        <v>4</v>
      </c>
      <c r="G40">
        <v>3</v>
      </c>
      <c r="H40">
        <v>1</v>
      </c>
      <c r="J40">
        <v>87</v>
      </c>
      <c r="K40">
        <v>1</v>
      </c>
      <c r="L40">
        <v>6</v>
      </c>
      <c r="M40">
        <v>11</v>
      </c>
      <c r="N40">
        <v>14</v>
      </c>
      <c r="O40">
        <v>11</v>
      </c>
      <c r="R40">
        <v>820</v>
      </c>
      <c r="S40">
        <v>607</v>
      </c>
      <c r="T40">
        <v>21</v>
      </c>
      <c r="U40">
        <v>1</v>
      </c>
      <c r="V40">
        <v>94</v>
      </c>
      <c r="W40">
        <v>2332</v>
      </c>
      <c r="X40">
        <v>991</v>
      </c>
      <c r="Y40">
        <v>33</v>
      </c>
      <c r="Z40">
        <v>227</v>
      </c>
      <c r="AA40">
        <v>260</v>
      </c>
      <c r="AB40">
        <v>1637</v>
      </c>
      <c r="AC40">
        <v>750</v>
      </c>
      <c r="AD40">
        <v>2</v>
      </c>
      <c r="AE40">
        <v>6</v>
      </c>
      <c r="AF40">
        <v>450</v>
      </c>
      <c r="AG40">
        <v>228</v>
      </c>
      <c r="AH40">
        <v>70</v>
      </c>
      <c r="AJ40">
        <v>6</v>
      </c>
      <c r="AK40">
        <v>45</v>
      </c>
      <c r="AL40">
        <v>57</v>
      </c>
      <c r="AM40">
        <v>28</v>
      </c>
      <c r="AN40">
        <v>1</v>
      </c>
      <c r="AP40">
        <v>2</v>
      </c>
      <c r="AX40">
        <v>1</v>
      </c>
      <c r="BG40" s="20">
        <v>4</v>
      </c>
      <c r="BH40" s="20"/>
      <c r="BI40" s="20">
        <v>123</v>
      </c>
      <c r="BJ40" s="20">
        <v>13</v>
      </c>
      <c r="BK40" s="20">
        <v>685</v>
      </c>
      <c r="BL40" s="20">
        <v>1694</v>
      </c>
      <c r="BM40" s="20">
        <v>1116</v>
      </c>
      <c r="BN40" s="20">
        <v>155</v>
      </c>
      <c r="BO40" s="20">
        <v>48</v>
      </c>
      <c r="BP40" s="20">
        <v>9656</v>
      </c>
      <c r="BQ40" s="20">
        <v>2310</v>
      </c>
      <c r="BR40" s="20"/>
      <c r="BS40" s="20">
        <v>7</v>
      </c>
      <c r="BT40" s="20">
        <v>145</v>
      </c>
      <c r="BU40" s="20">
        <v>3662</v>
      </c>
      <c r="BV40" s="20">
        <v>5276</v>
      </c>
    </row>
    <row r="41" spans="1:74" x14ac:dyDescent="0.25">
      <c r="A41" s="20" t="s">
        <v>475</v>
      </c>
      <c r="B41" s="20" t="s">
        <v>478</v>
      </c>
      <c r="C41" s="20" t="s">
        <v>496</v>
      </c>
      <c r="D41" s="1">
        <v>44571</v>
      </c>
      <c r="AB41">
        <v>1</v>
      </c>
      <c r="AF41">
        <v>1</v>
      </c>
      <c r="BG41" s="20"/>
      <c r="BH41" s="20"/>
      <c r="BI41" s="20"/>
      <c r="BJ41" s="20"/>
      <c r="BK41" s="20"/>
      <c r="BL41" s="20"/>
      <c r="BM41" s="20"/>
      <c r="BN41" s="20"/>
      <c r="BO41" s="20"/>
      <c r="BP41" s="20">
        <v>1</v>
      </c>
      <c r="BQ41" s="20"/>
      <c r="BR41" s="20"/>
      <c r="BS41" s="20"/>
      <c r="BT41" s="20"/>
      <c r="BU41" s="20">
        <v>1</v>
      </c>
      <c r="BV41" s="20"/>
    </row>
    <row r="42" spans="1:74" x14ac:dyDescent="0.25">
      <c r="A42" s="20" t="s">
        <v>475</v>
      </c>
      <c r="B42" s="20" t="s">
        <v>476</v>
      </c>
      <c r="C42" s="20" t="s">
        <v>497</v>
      </c>
      <c r="D42" s="1">
        <v>44571</v>
      </c>
      <c r="AG42">
        <v>1</v>
      </c>
      <c r="BG42" s="20"/>
      <c r="BH42" s="20"/>
      <c r="BI42" s="20"/>
      <c r="BJ42" s="20"/>
      <c r="BK42" s="20"/>
      <c r="BL42" s="20"/>
      <c r="BM42" s="20"/>
      <c r="BN42" s="20">
        <v>1</v>
      </c>
      <c r="BO42" s="20"/>
      <c r="BP42" s="20">
        <v>1</v>
      </c>
      <c r="BQ42" s="20"/>
      <c r="BR42" s="20"/>
      <c r="BS42" s="20"/>
      <c r="BT42" s="20"/>
      <c r="BU42" s="20"/>
      <c r="BV42" s="20">
        <v>1</v>
      </c>
    </row>
    <row r="43" spans="1:74" x14ac:dyDescent="0.25">
      <c r="A43" s="20" t="s">
        <v>475</v>
      </c>
      <c r="B43" s="20" t="s">
        <v>481</v>
      </c>
      <c r="C43" s="20" t="s">
        <v>498</v>
      </c>
      <c r="D43" s="1">
        <v>44571</v>
      </c>
      <c r="AB43">
        <v>1</v>
      </c>
      <c r="BG43" s="20"/>
      <c r="BH43" s="20"/>
      <c r="BI43" s="20"/>
      <c r="BJ43" s="20"/>
      <c r="BK43" s="20"/>
      <c r="BL43" s="20"/>
      <c r="BM43" s="20">
        <v>1</v>
      </c>
      <c r="BN43" s="20"/>
      <c r="BO43" s="20"/>
      <c r="BP43" s="20">
        <v>1</v>
      </c>
      <c r="BQ43" s="20"/>
      <c r="BR43" s="20"/>
      <c r="BS43" s="20"/>
      <c r="BT43" s="20"/>
      <c r="BU43" s="20"/>
      <c r="BV43" s="20">
        <v>1</v>
      </c>
    </row>
    <row r="44" spans="1:74" x14ac:dyDescent="0.25">
      <c r="A44" s="20" t="s">
        <v>475</v>
      </c>
      <c r="B44" s="20" t="s">
        <v>491</v>
      </c>
      <c r="C44" s="20" t="s">
        <v>499</v>
      </c>
      <c r="D44" s="1">
        <v>44571</v>
      </c>
      <c r="R44">
        <v>2</v>
      </c>
      <c r="U44">
        <v>1</v>
      </c>
      <c r="V44">
        <v>1</v>
      </c>
      <c r="W44">
        <v>9</v>
      </c>
      <c r="X44">
        <v>1</v>
      </c>
      <c r="Z44">
        <v>1</v>
      </c>
      <c r="AA44">
        <v>5</v>
      </c>
      <c r="AB44">
        <v>1</v>
      </c>
      <c r="BG44" s="20"/>
      <c r="BH44" s="20"/>
      <c r="BI44" s="20"/>
      <c r="BJ44" s="20"/>
      <c r="BK44" s="20"/>
      <c r="BL44" s="20">
        <v>2</v>
      </c>
      <c r="BM44" s="20"/>
      <c r="BN44" s="20"/>
      <c r="BO44" s="20"/>
      <c r="BP44" s="20">
        <v>15</v>
      </c>
      <c r="BQ44" s="20">
        <v>1</v>
      </c>
      <c r="BR44" s="20"/>
      <c r="BS44" s="20"/>
      <c r="BT44" s="20"/>
      <c r="BU44" s="20">
        <v>8</v>
      </c>
      <c r="BV44" s="20">
        <v>6</v>
      </c>
    </row>
    <row r="45" spans="1:74" x14ac:dyDescent="0.25">
      <c r="A45" s="20" t="s">
        <v>475</v>
      </c>
      <c r="B45" s="20" t="s">
        <v>481</v>
      </c>
      <c r="C45" s="20" t="s">
        <v>500</v>
      </c>
      <c r="D45" s="1">
        <v>44571</v>
      </c>
      <c r="E45">
        <v>60</v>
      </c>
      <c r="H45">
        <v>1</v>
      </c>
      <c r="J45">
        <v>35</v>
      </c>
      <c r="L45">
        <v>5</v>
      </c>
      <c r="M45">
        <v>2</v>
      </c>
      <c r="N45">
        <v>11</v>
      </c>
      <c r="O45">
        <v>7</v>
      </c>
      <c r="Q45">
        <v>1</v>
      </c>
      <c r="R45">
        <v>310</v>
      </c>
      <c r="S45">
        <v>249</v>
      </c>
      <c r="V45">
        <v>34</v>
      </c>
      <c r="W45">
        <v>1071</v>
      </c>
      <c r="X45">
        <v>597</v>
      </c>
      <c r="Y45">
        <v>6</v>
      </c>
      <c r="Z45">
        <v>104</v>
      </c>
      <c r="AA45">
        <v>57</v>
      </c>
      <c r="AB45">
        <v>796</v>
      </c>
      <c r="AC45">
        <v>377</v>
      </c>
      <c r="AE45">
        <v>5</v>
      </c>
      <c r="AF45">
        <v>227</v>
      </c>
      <c r="AG45">
        <v>108</v>
      </c>
      <c r="AH45">
        <v>41</v>
      </c>
      <c r="AJ45">
        <v>6</v>
      </c>
      <c r="AK45">
        <v>11</v>
      </c>
      <c r="AL45">
        <v>28</v>
      </c>
      <c r="AM45">
        <v>21</v>
      </c>
      <c r="AP45">
        <v>1</v>
      </c>
      <c r="BA45">
        <v>1</v>
      </c>
      <c r="BG45" s="20"/>
      <c r="BH45" s="20">
        <v>1</v>
      </c>
      <c r="BI45" s="20">
        <v>51</v>
      </c>
      <c r="BJ45" s="20">
        <v>7</v>
      </c>
      <c r="BK45" s="20">
        <v>275</v>
      </c>
      <c r="BL45" s="20">
        <v>879</v>
      </c>
      <c r="BM45" s="20">
        <v>548</v>
      </c>
      <c r="BN45" s="20">
        <v>76</v>
      </c>
      <c r="BO45" s="20">
        <v>24</v>
      </c>
      <c r="BP45" s="20">
        <v>4813</v>
      </c>
      <c r="BQ45" s="20">
        <v>1246</v>
      </c>
      <c r="BR45" s="20"/>
      <c r="BS45" s="20">
        <v>1</v>
      </c>
      <c r="BT45" s="20">
        <v>345</v>
      </c>
      <c r="BU45" s="20">
        <v>1807</v>
      </c>
      <c r="BV45" s="20">
        <v>2452</v>
      </c>
    </row>
    <row r="46" spans="1:74" x14ac:dyDescent="0.25">
      <c r="A46" s="20" t="s">
        <v>676</v>
      </c>
      <c r="B46" s="20" t="s">
        <v>677</v>
      </c>
      <c r="C46" s="20" t="s">
        <v>701</v>
      </c>
      <c r="D46" s="1">
        <v>44571</v>
      </c>
      <c r="W46">
        <v>1</v>
      </c>
      <c r="AA46">
        <v>1</v>
      </c>
      <c r="BG46" s="20"/>
      <c r="BH46" s="20"/>
      <c r="BI46" s="20"/>
      <c r="BJ46" s="20"/>
      <c r="BK46" s="20"/>
      <c r="BL46" s="20"/>
      <c r="BM46" s="20"/>
      <c r="BN46" s="20"/>
      <c r="BO46" s="20"/>
      <c r="BP46" s="20"/>
      <c r="BQ46" s="20"/>
      <c r="BR46" s="20"/>
      <c r="BS46" s="20"/>
      <c r="BT46" s="20"/>
      <c r="BU46" s="20"/>
      <c r="BV46" s="20"/>
    </row>
    <row r="47" spans="1:74" x14ac:dyDescent="0.25">
      <c r="A47" s="20" t="s">
        <v>501</v>
      </c>
      <c r="B47" s="20" t="s">
        <v>502</v>
      </c>
      <c r="C47" s="20" t="s">
        <v>503</v>
      </c>
      <c r="D47" s="1">
        <v>44571</v>
      </c>
      <c r="R47">
        <v>1</v>
      </c>
      <c r="S47">
        <v>1</v>
      </c>
      <c r="W47">
        <v>1</v>
      </c>
      <c r="AA47">
        <v>1</v>
      </c>
      <c r="BG47" s="20"/>
      <c r="BH47" s="20"/>
      <c r="BI47" s="20"/>
      <c r="BJ47" s="20"/>
      <c r="BK47" s="20">
        <v>1</v>
      </c>
      <c r="BL47" s="20"/>
      <c r="BM47" s="20"/>
      <c r="BN47" s="20"/>
      <c r="BO47" s="20"/>
      <c r="BP47" s="20"/>
      <c r="BQ47" s="20"/>
      <c r="BR47" s="20"/>
      <c r="BS47" s="20"/>
      <c r="BT47" s="20"/>
      <c r="BU47" s="20"/>
      <c r="BV47" s="20"/>
    </row>
    <row r="48" spans="1:74" x14ac:dyDescent="0.25">
      <c r="A48" s="20" t="s">
        <v>501</v>
      </c>
      <c r="B48" s="20" t="s">
        <v>504</v>
      </c>
      <c r="C48" s="20" t="s">
        <v>505</v>
      </c>
      <c r="D48" s="1">
        <v>44571</v>
      </c>
      <c r="R48">
        <v>2</v>
      </c>
      <c r="V48">
        <v>2</v>
      </c>
      <c r="AB48">
        <v>8</v>
      </c>
      <c r="AF48">
        <v>8</v>
      </c>
      <c r="BG48" s="20"/>
      <c r="BH48" s="20"/>
      <c r="BI48" s="20"/>
      <c r="BJ48" s="20"/>
      <c r="BK48" s="20"/>
      <c r="BL48" s="20"/>
      <c r="BM48" s="20"/>
      <c r="BN48" s="20"/>
      <c r="BO48" s="20"/>
      <c r="BP48" s="20">
        <v>44</v>
      </c>
      <c r="BQ48" s="20"/>
      <c r="BR48" s="20"/>
      <c r="BS48" s="20"/>
      <c r="BT48" s="20"/>
      <c r="BU48" s="20">
        <v>44</v>
      </c>
      <c r="BV48" s="20"/>
    </row>
    <row r="49" spans="1:74" x14ac:dyDescent="0.25">
      <c r="A49" s="20" t="s">
        <v>501</v>
      </c>
      <c r="B49" s="20" t="s">
        <v>504</v>
      </c>
      <c r="C49" s="20" t="s">
        <v>505</v>
      </c>
      <c r="D49" s="1">
        <v>44571</v>
      </c>
      <c r="E49">
        <v>138</v>
      </c>
      <c r="F49">
        <v>8</v>
      </c>
      <c r="G49">
        <v>6</v>
      </c>
      <c r="J49">
        <v>81</v>
      </c>
      <c r="K49">
        <v>4</v>
      </c>
      <c r="L49">
        <v>1</v>
      </c>
      <c r="M49">
        <v>17</v>
      </c>
      <c r="N49">
        <v>4</v>
      </c>
      <c r="O49">
        <v>2</v>
      </c>
      <c r="R49">
        <v>411</v>
      </c>
      <c r="S49">
        <v>318</v>
      </c>
      <c r="T49">
        <v>9</v>
      </c>
      <c r="U49">
        <v>2</v>
      </c>
      <c r="V49">
        <v>39</v>
      </c>
      <c r="W49">
        <v>947</v>
      </c>
      <c r="X49">
        <v>479</v>
      </c>
      <c r="Y49">
        <v>36</v>
      </c>
      <c r="Z49">
        <v>11</v>
      </c>
      <c r="AA49">
        <v>134</v>
      </c>
      <c r="AB49">
        <v>974</v>
      </c>
      <c r="AC49">
        <v>525</v>
      </c>
      <c r="AD49">
        <v>4</v>
      </c>
      <c r="AE49">
        <v>109</v>
      </c>
      <c r="AF49">
        <v>141</v>
      </c>
      <c r="AG49">
        <v>111</v>
      </c>
      <c r="AH49">
        <v>34</v>
      </c>
      <c r="AI49">
        <v>5</v>
      </c>
      <c r="AK49">
        <v>30</v>
      </c>
      <c r="AL49">
        <v>102</v>
      </c>
      <c r="AM49">
        <v>82</v>
      </c>
      <c r="AP49">
        <v>6</v>
      </c>
      <c r="BG49" s="20">
        <v>7</v>
      </c>
      <c r="BH49" s="20"/>
      <c r="BI49" s="20">
        <v>108</v>
      </c>
      <c r="BJ49" s="20">
        <v>4</v>
      </c>
      <c r="BK49" s="20">
        <v>357</v>
      </c>
      <c r="BL49" s="20">
        <v>723</v>
      </c>
      <c r="BM49" s="20">
        <v>702</v>
      </c>
      <c r="BN49" s="20">
        <v>64</v>
      </c>
      <c r="BO49" s="20">
        <v>94</v>
      </c>
      <c r="BP49" s="20">
        <v>4194</v>
      </c>
      <c r="BQ49" s="20">
        <v>1302</v>
      </c>
      <c r="BR49" s="20"/>
      <c r="BS49" s="20">
        <v>163</v>
      </c>
      <c r="BT49" s="20">
        <v>185</v>
      </c>
      <c r="BU49" s="20">
        <v>1262</v>
      </c>
      <c r="BV49" s="20">
        <v>2356</v>
      </c>
    </row>
    <row r="50" spans="1:74" x14ac:dyDescent="0.25">
      <c r="A50" s="20" t="s">
        <v>501</v>
      </c>
      <c r="B50" s="20" t="s">
        <v>502</v>
      </c>
      <c r="C50" s="20" t="s">
        <v>506</v>
      </c>
      <c r="D50" s="1">
        <v>44571</v>
      </c>
      <c r="R50">
        <v>2</v>
      </c>
      <c r="V50">
        <v>2</v>
      </c>
      <c r="AB50">
        <v>22</v>
      </c>
      <c r="AF50">
        <v>22</v>
      </c>
      <c r="BG50" s="20"/>
      <c r="BH50" s="20"/>
      <c r="BI50" s="20"/>
      <c r="BJ50" s="20"/>
      <c r="BK50" s="20"/>
      <c r="BL50" s="20"/>
      <c r="BM50" s="20"/>
      <c r="BN50" s="20"/>
      <c r="BO50" s="20"/>
      <c r="BP50" s="20">
        <v>118</v>
      </c>
      <c r="BQ50" s="20"/>
      <c r="BR50" s="20"/>
      <c r="BS50" s="20"/>
      <c r="BT50" s="20"/>
      <c r="BU50" s="20">
        <v>118</v>
      </c>
      <c r="BV50" s="20"/>
    </row>
    <row r="51" spans="1:74" x14ac:dyDescent="0.25">
      <c r="A51" s="20" t="s">
        <v>501</v>
      </c>
      <c r="B51" s="20" t="s">
        <v>502</v>
      </c>
      <c r="C51" s="20" t="s">
        <v>506</v>
      </c>
      <c r="D51" s="1">
        <v>44571</v>
      </c>
      <c r="E51">
        <v>226</v>
      </c>
      <c r="F51">
        <v>9</v>
      </c>
      <c r="G51">
        <v>9</v>
      </c>
      <c r="J51">
        <v>188</v>
      </c>
      <c r="K51">
        <v>3</v>
      </c>
      <c r="M51">
        <v>13</v>
      </c>
      <c r="N51">
        <v>24</v>
      </c>
      <c r="O51">
        <v>22</v>
      </c>
      <c r="P51">
        <v>1</v>
      </c>
      <c r="R51">
        <v>1481</v>
      </c>
      <c r="S51">
        <v>1324</v>
      </c>
      <c r="T51">
        <v>64</v>
      </c>
      <c r="V51">
        <v>23</v>
      </c>
      <c r="W51">
        <v>2076</v>
      </c>
      <c r="X51">
        <v>1375</v>
      </c>
      <c r="Y51">
        <v>41</v>
      </c>
      <c r="Z51">
        <v>8</v>
      </c>
      <c r="AA51">
        <v>217</v>
      </c>
      <c r="AB51">
        <v>2603</v>
      </c>
      <c r="AC51">
        <v>1998</v>
      </c>
      <c r="AD51">
        <v>40</v>
      </c>
      <c r="AF51">
        <v>201</v>
      </c>
      <c r="AG51">
        <v>251</v>
      </c>
      <c r="AH51">
        <v>134</v>
      </c>
      <c r="AI51">
        <v>8</v>
      </c>
      <c r="AJ51">
        <v>3</v>
      </c>
      <c r="AK51">
        <v>34</v>
      </c>
      <c r="AL51">
        <v>179</v>
      </c>
      <c r="AM51">
        <v>158</v>
      </c>
      <c r="AN51">
        <v>3</v>
      </c>
      <c r="AO51">
        <v>2</v>
      </c>
      <c r="AP51">
        <v>2</v>
      </c>
      <c r="BG51" s="20">
        <v>9</v>
      </c>
      <c r="BH51" s="20"/>
      <c r="BI51" s="20">
        <v>207</v>
      </c>
      <c r="BJ51" s="20">
        <v>22</v>
      </c>
      <c r="BK51" s="20">
        <v>1382</v>
      </c>
      <c r="BL51" s="20">
        <v>1740</v>
      </c>
      <c r="BM51" s="20">
        <v>2318</v>
      </c>
      <c r="BN51" s="20">
        <v>197</v>
      </c>
      <c r="BO51" s="20">
        <v>166</v>
      </c>
      <c r="BP51" s="20">
        <v>9022</v>
      </c>
      <c r="BQ51" s="20">
        <v>4980</v>
      </c>
      <c r="BR51" s="20"/>
      <c r="BS51" s="20">
        <v>131</v>
      </c>
      <c r="BT51" s="20">
        <v>21</v>
      </c>
      <c r="BU51" s="20">
        <v>1635</v>
      </c>
      <c r="BV51" s="20">
        <v>6930</v>
      </c>
    </row>
    <row r="52" spans="1:74" x14ac:dyDescent="0.25">
      <c r="A52" s="20" t="s">
        <v>501</v>
      </c>
      <c r="B52" s="20" t="s">
        <v>507</v>
      </c>
      <c r="C52" s="20" t="s">
        <v>508</v>
      </c>
      <c r="D52" s="1">
        <v>44571</v>
      </c>
      <c r="R52">
        <v>5</v>
      </c>
      <c r="V52">
        <v>5</v>
      </c>
      <c r="AB52">
        <v>10</v>
      </c>
      <c r="AF52">
        <v>10</v>
      </c>
      <c r="BG52" s="20"/>
      <c r="BH52" s="20"/>
      <c r="BI52" s="20"/>
      <c r="BJ52" s="20"/>
      <c r="BK52" s="20"/>
      <c r="BL52" s="20"/>
      <c r="BM52" s="20"/>
      <c r="BN52" s="20"/>
      <c r="BO52" s="20"/>
      <c r="BP52" s="20">
        <v>76</v>
      </c>
      <c r="BQ52" s="20"/>
      <c r="BR52" s="20"/>
      <c r="BS52" s="20"/>
      <c r="BT52" s="20"/>
      <c r="BU52" s="20">
        <v>76</v>
      </c>
      <c r="BV52" s="20"/>
    </row>
    <row r="53" spans="1:74" x14ac:dyDescent="0.25">
      <c r="A53" s="20" t="s">
        <v>501</v>
      </c>
      <c r="B53" s="20" t="s">
        <v>507</v>
      </c>
      <c r="C53" s="20" t="s">
        <v>508</v>
      </c>
      <c r="D53" s="1">
        <v>44571</v>
      </c>
      <c r="E53">
        <v>161</v>
      </c>
      <c r="F53">
        <v>2</v>
      </c>
      <c r="G53">
        <v>1</v>
      </c>
      <c r="J53">
        <v>102</v>
      </c>
      <c r="K53">
        <v>7</v>
      </c>
      <c r="L53">
        <v>21</v>
      </c>
      <c r="M53">
        <v>1</v>
      </c>
      <c r="N53">
        <v>11</v>
      </c>
      <c r="O53">
        <v>9</v>
      </c>
      <c r="P53">
        <v>1</v>
      </c>
      <c r="R53">
        <v>600</v>
      </c>
      <c r="S53">
        <v>434</v>
      </c>
      <c r="T53">
        <v>34</v>
      </c>
      <c r="U53">
        <v>32</v>
      </c>
      <c r="V53">
        <v>1</v>
      </c>
      <c r="W53">
        <v>1932</v>
      </c>
      <c r="X53">
        <v>949</v>
      </c>
      <c r="Y53">
        <v>27</v>
      </c>
      <c r="Z53">
        <v>402</v>
      </c>
      <c r="AA53">
        <v>5</v>
      </c>
      <c r="AB53">
        <v>1648</v>
      </c>
      <c r="AC53">
        <v>747</v>
      </c>
      <c r="AD53">
        <v>28</v>
      </c>
      <c r="AE53">
        <v>458</v>
      </c>
      <c r="AF53">
        <v>17</v>
      </c>
      <c r="AG53">
        <v>284</v>
      </c>
      <c r="AH53">
        <v>105</v>
      </c>
      <c r="AI53">
        <v>1</v>
      </c>
      <c r="AJ53">
        <v>85</v>
      </c>
      <c r="AK53">
        <v>3</v>
      </c>
      <c r="AL53">
        <v>55</v>
      </c>
      <c r="AM53">
        <v>33</v>
      </c>
      <c r="AN53">
        <v>9</v>
      </c>
      <c r="AO53">
        <v>1</v>
      </c>
      <c r="AP53">
        <v>3</v>
      </c>
      <c r="BG53" s="20">
        <v>2</v>
      </c>
      <c r="BH53" s="20"/>
      <c r="BI53" s="20">
        <v>129</v>
      </c>
      <c r="BJ53" s="20">
        <v>10</v>
      </c>
      <c r="BK53" s="20">
        <v>517</v>
      </c>
      <c r="BL53" s="20">
        <v>1408</v>
      </c>
      <c r="BM53" s="20">
        <v>1091</v>
      </c>
      <c r="BN53" s="20">
        <v>176</v>
      </c>
      <c r="BO53" s="20">
        <v>40</v>
      </c>
      <c r="BP53" s="20">
        <v>9332</v>
      </c>
      <c r="BQ53" s="20">
        <v>2658</v>
      </c>
      <c r="BR53" s="20"/>
      <c r="BS53" s="20">
        <v>64</v>
      </c>
      <c r="BT53" s="20">
        <v>3567</v>
      </c>
      <c r="BU53" s="20">
        <v>198</v>
      </c>
      <c r="BV53" s="20">
        <v>5041</v>
      </c>
    </row>
    <row r="54" spans="1:74" x14ac:dyDescent="0.25">
      <c r="A54" s="20" t="s">
        <v>501</v>
      </c>
      <c r="B54" s="20" t="s">
        <v>509</v>
      </c>
      <c r="C54" s="20" t="s">
        <v>510</v>
      </c>
      <c r="D54" s="1">
        <v>44571</v>
      </c>
      <c r="R54">
        <v>12</v>
      </c>
      <c r="V54">
        <v>12</v>
      </c>
      <c r="AB54">
        <v>36</v>
      </c>
      <c r="AF54">
        <v>36</v>
      </c>
      <c r="BG54" s="20"/>
      <c r="BH54" s="20"/>
      <c r="BI54" s="20"/>
      <c r="BJ54" s="20"/>
      <c r="BK54" s="20"/>
      <c r="BL54" s="20"/>
      <c r="BM54" s="20"/>
      <c r="BN54" s="20"/>
      <c r="BO54" s="20"/>
      <c r="BP54" s="20">
        <v>196</v>
      </c>
      <c r="BQ54" s="20"/>
      <c r="BR54" s="20"/>
      <c r="BS54" s="20"/>
      <c r="BT54" s="20"/>
      <c r="BU54" s="20">
        <v>196</v>
      </c>
      <c r="BV54" s="20"/>
    </row>
    <row r="55" spans="1:74" x14ac:dyDescent="0.25">
      <c r="A55" s="20" t="s">
        <v>501</v>
      </c>
      <c r="B55" s="20" t="s">
        <v>509</v>
      </c>
      <c r="C55" s="20" t="s">
        <v>510</v>
      </c>
      <c r="D55" s="1">
        <v>44571</v>
      </c>
      <c r="E55">
        <v>185</v>
      </c>
      <c r="F55">
        <v>4</v>
      </c>
      <c r="G55">
        <v>2</v>
      </c>
      <c r="J55">
        <v>116</v>
      </c>
      <c r="K55">
        <v>7</v>
      </c>
      <c r="L55">
        <v>8</v>
      </c>
      <c r="M55">
        <v>9</v>
      </c>
      <c r="N55">
        <v>1</v>
      </c>
      <c r="O55">
        <v>1</v>
      </c>
      <c r="R55">
        <v>775</v>
      </c>
      <c r="S55">
        <v>592</v>
      </c>
      <c r="T55">
        <v>15</v>
      </c>
      <c r="U55">
        <v>23</v>
      </c>
      <c r="V55">
        <v>64</v>
      </c>
      <c r="W55">
        <v>1500</v>
      </c>
      <c r="X55">
        <v>714</v>
      </c>
      <c r="Y55">
        <v>41</v>
      </c>
      <c r="Z55">
        <v>48</v>
      </c>
      <c r="AA55">
        <v>272</v>
      </c>
      <c r="AB55">
        <v>1348</v>
      </c>
      <c r="AC55">
        <v>707</v>
      </c>
      <c r="AD55">
        <v>7</v>
      </c>
      <c r="AE55">
        <v>19</v>
      </c>
      <c r="AF55">
        <v>309</v>
      </c>
      <c r="AG55">
        <v>233</v>
      </c>
      <c r="AH55">
        <v>75</v>
      </c>
      <c r="AI55">
        <v>1</v>
      </c>
      <c r="AJ55">
        <v>5</v>
      </c>
      <c r="AK55">
        <v>60</v>
      </c>
      <c r="AL55">
        <v>58</v>
      </c>
      <c r="AM55">
        <v>30</v>
      </c>
      <c r="AN55">
        <v>3</v>
      </c>
      <c r="AP55">
        <v>1</v>
      </c>
      <c r="BG55" s="20">
        <v>4</v>
      </c>
      <c r="BH55" s="20"/>
      <c r="BI55" s="20">
        <v>155</v>
      </c>
      <c r="BJ55" s="20">
        <v>1</v>
      </c>
      <c r="BK55" s="20">
        <v>657</v>
      </c>
      <c r="BL55" s="20">
        <v>1068</v>
      </c>
      <c r="BM55" s="20">
        <v>978</v>
      </c>
      <c r="BN55" s="20">
        <v>146</v>
      </c>
      <c r="BO55" s="20">
        <v>54</v>
      </c>
      <c r="BP55" s="20">
        <v>5508</v>
      </c>
      <c r="BQ55" s="20">
        <v>1790</v>
      </c>
      <c r="BR55" s="20"/>
      <c r="BS55" s="20">
        <v>28</v>
      </c>
      <c r="BT55" s="20">
        <v>198</v>
      </c>
      <c r="BU55" s="20">
        <v>1808</v>
      </c>
      <c r="BV55" s="20">
        <v>3210</v>
      </c>
    </row>
    <row r="56" spans="1:74" x14ac:dyDescent="0.25">
      <c r="A56" s="20" t="s">
        <v>501</v>
      </c>
      <c r="B56" s="20" t="s">
        <v>507</v>
      </c>
      <c r="C56" s="20" t="s">
        <v>511</v>
      </c>
      <c r="D56" s="1">
        <v>44571</v>
      </c>
      <c r="AB56">
        <v>1</v>
      </c>
      <c r="BG56" s="20"/>
      <c r="BH56" s="20"/>
      <c r="BI56" s="20"/>
      <c r="BJ56" s="20"/>
      <c r="BK56" s="20"/>
      <c r="BL56" s="20"/>
      <c r="BM56" s="20"/>
      <c r="BN56" s="20"/>
      <c r="BO56" s="20"/>
      <c r="BP56" s="20">
        <v>2</v>
      </c>
      <c r="BQ56" s="20"/>
      <c r="BR56" s="20"/>
      <c r="BS56" s="20"/>
      <c r="BT56" s="20"/>
      <c r="BU56" s="20">
        <v>1</v>
      </c>
      <c r="BV56" s="20"/>
    </row>
    <row r="57" spans="1:74" x14ac:dyDescent="0.25">
      <c r="A57" s="20" t="s">
        <v>501</v>
      </c>
      <c r="B57" s="20" t="s">
        <v>504</v>
      </c>
      <c r="C57" s="20" t="s">
        <v>512</v>
      </c>
      <c r="D57" s="1">
        <v>44571</v>
      </c>
      <c r="AB57">
        <v>6</v>
      </c>
      <c r="AF57">
        <v>6</v>
      </c>
      <c r="BG57" s="20"/>
      <c r="BH57" s="20"/>
      <c r="BI57" s="20"/>
      <c r="BJ57" s="20"/>
      <c r="BK57" s="20"/>
      <c r="BL57" s="20"/>
      <c r="BM57" s="20"/>
      <c r="BN57" s="20"/>
      <c r="BO57" s="20"/>
      <c r="BP57" s="20">
        <v>32</v>
      </c>
      <c r="BQ57" s="20"/>
      <c r="BR57" s="20"/>
      <c r="BS57" s="20"/>
      <c r="BT57" s="20"/>
      <c r="BU57" s="20">
        <v>32</v>
      </c>
      <c r="BV57" s="20"/>
    </row>
    <row r="58" spans="1:74" x14ac:dyDescent="0.25">
      <c r="A58" s="20" t="s">
        <v>501</v>
      </c>
      <c r="B58" s="20" t="s">
        <v>504</v>
      </c>
      <c r="C58" s="20" t="s">
        <v>512</v>
      </c>
      <c r="D58" s="1">
        <v>44571</v>
      </c>
      <c r="E58">
        <v>73</v>
      </c>
      <c r="F58">
        <v>4</v>
      </c>
      <c r="G58">
        <v>2</v>
      </c>
      <c r="J58">
        <v>48</v>
      </c>
      <c r="K58">
        <v>2</v>
      </c>
      <c r="L58">
        <v>3</v>
      </c>
      <c r="M58">
        <v>3</v>
      </c>
      <c r="N58">
        <v>41</v>
      </c>
      <c r="O58">
        <v>34</v>
      </c>
      <c r="Q58">
        <v>1</v>
      </c>
      <c r="R58">
        <v>401</v>
      </c>
      <c r="S58">
        <v>332</v>
      </c>
      <c r="T58">
        <v>7</v>
      </c>
      <c r="U58">
        <v>16</v>
      </c>
      <c r="V58">
        <v>22</v>
      </c>
      <c r="W58">
        <v>711</v>
      </c>
      <c r="X58">
        <v>388</v>
      </c>
      <c r="Y58">
        <v>8</v>
      </c>
      <c r="Z58">
        <v>70</v>
      </c>
      <c r="AA58">
        <v>34</v>
      </c>
      <c r="AB58">
        <v>690</v>
      </c>
      <c r="AC58">
        <v>395</v>
      </c>
      <c r="AD58">
        <v>18</v>
      </c>
      <c r="AE58">
        <v>68</v>
      </c>
      <c r="AF58">
        <v>48</v>
      </c>
      <c r="AG58">
        <v>102</v>
      </c>
      <c r="AH58">
        <v>39</v>
      </c>
      <c r="AJ58">
        <v>8</v>
      </c>
      <c r="AK58">
        <v>14</v>
      </c>
      <c r="AL58">
        <v>113</v>
      </c>
      <c r="AM58">
        <v>92</v>
      </c>
      <c r="AN58">
        <v>1</v>
      </c>
      <c r="AO58">
        <v>1</v>
      </c>
      <c r="AP58">
        <v>2</v>
      </c>
      <c r="BG58" s="20">
        <v>4</v>
      </c>
      <c r="BH58" s="20"/>
      <c r="BI58" s="20">
        <v>63</v>
      </c>
      <c r="BJ58" s="20">
        <v>39</v>
      </c>
      <c r="BK58" s="20">
        <v>351</v>
      </c>
      <c r="BL58" s="20">
        <v>576</v>
      </c>
      <c r="BM58" s="20">
        <v>539</v>
      </c>
      <c r="BN58" s="20">
        <v>76</v>
      </c>
      <c r="BO58" s="20">
        <v>108</v>
      </c>
      <c r="BP58" s="20">
        <v>2945</v>
      </c>
      <c r="BQ58" s="20">
        <v>984</v>
      </c>
      <c r="BR58" s="20"/>
      <c r="BS58" s="20">
        <v>31</v>
      </c>
      <c r="BT58" s="20">
        <v>235</v>
      </c>
      <c r="BU58" s="20">
        <v>698</v>
      </c>
      <c r="BV58" s="20">
        <v>1854</v>
      </c>
    </row>
    <row r="59" spans="1:74" x14ac:dyDescent="0.25">
      <c r="A59" s="20" t="s">
        <v>501</v>
      </c>
      <c r="B59" s="20" t="s">
        <v>717</v>
      </c>
      <c r="C59" s="20" t="s">
        <v>749</v>
      </c>
      <c r="D59" s="1">
        <v>44571</v>
      </c>
      <c r="W59">
        <v>1</v>
      </c>
      <c r="BG59" s="20"/>
      <c r="BH59" s="20"/>
      <c r="BI59" s="20"/>
      <c r="BJ59" s="20"/>
      <c r="BK59" s="20"/>
      <c r="BL59" s="20">
        <v>1</v>
      </c>
      <c r="BM59" s="20"/>
      <c r="BN59" s="20"/>
      <c r="BO59" s="20"/>
      <c r="BP59" s="20"/>
      <c r="BQ59" s="20"/>
      <c r="BR59" s="20"/>
      <c r="BS59" s="20"/>
      <c r="BT59" s="20"/>
      <c r="BU59" s="20"/>
      <c r="BV59" s="20"/>
    </row>
    <row r="60" spans="1:74" x14ac:dyDescent="0.25">
      <c r="A60" s="20" t="s">
        <v>434</v>
      </c>
      <c r="B60" s="20" t="s">
        <v>435</v>
      </c>
      <c r="C60" s="20" t="s">
        <v>436</v>
      </c>
      <c r="D60" s="1">
        <v>44571</v>
      </c>
      <c r="E60">
        <v>89</v>
      </c>
      <c r="F60">
        <v>0</v>
      </c>
      <c r="G60">
        <v>0</v>
      </c>
      <c r="H60">
        <v>0</v>
      </c>
      <c r="I60">
        <v>0</v>
      </c>
      <c r="J60">
        <v>44</v>
      </c>
      <c r="K60">
        <v>1</v>
      </c>
      <c r="L60">
        <v>7</v>
      </c>
      <c r="M60">
        <v>7</v>
      </c>
      <c r="N60">
        <v>4</v>
      </c>
      <c r="O60">
        <v>3</v>
      </c>
      <c r="P60">
        <v>0</v>
      </c>
      <c r="Q60">
        <v>0</v>
      </c>
      <c r="R60">
        <v>258</v>
      </c>
      <c r="S60">
        <v>159</v>
      </c>
      <c r="T60">
        <v>5</v>
      </c>
      <c r="U60">
        <v>11</v>
      </c>
      <c r="V60">
        <v>20</v>
      </c>
      <c r="W60">
        <v>1110</v>
      </c>
      <c r="X60">
        <v>468</v>
      </c>
      <c r="Y60">
        <v>16</v>
      </c>
      <c r="Z60">
        <v>90</v>
      </c>
      <c r="AA60">
        <v>130</v>
      </c>
      <c r="AB60">
        <v>721</v>
      </c>
      <c r="AC60">
        <v>283</v>
      </c>
      <c r="AD60">
        <v>1</v>
      </c>
      <c r="AE60">
        <v>38</v>
      </c>
      <c r="AF60">
        <v>196</v>
      </c>
      <c r="AG60">
        <v>145</v>
      </c>
      <c r="AH60">
        <v>43</v>
      </c>
      <c r="AI60">
        <v>1</v>
      </c>
      <c r="AJ60">
        <v>17</v>
      </c>
      <c r="AK60">
        <v>14</v>
      </c>
      <c r="AL60">
        <v>23</v>
      </c>
      <c r="AM60">
        <v>16</v>
      </c>
      <c r="AN60">
        <v>1</v>
      </c>
      <c r="AO60">
        <v>1</v>
      </c>
      <c r="AP60">
        <v>0</v>
      </c>
      <c r="AQ60">
        <v>0</v>
      </c>
      <c r="AR60">
        <v>0</v>
      </c>
      <c r="AS60">
        <v>0</v>
      </c>
      <c r="AT60">
        <v>0</v>
      </c>
      <c r="AU60">
        <v>0</v>
      </c>
      <c r="AV60">
        <v>0</v>
      </c>
      <c r="AW60">
        <v>0</v>
      </c>
      <c r="AX60">
        <v>0</v>
      </c>
      <c r="AY60">
        <v>0</v>
      </c>
      <c r="AZ60">
        <v>0</v>
      </c>
      <c r="BA60">
        <v>0</v>
      </c>
      <c r="BB60">
        <v>0</v>
      </c>
      <c r="BC60">
        <v>0</v>
      </c>
      <c r="BD60">
        <v>0</v>
      </c>
      <c r="BE60">
        <v>0</v>
      </c>
      <c r="BF60">
        <v>0</v>
      </c>
      <c r="BG60" s="20">
        <v>0</v>
      </c>
      <c r="BH60" s="20">
        <v>0</v>
      </c>
      <c r="BI60" s="20">
        <v>67</v>
      </c>
      <c r="BJ60" s="20">
        <v>4</v>
      </c>
      <c r="BK60" s="20">
        <v>212</v>
      </c>
      <c r="BL60" s="20">
        <v>820</v>
      </c>
      <c r="BM60" s="20">
        <v>460</v>
      </c>
      <c r="BN60" s="20">
        <v>99</v>
      </c>
      <c r="BO60" s="20">
        <v>20</v>
      </c>
      <c r="BP60" s="20">
        <v>4124</v>
      </c>
      <c r="BQ60" s="20">
        <v>826</v>
      </c>
      <c r="BR60" s="20">
        <v>0</v>
      </c>
      <c r="BS60" s="20">
        <v>14</v>
      </c>
      <c r="BT60" s="20">
        <v>267</v>
      </c>
      <c r="BU60" s="20">
        <v>1395</v>
      </c>
      <c r="BV60" s="20">
        <v>2219</v>
      </c>
    </row>
    <row r="61" spans="1:74" x14ac:dyDescent="0.25">
      <c r="A61" s="20" t="s">
        <v>434</v>
      </c>
      <c r="B61" s="20" t="s">
        <v>435</v>
      </c>
      <c r="C61" s="20" t="s">
        <v>513</v>
      </c>
      <c r="D61" s="1">
        <v>44571</v>
      </c>
      <c r="E61">
        <v>219</v>
      </c>
      <c r="F61">
        <v>6</v>
      </c>
      <c r="G61">
        <v>4</v>
      </c>
      <c r="H61">
        <v>1</v>
      </c>
      <c r="I61">
        <v>0</v>
      </c>
      <c r="J61">
        <v>122</v>
      </c>
      <c r="K61">
        <v>3</v>
      </c>
      <c r="L61">
        <v>20</v>
      </c>
      <c r="M61">
        <v>10</v>
      </c>
      <c r="N61">
        <v>2</v>
      </c>
      <c r="O61">
        <v>2</v>
      </c>
      <c r="P61">
        <v>0</v>
      </c>
      <c r="Q61">
        <v>0</v>
      </c>
      <c r="R61">
        <v>558</v>
      </c>
      <c r="S61">
        <v>377</v>
      </c>
      <c r="T61">
        <v>64</v>
      </c>
      <c r="U61">
        <v>8</v>
      </c>
      <c r="V61">
        <v>22</v>
      </c>
      <c r="W61">
        <v>2779</v>
      </c>
      <c r="X61">
        <v>1246</v>
      </c>
      <c r="Y61">
        <v>49</v>
      </c>
      <c r="Z61">
        <v>186</v>
      </c>
      <c r="AA61">
        <v>289</v>
      </c>
      <c r="AB61">
        <v>1884</v>
      </c>
      <c r="AC61">
        <v>841</v>
      </c>
      <c r="AD61">
        <v>16</v>
      </c>
      <c r="AE61">
        <v>54</v>
      </c>
      <c r="AF61">
        <v>391</v>
      </c>
      <c r="AG61">
        <v>403</v>
      </c>
      <c r="AH61">
        <v>121</v>
      </c>
      <c r="AI61">
        <v>5</v>
      </c>
      <c r="AJ61">
        <v>57</v>
      </c>
      <c r="AK61">
        <v>50</v>
      </c>
      <c r="AL61">
        <v>60</v>
      </c>
      <c r="AM61">
        <v>48</v>
      </c>
      <c r="AN61">
        <v>6</v>
      </c>
      <c r="AO61">
        <v>0</v>
      </c>
      <c r="AP61">
        <v>0</v>
      </c>
      <c r="AQ61">
        <v>0</v>
      </c>
      <c r="AR61">
        <v>0</v>
      </c>
      <c r="AS61">
        <v>0</v>
      </c>
      <c r="AT61">
        <v>0</v>
      </c>
      <c r="AU61">
        <v>0</v>
      </c>
      <c r="AV61">
        <v>0</v>
      </c>
      <c r="AW61">
        <v>0</v>
      </c>
      <c r="AX61">
        <v>0</v>
      </c>
      <c r="AY61">
        <v>0</v>
      </c>
      <c r="AZ61">
        <v>0</v>
      </c>
      <c r="BA61">
        <v>0</v>
      </c>
      <c r="BB61">
        <v>0</v>
      </c>
      <c r="BC61">
        <v>1</v>
      </c>
      <c r="BD61">
        <v>0</v>
      </c>
      <c r="BE61">
        <v>0</v>
      </c>
      <c r="BF61">
        <v>0</v>
      </c>
      <c r="BG61" s="20">
        <v>6</v>
      </c>
      <c r="BH61" s="20">
        <v>1</v>
      </c>
      <c r="BI61" s="20">
        <v>180</v>
      </c>
      <c r="BJ61" s="20">
        <v>2</v>
      </c>
      <c r="BK61" s="20">
        <v>453</v>
      </c>
      <c r="BL61" s="20">
        <v>2108</v>
      </c>
      <c r="BM61" s="20">
        <v>1354</v>
      </c>
      <c r="BN61" s="20">
        <v>264</v>
      </c>
      <c r="BO61" s="20">
        <v>54</v>
      </c>
      <c r="BP61" s="20">
        <v>10314</v>
      </c>
      <c r="BQ61" s="20">
        <v>2475</v>
      </c>
      <c r="BR61" s="20">
        <v>0</v>
      </c>
      <c r="BS61" s="20">
        <v>111</v>
      </c>
      <c r="BT61" s="20">
        <v>609</v>
      </c>
      <c r="BU61" s="20">
        <v>3069</v>
      </c>
      <c r="BV61" s="20">
        <v>5861</v>
      </c>
    </row>
    <row r="62" spans="1:74" x14ac:dyDescent="0.25">
      <c r="A62" s="20" t="s">
        <v>434</v>
      </c>
      <c r="B62" s="20" t="s">
        <v>439</v>
      </c>
      <c r="C62" s="20" t="s">
        <v>514</v>
      </c>
      <c r="D62" s="1">
        <v>44571</v>
      </c>
      <c r="E62">
        <v>249</v>
      </c>
      <c r="F62">
        <v>6</v>
      </c>
      <c r="G62">
        <v>4</v>
      </c>
      <c r="H62">
        <v>7</v>
      </c>
      <c r="I62">
        <v>7</v>
      </c>
      <c r="J62">
        <v>184</v>
      </c>
      <c r="K62">
        <v>10</v>
      </c>
      <c r="L62">
        <v>1</v>
      </c>
      <c r="M62">
        <v>8</v>
      </c>
      <c r="N62">
        <v>19</v>
      </c>
      <c r="O62">
        <v>16</v>
      </c>
      <c r="P62">
        <v>1</v>
      </c>
      <c r="Q62">
        <v>0</v>
      </c>
      <c r="R62">
        <v>591</v>
      </c>
      <c r="S62">
        <v>472</v>
      </c>
      <c r="T62">
        <v>41</v>
      </c>
      <c r="U62">
        <v>0</v>
      </c>
      <c r="V62">
        <v>2</v>
      </c>
      <c r="W62">
        <v>1609</v>
      </c>
      <c r="X62">
        <v>897</v>
      </c>
      <c r="Y62">
        <v>48</v>
      </c>
      <c r="Z62">
        <v>48</v>
      </c>
      <c r="AA62">
        <v>119</v>
      </c>
      <c r="AB62">
        <v>1238</v>
      </c>
      <c r="AC62">
        <v>692</v>
      </c>
      <c r="AD62">
        <v>10</v>
      </c>
      <c r="AE62">
        <v>39</v>
      </c>
      <c r="AF62">
        <v>164</v>
      </c>
      <c r="AG62">
        <v>286</v>
      </c>
      <c r="AH62">
        <v>90</v>
      </c>
      <c r="AI62">
        <v>3</v>
      </c>
      <c r="AJ62">
        <v>10</v>
      </c>
      <c r="AK62">
        <v>47</v>
      </c>
      <c r="AL62">
        <v>113</v>
      </c>
      <c r="AM62">
        <v>79</v>
      </c>
      <c r="AN62">
        <v>11</v>
      </c>
      <c r="AO62">
        <v>0</v>
      </c>
      <c r="AP62">
        <v>2</v>
      </c>
      <c r="AQ62">
        <v>0</v>
      </c>
      <c r="AR62">
        <v>1</v>
      </c>
      <c r="AS62">
        <v>0</v>
      </c>
      <c r="AT62">
        <v>0</v>
      </c>
      <c r="AU62">
        <v>0</v>
      </c>
      <c r="AV62">
        <v>0</v>
      </c>
      <c r="AW62">
        <v>0</v>
      </c>
      <c r="AX62">
        <v>0</v>
      </c>
      <c r="AY62">
        <v>0</v>
      </c>
      <c r="AZ62">
        <v>0</v>
      </c>
      <c r="BA62">
        <v>0</v>
      </c>
      <c r="BB62">
        <v>0</v>
      </c>
      <c r="BC62">
        <v>0</v>
      </c>
      <c r="BD62">
        <v>0</v>
      </c>
      <c r="BE62">
        <v>0</v>
      </c>
      <c r="BF62">
        <v>0</v>
      </c>
      <c r="BG62" s="20">
        <v>5</v>
      </c>
      <c r="BH62" s="20">
        <v>7</v>
      </c>
      <c r="BI62" s="20">
        <v>228</v>
      </c>
      <c r="BJ62" s="20">
        <v>18</v>
      </c>
      <c r="BK62" s="20">
        <v>531</v>
      </c>
      <c r="BL62" s="20">
        <v>1339</v>
      </c>
      <c r="BM62" s="20">
        <v>996</v>
      </c>
      <c r="BN62" s="20">
        <v>212</v>
      </c>
      <c r="BO62" s="20">
        <v>97</v>
      </c>
      <c r="BP62" s="20">
        <v>6071</v>
      </c>
      <c r="BQ62" s="20">
        <v>1849</v>
      </c>
      <c r="BR62" s="20">
        <v>0</v>
      </c>
      <c r="BS62" s="20">
        <v>59</v>
      </c>
      <c r="BT62" s="20">
        <v>213</v>
      </c>
      <c r="BU62" s="20">
        <v>1584</v>
      </c>
      <c r="BV62" s="20">
        <v>3883</v>
      </c>
    </row>
    <row r="63" spans="1:74" x14ac:dyDescent="0.25">
      <c r="A63" s="20" t="s">
        <v>434</v>
      </c>
      <c r="B63" s="20" t="s">
        <v>447</v>
      </c>
      <c r="C63" s="20" t="s">
        <v>515</v>
      </c>
      <c r="D63" s="1">
        <v>44571</v>
      </c>
      <c r="E63">
        <v>94</v>
      </c>
      <c r="F63">
        <v>2</v>
      </c>
      <c r="G63">
        <v>2</v>
      </c>
      <c r="H63">
        <v>0</v>
      </c>
      <c r="I63">
        <v>0</v>
      </c>
      <c r="J63">
        <v>60</v>
      </c>
      <c r="K63">
        <v>2</v>
      </c>
      <c r="L63">
        <v>7</v>
      </c>
      <c r="M63">
        <v>4</v>
      </c>
      <c r="N63">
        <v>0</v>
      </c>
      <c r="O63">
        <v>0</v>
      </c>
      <c r="P63">
        <v>0</v>
      </c>
      <c r="Q63">
        <v>0</v>
      </c>
      <c r="R63">
        <v>359</v>
      </c>
      <c r="S63">
        <v>304</v>
      </c>
      <c r="T63">
        <v>9</v>
      </c>
      <c r="U63">
        <v>2</v>
      </c>
      <c r="V63">
        <v>8</v>
      </c>
      <c r="W63">
        <v>1169</v>
      </c>
      <c r="X63">
        <v>634</v>
      </c>
      <c r="Y63">
        <v>22</v>
      </c>
      <c r="Z63">
        <v>72</v>
      </c>
      <c r="AA63">
        <v>109</v>
      </c>
      <c r="AB63">
        <v>787</v>
      </c>
      <c r="AC63">
        <v>458</v>
      </c>
      <c r="AD63">
        <v>0</v>
      </c>
      <c r="AE63">
        <v>16</v>
      </c>
      <c r="AF63">
        <v>106</v>
      </c>
      <c r="AG63">
        <v>143</v>
      </c>
      <c r="AH63">
        <v>56</v>
      </c>
      <c r="AI63">
        <v>1</v>
      </c>
      <c r="AJ63">
        <v>4</v>
      </c>
      <c r="AK63">
        <v>22</v>
      </c>
      <c r="AL63">
        <v>34</v>
      </c>
      <c r="AM63">
        <v>29</v>
      </c>
      <c r="AN63">
        <v>0</v>
      </c>
      <c r="AO63">
        <v>0</v>
      </c>
      <c r="AP63">
        <v>1</v>
      </c>
      <c r="AQ63">
        <v>0</v>
      </c>
      <c r="AR63">
        <v>0</v>
      </c>
      <c r="AS63">
        <v>0</v>
      </c>
      <c r="AT63">
        <v>0</v>
      </c>
      <c r="AU63">
        <v>0</v>
      </c>
      <c r="AV63">
        <v>0</v>
      </c>
      <c r="AW63">
        <v>0</v>
      </c>
      <c r="AX63">
        <v>0</v>
      </c>
      <c r="AY63">
        <v>0</v>
      </c>
      <c r="AZ63">
        <v>0</v>
      </c>
      <c r="BA63">
        <v>0</v>
      </c>
      <c r="BB63">
        <v>0</v>
      </c>
      <c r="BC63">
        <v>0</v>
      </c>
      <c r="BD63">
        <v>0</v>
      </c>
      <c r="BE63">
        <v>0</v>
      </c>
      <c r="BF63">
        <v>0</v>
      </c>
      <c r="BG63" s="20">
        <v>2</v>
      </c>
      <c r="BH63" s="20">
        <v>0</v>
      </c>
      <c r="BI63" s="20">
        <v>76</v>
      </c>
      <c r="BJ63" s="20">
        <v>0</v>
      </c>
      <c r="BK63" s="20">
        <v>333</v>
      </c>
      <c r="BL63" s="20">
        <v>922</v>
      </c>
      <c r="BM63" s="20">
        <v>641</v>
      </c>
      <c r="BN63" s="20">
        <v>110</v>
      </c>
      <c r="BO63" s="20">
        <v>33</v>
      </c>
      <c r="BP63" s="20">
        <v>3671</v>
      </c>
      <c r="BQ63" s="20">
        <v>1180</v>
      </c>
      <c r="BR63" s="20">
        <v>0</v>
      </c>
      <c r="BS63" s="20">
        <v>20</v>
      </c>
      <c r="BT63" s="20">
        <v>152</v>
      </c>
      <c r="BU63" s="20">
        <v>907</v>
      </c>
      <c r="BV63" s="20">
        <v>2412</v>
      </c>
    </row>
    <row r="64" spans="1:74" x14ac:dyDescent="0.25">
      <c r="A64" s="20" t="s">
        <v>434</v>
      </c>
      <c r="B64" s="20" t="s">
        <v>444</v>
      </c>
      <c r="C64" s="20" t="s">
        <v>516</v>
      </c>
      <c r="D64" s="1">
        <v>44571</v>
      </c>
      <c r="E64">
        <v>72</v>
      </c>
      <c r="F64">
        <v>0</v>
      </c>
      <c r="G64">
        <v>0</v>
      </c>
      <c r="H64">
        <v>3</v>
      </c>
      <c r="I64">
        <v>3</v>
      </c>
      <c r="J64">
        <v>40</v>
      </c>
      <c r="K64">
        <v>3</v>
      </c>
      <c r="L64">
        <v>3</v>
      </c>
      <c r="M64">
        <v>3</v>
      </c>
      <c r="N64">
        <v>38</v>
      </c>
      <c r="O64">
        <v>20</v>
      </c>
      <c r="P64">
        <v>3</v>
      </c>
      <c r="Q64">
        <v>4</v>
      </c>
      <c r="R64">
        <v>201</v>
      </c>
      <c r="S64">
        <v>134</v>
      </c>
      <c r="T64">
        <v>23</v>
      </c>
      <c r="U64">
        <v>2</v>
      </c>
      <c r="V64">
        <v>10</v>
      </c>
      <c r="W64">
        <v>920</v>
      </c>
      <c r="X64">
        <v>388</v>
      </c>
      <c r="Y64">
        <v>47</v>
      </c>
      <c r="Z64">
        <v>72</v>
      </c>
      <c r="AA64">
        <v>115</v>
      </c>
      <c r="AB64">
        <v>598</v>
      </c>
      <c r="AC64">
        <v>265</v>
      </c>
      <c r="AD64">
        <v>41</v>
      </c>
      <c r="AE64">
        <v>78</v>
      </c>
      <c r="AF64">
        <v>46</v>
      </c>
      <c r="AG64">
        <v>116</v>
      </c>
      <c r="AH64">
        <v>29</v>
      </c>
      <c r="AI64">
        <v>1</v>
      </c>
      <c r="AJ64">
        <v>5</v>
      </c>
      <c r="AK64">
        <v>27</v>
      </c>
      <c r="AL64">
        <v>22</v>
      </c>
      <c r="AM64">
        <v>13</v>
      </c>
      <c r="AN64">
        <v>3</v>
      </c>
      <c r="AO64">
        <v>0</v>
      </c>
      <c r="AP64">
        <v>1</v>
      </c>
      <c r="AQ64">
        <v>0</v>
      </c>
      <c r="AR64">
        <v>0</v>
      </c>
      <c r="AS64">
        <v>0</v>
      </c>
      <c r="AT64">
        <v>0</v>
      </c>
      <c r="AU64">
        <v>0</v>
      </c>
      <c r="AV64">
        <v>0</v>
      </c>
      <c r="AW64">
        <v>0</v>
      </c>
      <c r="AX64">
        <v>0</v>
      </c>
      <c r="AY64">
        <v>0</v>
      </c>
      <c r="AZ64">
        <v>0</v>
      </c>
      <c r="BA64">
        <v>0</v>
      </c>
      <c r="BB64">
        <v>0</v>
      </c>
      <c r="BC64">
        <v>0</v>
      </c>
      <c r="BD64">
        <v>0</v>
      </c>
      <c r="BE64">
        <v>0</v>
      </c>
      <c r="BF64">
        <v>0</v>
      </c>
      <c r="BG64" s="20">
        <v>0</v>
      </c>
      <c r="BH64" s="20">
        <v>3</v>
      </c>
      <c r="BI64" s="20">
        <v>60</v>
      </c>
      <c r="BJ64" s="20">
        <v>28</v>
      </c>
      <c r="BK64" s="20">
        <v>160</v>
      </c>
      <c r="BL64" s="20">
        <v>640</v>
      </c>
      <c r="BM64" s="20">
        <v>421</v>
      </c>
      <c r="BN64" s="20">
        <v>73</v>
      </c>
      <c r="BO64" s="20">
        <v>15</v>
      </c>
      <c r="BP64" s="20">
        <v>3501</v>
      </c>
      <c r="BQ64" s="20">
        <v>756</v>
      </c>
      <c r="BR64" s="20">
        <v>0</v>
      </c>
      <c r="BS64" s="20">
        <v>67</v>
      </c>
      <c r="BT64" s="20">
        <v>231</v>
      </c>
      <c r="BU64" s="20">
        <v>1181</v>
      </c>
      <c r="BV64" s="20">
        <v>1826</v>
      </c>
    </row>
    <row r="65" spans="1:74" x14ac:dyDescent="0.25">
      <c r="A65" s="20" t="s">
        <v>434</v>
      </c>
      <c r="B65" s="20" t="s">
        <v>444</v>
      </c>
      <c r="C65" s="20" t="s">
        <v>517</v>
      </c>
      <c r="D65" s="1">
        <v>44571</v>
      </c>
      <c r="E65">
        <v>73</v>
      </c>
      <c r="F65">
        <v>1</v>
      </c>
      <c r="G65">
        <v>1</v>
      </c>
      <c r="H65">
        <v>0</v>
      </c>
      <c r="I65">
        <v>0</v>
      </c>
      <c r="J65">
        <v>43</v>
      </c>
      <c r="K65">
        <v>0</v>
      </c>
      <c r="L65">
        <v>5</v>
      </c>
      <c r="M65">
        <v>7</v>
      </c>
      <c r="N65">
        <v>31</v>
      </c>
      <c r="O65">
        <v>15</v>
      </c>
      <c r="P65">
        <v>1</v>
      </c>
      <c r="Q65">
        <v>3</v>
      </c>
      <c r="R65">
        <v>406</v>
      </c>
      <c r="S65">
        <v>333</v>
      </c>
      <c r="T65">
        <v>5</v>
      </c>
      <c r="U65">
        <v>14</v>
      </c>
      <c r="V65">
        <v>8</v>
      </c>
      <c r="W65">
        <v>915</v>
      </c>
      <c r="X65">
        <v>454</v>
      </c>
      <c r="Y65">
        <v>14</v>
      </c>
      <c r="Z65">
        <v>61</v>
      </c>
      <c r="AA65">
        <v>97</v>
      </c>
      <c r="AB65">
        <v>669</v>
      </c>
      <c r="AC65">
        <v>357</v>
      </c>
      <c r="AD65">
        <v>3</v>
      </c>
      <c r="AE65">
        <v>31</v>
      </c>
      <c r="AF65">
        <v>83</v>
      </c>
      <c r="AG65">
        <v>108</v>
      </c>
      <c r="AH65">
        <v>34</v>
      </c>
      <c r="AI65">
        <v>0</v>
      </c>
      <c r="AJ65">
        <v>4</v>
      </c>
      <c r="AK65">
        <v>24</v>
      </c>
      <c r="AL65">
        <v>29</v>
      </c>
      <c r="AM65">
        <v>18</v>
      </c>
      <c r="AN65">
        <v>2</v>
      </c>
      <c r="AO65">
        <v>1</v>
      </c>
      <c r="AP65">
        <v>0</v>
      </c>
      <c r="AQ65">
        <v>0</v>
      </c>
      <c r="AR65">
        <v>0</v>
      </c>
      <c r="AS65">
        <v>0</v>
      </c>
      <c r="AT65">
        <v>0</v>
      </c>
      <c r="AU65">
        <v>0</v>
      </c>
      <c r="AV65">
        <v>0</v>
      </c>
      <c r="AW65">
        <v>0</v>
      </c>
      <c r="AX65">
        <v>0</v>
      </c>
      <c r="AY65">
        <v>0</v>
      </c>
      <c r="AZ65">
        <v>0</v>
      </c>
      <c r="BA65">
        <v>1</v>
      </c>
      <c r="BB65">
        <v>0</v>
      </c>
      <c r="BC65">
        <v>1</v>
      </c>
      <c r="BD65">
        <v>0</v>
      </c>
      <c r="BE65">
        <v>0</v>
      </c>
      <c r="BF65">
        <v>0</v>
      </c>
      <c r="BG65" s="20">
        <v>1</v>
      </c>
      <c r="BH65" s="20">
        <v>0</v>
      </c>
      <c r="BI65" s="20">
        <v>59</v>
      </c>
      <c r="BJ65" s="20">
        <v>25</v>
      </c>
      <c r="BK65" s="20">
        <v>371</v>
      </c>
      <c r="BL65" s="20">
        <v>699</v>
      </c>
      <c r="BM65" s="20">
        <v>534</v>
      </c>
      <c r="BN65" s="20">
        <v>70</v>
      </c>
      <c r="BO65" s="20">
        <v>26</v>
      </c>
      <c r="BP65" s="20">
        <v>3168</v>
      </c>
      <c r="BQ65" s="20">
        <v>893</v>
      </c>
      <c r="BR65" s="20">
        <v>0</v>
      </c>
      <c r="BS65" s="20">
        <v>26</v>
      </c>
      <c r="BT65" s="20">
        <v>147</v>
      </c>
      <c r="BU65" s="20">
        <v>939</v>
      </c>
      <c r="BV65" s="20">
        <v>1903</v>
      </c>
    </row>
    <row r="66" spans="1:74" x14ac:dyDescent="0.25">
      <c r="A66" s="20" t="s">
        <v>434</v>
      </c>
      <c r="B66" s="20" t="s">
        <v>437</v>
      </c>
      <c r="C66" s="20" t="s">
        <v>438</v>
      </c>
      <c r="D66" s="1">
        <v>44571</v>
      </c>
      <c r="E66">
        <v>70</v>
      </c>
      <c r="F66">
        <v>3</v>
      </c>
      <c r="G66">
        <v>3</v>
      </c>
      <c r="H66">
        <v>4</v>
      </c>
      <c r="I66">
        <v>4</v>
      </c>
      <c r="J66">
        <v>50</v>
      </c>
      <c r="K66">
        <v>1</v>
      </c>
      <c r="L66">
        <v>0</v>
      </c>
      <c r="M66">
        <v>8</v>
      </c>
      <c r="N66">
        <v>171</v>
      </c>
      <c r="O66">
        <v>125</v>
      </c>
      <c r="P66">
        <v>1</v>
      </c>
      <c r="Q66">
        <v>10</v>
      </c>
      <c r="R66">
        <v>273</v>
      </c>
      <c r="S66">
        <v>209</v>
      </c>
      <c r="T66">
        <v>1</v>
      </c>
      <c r="U66">
        <v>0</v>
      </c>
      <c r="V66">
        <v>26</v>
      </c>
      <c r="W66">
        <v>681</v>
      </c>
      <c r="X66">
        <v>385</v>
      </c>
      <c r="Y66">
        <v>6</v>
      </c>
      <c r="Z66">
        <v>2</v>
      </c>
      <c r="AA66">
        <v>82</v>
      </c>
      <c r="AB66">
        <v>575</v>
      </c>
      <c r="AC66">
        <v>296</v>
      </c>
      <c r="AD66">
        <v>1</v>
      </c>
      <c r="AE66">
        <v>5</v>
      </c>
      <c r="AF66">
        <v>113</v>
      </c>
      <c r="AG66">
        <v>103</v>
      </c>
      <c r="AH66">
        <v>30</v>
      </c>
      <c r="AI66">
        <v>0</v>
      </c>
      <c r="AJ66">
        <v>3</v>
      </c>
      <c r="AK66">
        <v>21</v>
      </c>
      <c r="AL66">
        <v>112</v>
      </c>
      <c r="AM66">
        <v>90</v>
      </c>
      <c r="AN66">
        <v>1</v>
      </c>
      <c r="AO66">
        <v>1</v>
      </c>
      <c r="AP66">
        <v>4</v>
      </c>
      <c r="AQ66">
        <v>0</v>
      </c>
      <c r="AR66">
        <v>0</v>
      </c>
      <c r="AS66">
        <v>0</v>
      </c>
      <c r="AT66">
        <v>0</v>
      </c>
      <c r="AU66">
        <v>0</v>
      </c>
      <c r="AV66">
        <v>0</v>
      </c>
      <c r="AW66">
        <v>0</v>
      </c>
      <c r="AX66">
        <v>0</v>
      </c>
      <c r="AY66">
        <v>0</v>
      </c>
      <c r="AZ66">
        <v>0</v>
      </c>
      <c r="BA66">
        <v>0</v>
      </c>
      <c r="BB66">
        <v>0</v>
      </c>
      <c r="BC66">
        <v>0</v>
      </c>
      <c r="BD66">
        <v>0</v>
      </c>
      <c r="BE66">
        <v>0</v>
      </c>
      <c r="BF66">
        <v>0</v>
      </c>
      <c r="BG66" s="20">
        <v>3</v>
      </c>
      <c r="BH66" s="20">
        <v>4</v>
      </c>
      <c r="BI66" s="20">
        <v>60</v>
      </c>
      <c r="BJ66" s="20">
        <v>156</v>
      </c>
      <c r="BK66" s="20">
        <v>240</v>
      </c>
      <c r="BL66" s="20">
        <v>568</v>
      </c>
      <c r="BM66" s="20">
        <v>444</v>
      </c>
      <c r="BN66" s="20">
        <v>73</v>
      </c>
      <c r="BO66" s="20">
        <v>105</v>
      </c>
      <c r="BP66" s="20">
        <v>2483</v>
      </c>
      <c r="BQ66" s="20">
        <v>701</v>
      </c>
      <c r="BR66" s="20">
        <v>0</v>
      </c>
      <c r="BS66" s="20">
        <v>3</v>
      </c>
      <c r="BT66" s="20">
        <v>177</v>
      </c>
      <c r="BU66" s="20">
        <v>672</v>
      </c>
      <c r="BV66" s="20">
        <v>1492</v>
      </c>
    </row>
    <row r="67" spans="1:74" x14ac:dyDescent="0.25">
      <c r="A67" s="20" t="s">
        <v>434</v>
      </c>
      <c r="B67" s="20" t="s">
        <v>439</v>
      </c>
      <c r="C67" s="20" t="s">
        <v>518</v>
      </c>
      <c r="D67" s="1">
        <v>44571</v>
      </c>
      <c r="E67">
        <v>38</v>
      </c>
      <c r="F67">
        <v>1</v>
      </c>
      <c r="G67">
        <v>0</v>
      </c>
      <c r="H67">
        <v>0</v>
      </c>
      <c r="I67">
        <v>0</v>
      </c>
      <c r="J67">
        <v>18</v>
      </c>
      <c r="K67">
        <v>2</v>
      </c>
      <c r="L67">
        <v>1</v>
      </c>
      <c r="M67">
        <v>5</v>
      </c>
      <c r="N67">
        <v>0</v>
      </c>
      <c r="O67">
        <v>0</v>
      </c>
      <c r="P67">
        <v>0</v>
      </c>
      <c r="Q67">
        <v>0</v>
      </c>
      <c r="R67">
        <v>189</v>
      </c>
      <c r="S67">
        <v>130</v>
      </c>
      <c r="T67">
        <v>9</v>
      </c>
      <c r="U67">
        <v>9</v>
      </c>
      <c r="V67">
        <v>5</v>
      </c>
      <c r="W67">
        <v>694</v>
      </c>
      <c r="X67">
        <v>352</v>
      </c>
      <c r="Y67">
        <v>8</v>
      </c>
      <c r="Z67">
        <v>36</v>
      </c>
      <c r="AA67">
        <v>80</v>
      </c>
      <c r="AB67">
        <v>556</v>
      </c>
      <c r="AC67">
        <v>196</v>
      </c>
      <c r="AD67">
        <v>0</v>
      </c>
      <c r="AE67">
        <v>11</v>
      </c>
      <c r="AF67">
        <v>203</v>
      </c>
      <c r="AG67">
        <v>96</v>
      </c>
      <c r="AH67">
        <v>28</v>
      </c>
      <c r="AI67">
        <v>0</v>
      </c>
      <c r="AJ67">
        <v>1</v>
      </c>
      <c r="AK67">
        <v>16</v>
      </c>
      <c r="AL67">
        <v>5</v>
      </c>
      <c r="AM67">
        <v>1</v>
      </c>
      <c r="AN67">
        <v>0</v>
      </c>
      <c r="AO67">
        <v>0</v>
      </c>
      <c r="AP67">
        <v>0</v>
      </c>
      <c r="AQ67">
        <v>0</v>
      </c>
      <c r="AR67">
        <v>0</v>
      </c>
      <c r="AS67">
        <v>0</v>
      </c>
      <c r="AT67">
        <v>0</v>
      </c>
      <c r="AU67">
        <v>0</v>
      </c>
      <c r="AV67">
        <v>0</v>
      </c>
      <c r="AW67">
        <v>0</v>
      </c>
      <c r="AX67">
        <v>0</v>
      </c>
      <c r="AY67">
        <v>0</v>
      </c>
      <c r="AZ67">
        <v>0</v>
      </c>
      <c r="BA67">
        <v>0</v>
      </c>
      <c r="BB67">
        <v>0</v>
      </c>
      <c r="BC67">
        <v>0</v>
      </c>
      <c r="BD67">
        <v>0</v>
      </c>
      <c r="BE67">
        <v>0</v>
      </c>
      <c r="BF67">
        <v>0</v>
      </c>
      <c r="BG67" s="20">
        <v>1</v>
      </c>
      <c r="BH67" s="20">
        <v>0</v>
      </c>
      <c r="BI67" s="20">
        <v>28</v>
      </c>
      <c r="BJ67" s="20">
        <v>0</v>
      </c>
      <c r="BK67" s="20">
        <v>162</v>
      </c>
      <c r="BL67" s="20">
        <v>545</v>
      </c>
      <c r="BM67" s="20">
        <v>315</v>
      </c>
      <c r="BN67" s="20">
        <v>69</v>
      </c>
      <c r="BO67" s="20">
        <v>5</v>
      </c>
      <c r="BP67" s="20">
        <v>3227</v>
      </c>
      <c r="BQ67" s="20">
        <v>660</v>
      </c>
      <c r="BR67" s="20">
        <v>0</v>
      </c>
      <c r="BS67" s="20">
        <v>6</v>
      </c>
      <c r="BT67" s="20">
        <v>64</v>
      </c>
      <c r="BU67" s="20">
        <v>1365</v>
      </c>
      <c r="BV67" s="20">
        <v>1589</v>
      </c>
    </row>
    <row r="68" spans="1:74" x14ac:dyDescent="0.25">
      <c r="A68" s="20" t="s">
        <v>434</v>
      </c>
      <c r="B68" s="20" t="s">
        <v>442</v>
      </c>
      <c r="C68" s="20" t="s">
        <v>519</v>
      </c>
      <c r="D68" s="1">
        <v>44571</v>
      </c>
      <c r="E68">
        <v>28</v>
      </c>
      <c r="F68">
        <v>0</v>
      </c>
      <c r="G68">
        <v>0</v>
      </c>
      <c r="H68">
        <v>0</v>
      </c>
      <c r="I68">
        <v>0</v>
      </c>
      <c r="J68">
        <v>21</v>
      </c>
      <c r="K68">
        <v>0</v>
      </c>
      <c r="L68">
        <v>0</v>
      </c>
      <c r="M68">
        <v>1</v>
      </c>
      <c r="N68">
        <v>0</v>
      </c>
      <c r="O68">
        <v>0</v>
      </c>
      <c r="P68">
        <v>0</v>
      </c>
      <c r="Q68">
        <v>0</v>
      </c>
      <c r="R68">
        <v>238</v>
      </c>
      <c r="S68">
        <v>199</v>
      </c>
      <c r="T68">
        <v>14</v>
      </c>
      <c r="U68">
        <v>1</v>
      </c>
      <c r="V68">
        <v>5</v>
      </c>
      <c r="W68">
        <v>267</v>
      </c>
      <c r="X68">
        <v>179</v>
      </c>
      <c r="Y68">
        <v>8</v>
      </c>
      <c r="Z68">
        <v>7</v>
      </c>
      <c r="AA68">
        <v>12</v>
      </c>
      <c r="AB68">
        <v>351</v>
      </c>
      <c r="AC68">
        <v>198</v>
      </c>
      <c r="AD68">
        <v>14</v>
      </c>
      <c r="AE68">
        <v>10</v>
      </c>
      <c r="AF68">
        <v>50</v>
      </c>
      <c r="AG68">
        <v>41</v>
      </c>
      <c r="AH68">
        <v>15</v>
      </c>
      <c r="AI68">
        <v>2</v>
      </c>
      <c r="AJ68">
        <v>3</v>
      </c>
      <c r="AK68">
        <v>3</v>
      </c>
      <c r="AL68">
        <v>25</v>
      </c>
      <c r="AM68">
        <v>19</v>
      </c>
      <c r="AN68">
        <v>1</v>
      </c>
      <c r="AO68">
        <v>0</v>
      </c>
      <c r="AP68">
        <v>0</v>
      </c>
      <c r="AQ68">
        <v>0</v>
      </c>
      <c r="AR68">
        <v>0</v>
      </c>
      <c r="AS68">
        <v>0</v>
      </c>
      <c r="AT68">
        <v>0</v>
      </c>
      <c r="AU68">
        <v>0</v>
      </c>
      <c r="AV68">
        <v>0</v>
      </c>
      <c r="AW68">
        <v>0</v>
      </c>
      <c r="AX68">
        <v>0</v>
      </c>
      <c r="AY68">
        <v>0</v>
      </c>
      <c r="AZ68">
        <v>0</v>
      </c>
      <c r="BA68">
        <v>0</v>
      </c>
      <c r="BB68">
        <v>0</v>
      </c>
      <c r="BC68">
        <v>0</v>
      </c>
      <c r="BD68">
        <v>0</v>
      </c>
      <c r="BE68">
        <v>0</v>
      </c>
      <c r="BF68">
        <v>0</v>
      </c>
      <c r="BG68" s="20">
        <v>0</v>
      </c>
      <c r="BH68" s="20">
        <v>0</v>
      </c>
      <c r="BI68" s="20">
        <v>26</v>
      </c>
      <c r="BJ68" s="20">
        <v>0</v>
      </c>
      <c r="BK68" s="20">
        <v>215</v>
      </c>
      <c r="BL68" s="20">
        <v>235</v>
      </c>
      <c r="BM68" s="20">
        <v>267</v>
      </c>
      <c r="BN68" s="20">
        <v>29</v>
      </c>
      <c r="BO68" s="20">
        <v>24</v>
      </c>
      <c r="BP68" s="20">
        <v>1309</v>
      </c>
      <c r="BQ68" s="20">
        <v>480</v>
      </c>
      <c r="BR68" s="20">
        <v>0</v>
      </c>
      <c r="BS68" s="20">
        <v>48</v>
      </c>
      <c r="BT68" s="20">
        <v>65</v>
      </c>
      <c r="BU68" s="20">
        <v>288</v>
      </c>
      <c r="BV68" s="20">
        <v>845</v>
      </c>
    </row>
    <row r="69" spans="1:74" x14ac:dyDescent="0.25">
      <c r="A69" s="20" t="s">
        <v>434</v>
      </c>
      <c r="B69" s="20" t="s">
        <v>437</v>
      </c>
      <c r="C69" s="20" t="s">
        <v>520</v>
      </c>
      <c r="D69" s="1">
        <v>44571</v>
      </c>
      <c r="E69">
        <v>62</v>
      </c>
      <c r="F69">
        <v>1</v>
      </c>
      <c r="G69">
        <v>1</v>
      </c>
      <c r="H69">
        <v>0</v>
      </c>
      <c r="I69">
        <v>0</v>
      </c>
      <c r="J69">
        <v>42</v>
      </c>
      <c r="K69">
        <v>0</v>
      </c>
      <c r="L69">
        <v>1</v>
      </c>
      <c r="M69">
        <v>2</v>
      </c>
      <c r="N69">
        <v>0</v>
      </c>
      <c r="O69">
        <v>0</v>
      </c>
      <c r="P69">
        <v>0</v>
      </c>
      <c r="Q69">
        <v>0</v>
      </c>
      <c r="R69">
        <v>370</v>
      </c>
      <c r="S69">
        <v>303</v>
      </c>
      <c r="T69">
        <v>8</v>
      </c>
      <c r="U69">
        <v>1</v>
      </c>
      <c r="V69">
        <v>14</v>
      </c>
      <c r="W69">
        <v>790</v>
      </c>
      <c r="X69">
        <v>411</v>
      </c>
      <c r="Y69">
        <v>10</v>
      </c>
      <c r="Z69">
        <v>12</v>
      </c>
      <c r="AA69">
        <v>98</v>
      </c>
      <c r="AB69">
        <v>778</v>
      </c>
      <c r="AC69">
        <v>434</v>
      </c>
      <c r="AD69">
        <v>2</v>
      </c>
      <c r="AE69">
        <v>6</v>
      </c>
      <c r="AF69">
        <v>119</v>
      </c>
      <c r="AG69">
        <v>99</v>
      </c>
      <c r="AH69">
        <v>31</v>
      </c>
      <c r="AI69">
        <v>1</v>
      </c>
      <c r="AJ69">
        <v>5</v>
      </c>
      <c r="AK69">
        <v>17</v>
      </c>
      <c r="AL69">
        <v>31</v>
      </c>
      <c r="AM69">
        <v>21</v>
      </c>
      <c r="AN69">
        <v>0</v>
      </c>
      <c r="AO69">
        <v>0</v>
      </c>
      <c r="AP69">
        <v>1</v>
      </c>
      <c r="AQ69">
        <v>0</v>
      </c>
      <c r="AR69">
        <v>0</v>
      </c>
      <c r="AS69">
        <v>0</v>
      </c>
      <c r="AT69">
        <v>0</v>
      </c>
      <c r="AU69">
        <v>0</v>
      </c>
      <c r="AV69">
        <v>0</v>
      </c>
      <c r="AW69">
        <v>0</v>
      </c>
      <c r="AX69">
        <v>0</v>
      </c>
      <c r="AY69">
        <v>0</v>
      </c>
      <c r="AZ69">
        <v>0</v>
      </c>
      <c r="BA69">
        <v>0</v>
      </c>
      <c r="BB69">
        <v>0</v>
      </c>
      <c r="BC69">
        <v>0</v>
      </c>
      <c r="BD69">
        <v>0</v>
      </c>
      <c r="BE69">
        <v>0</v>
      </c>
      <c r="BF69">
        <v>0</v>
      </c>
      <c r="BG69" s="20">
        <v>1</v>
      </c>
      <c r="BH69" s="20">
        <v>0</v>
      </c>
      <c r="BI69" s="20">
        <v>57</v>
      </c>
      <c r="BJ69" s="20">
        <v>0</v>
      </c>
      <c r="BK69" s="20">
        <v>342</v>
      </c>
      <c r="BL69" s="20">
        <v>638</v>
      </c>
      <c r="BM69" s="20">
        <v>627</v>
      </c>
      <c r="BN69" s="20">
        <v>66</v>
      </c>
      <c r="BO69" s="20">
        <v>28</v>
      </c>
      <c r="BP69" s="20">
        <v>3128</v>
      </c>
      <c r="BQ69" s="20">
        <v>1005</v>
      </c>
      <c r="BR69" s="20">
        <v>0</v>
      </c>
      <c r="BS69" s="20">
        <v>12</v>
      </c>
      <c r="BT69" s="20">
        <v>34</v>
      </c>
      <c r="BU69" s="20">
        <v>898</v>
      </c>
      <c r="BV69" s="20">
        <v>1994</v>
      </c>
    </row>
    <row r="70" spans="1:74" x14ac:dyDescent="0.25">
      <c r="A70" s="20" t="s">
        <v>434</v>
      </c>
      <c r="B70" s="20" t="s">
        <v>442</v>
      </c>
      <c r="C70" s="20" t="s">
        <v>521</v>
      </c>
      <c r="D70" s="1">
        <v>44571</v>
      </c>
      <c r="E70">
        <v>47</v>
      </c>
      <c r="F70">
        <v>1</v>
      </c>
      <c r="G70">
        <v>0</v>
      </c>
      <c r="H70">
        <v>0</v>
      </c>
      <c r="I70">
        <v>0</v>
      </c>
      <c r="J70">
        <v>34</v>
      </c>
      <c r="K70">
        <v>5</v>
      </c>
      <c r="L70">
        <v>1</v>
      </c>
      <c r="M70">
        <v>0</v>
      </c>
      <c r="N70">
        <v>2</v>
      </c>
      <c r="O70">
        <v>1</v>
      </c>
      <c r="P70">
        <v>0</v>
      </c>
      <c r="Q70">
        <v>0</v>
      </c>
      <c r="R70">
        <v>325</v>
      </c>
      <c r="S70">
        <v>285</v>
      </c>
      <c r="T70">
        <v>14</v>
      </c>
      <c r="U70">
        <v>1</v>
      </c>
      <c r="V70">
        <v>1</v>
      </c>
      <c r="W70">
        <v>586</v>
      </c>
      <c r="X70">
        <v>358</v>
      </c>
      <c r="Y70">
        <v>55</v>
      </c>
      <c r="Z70">
        <v>18</v>
      </c>
      <c r="AA70">
        <v>11</v>
      </c>
      <c r="AB70">
        <v>517</v>
      </c>
      <c r="AC70">
        <v>315</v>
      </c>
      <c r="AD70">
        <v>64</v>
      </c>
      <c r="AE70">
        <v>13</v>
      </c>
      <c r="AF70">
        <v>13</v>
      </c>
      <c r="AG70">
        <v>63</v>
      </c>
      <c r="AH70">
        <v>17</v>
      </c>
      <c r="AI70">
        <v>2</v>
      </c>
      <c r="AJ70">
        <v>5</v>
      </c>
      <c r="AK70">
        <v>13</v>
      </c>
      <c r="AL70">
        <v>54</v>
      </c>
      <c r="AM70">
        <v>40</v>
      </c>
      <c r="AN70">
        <v>4</v>
      </c>
      <c r="AO70">
        <v>0</v>
      </c>
      <c r="AP70">
        <v>0</v>
      </c>
      <c r="AQ70">
        <v>0</v>
      </c>
      <c r="AR70">
        <v>1</v>
      </c>
      <c r="AS70">
        <v>0</v>
      </c>
      <c r="AT70">
        <v>0</v>
      </c>
      <c r="AU70">
        <v>0</v>
      </c>
      <c r="AV70">
        <v>0</v>
      </c>
      <c r="AW70">
        <v>0</v>
      </c>
      <c r="AX70">
        <v>0</v>
      </c>
      <c r="AY70">
        <v>0</v>
      </c>
      <c r="AZ70">
        <v>0</v>
      </c>
      <c r="BA70">
        <v>0</v>
      </c>
      <c r="BB70">
        <v>0</v>
      </c>
      <c r="BC70">
        <v>0</v>
      </c>
      <c r="BD70">
        <v>0</v>
      </c>
      <c r="BE70">
        <v>0</v>
      </c>
      <c r="BF70">
        <v>0</v>
      </c>
      <c r="BG70" s="20">
        <v>0</v>
      </c>
      <c r="BH70" s="20">
        <v>0</v>
      </c>
      <c r="BI70" s="20">
        <v>39</v>
      </c>
      <c r="BJ70" s="20">
        <v>2</v>
      </c>
      <c r="BK70" s="20">
        <v>305</v>
      </c>
      <c r="BL70" s="20">
        <v>485</v>
      </c>
      <c r="BM70" s="20">
        <v>417</v>
      </c>
      <c r="BN70" s="20">
        <v>37</v>
      </c>
      <c r="BO70" s="20">
        <v>48</v>
      </c>
      <c r="BP70" s="20">
        <v>2028</v>
      </c>
      <c r="BQ70" s="20">
        <v>692</v>
      </c>
      <c r="BR70" s="20">
        <v>0</v>
      </c>
      <c r="BS70" s="20">
        <v>109</v>
      </c>
      <c r="BT70" s="20">
        <v>126</v>
      </c>
      <c r="BU70" s="20">
        <v>406</v>
      </c>
      <c r="BV70" s="20">
        <v>1295</v>
      </c>
    </row>
    <row r="71" spans="1:74" x14ac:dyDescent="0.25">
      <c r="A71" s="20" t="s">
        <v>434</v>
      </c>
      <c r="B71" s="20" t="s">
        <v>442</v>
      </c>
      <c r="C71" s="20" t="s">
        <v>522</v>
      </c>
      <c r="D71" s="1">
        <v>44571</v>
      </c>
      <c r="E71">
        <v>97</v>
      </c>
      <c r="F71">
        <v>4</v>
      </c>
      <c r="G71">
        <v>2</v>
      </c>
      <c r="H71">
        <v>0</v>
      </c>
      <c r="I71">
        <v>0</v>
      </c>
      <c r="J71">
        <v>59</v>
      </c>
      <c r="K71">
        <v>0</v>
      </c>
      <c r="L71">
        <v>8</v>
      </c>
      <c r="M71">
        <v>4</v>
      </c>
      <c r="N71">
        <v>2</v>
      </c>
      <c r="O71">
        <v>2</v>
      </c>
      <c r="P71">
        <v>0</v>
      </c>
      <c r="Q71">
        <v>0</v>
      </c>
      <c r="R71">
        <v>367</v>
      </c>
      <c r="S71">
        <v>300</v>
      </c>
      <c r="T71">
        <v>11</v>
      </c>
      <c r="U71">
        <v>19</v>
      </c>
      <c r="V71">
        <v>5</v>
      </c>
      <c r="W71">
        <v>1065</v>
      </c>
      <c r="X71">
        <v>565</v>
      </c>
      <c r="Y71">
        <v>9</v>
      </c>
      <c r="Z71">
        <v>88</v>
      </c>
      <c r="AA71">
        <v>107</v>
      </c>
      <c r="AB71">
        <v>743</v>
      </c>
      <c r="AC71">
        <v>401</v>
      </c>
      <c r="AD71">
        <v>1</v>
      </c>
      <c r="AE71">
        <v>35</v>
      </c>
      <c r="AF71">
        <v>127</v>
      </c>
      <c r="AG71">
        <v>144</v>
      </c>
      <c r="AH71">
        <v>55</v>
      </c>
      <c r="AI71">
        <v>1</v>
      </c>
      <c r="AJ71">
        <v>11</v>
      </c>
      <c r="AK71">
        <v>23</v>
      </c>
      <c r="AL71">
        <v>54</v>
      </c>
      <c r="AM71">
        <v>41</v>
      </c>
      <c r="AN71">
        <v>0</v>
      </c>
      <c r="AO71">
        <v>1</v>
      </c>
      <c r="AP71">
        <v>0</v>
      </c>
      <c r="AQ71">
        <v>0</v>
      </c>
      <c r="AR71">
        <v>0</v>
      </c>
      <c r="AS71">
        <v>0</v>
      </c>
      <c r="AT71">
        <v>0</v>
      </c>
      <c r="AU71">
        <v>0</v>
      </c>
      <c r="AV71">
        <v>0</v>
      </c>
      <c r="AW71">
        <v>0</v>
      </c>
      <c r="AX71">
        <v>0</v>
      </c>
      <c r="AY71">
        <v>0</v>
      </c>
      <c r="AZ71">
        <v>0</v>
      </c>
      <c r="BA71">
        <v>0</v>
      </c>
      <c r="BB71">
        <v>0</v>
      </c>
      <c r="BC71">
        <v>0</v>
      </c>
      <c r="BD71">
        <v>0</v>
      </c>
      <c r="BE71">
        <v>0</v>
      </c>
      <c r="BF71">
        <v>0</v>
      </c>
      <c r="BG71" s="20">
        <v>3</v>
      </c>
      <c r="BH71" s="20">
        <v>0</v>
      </c>
      <c r="BI71" s="20">
        <v>83</v>
      </c>
      <c r="BJ71" s="20">
        <v>2</v>
      </c>
      <c r="BK71" s="20">
        <v>331</v>
      </c>
      <c r="BL71" s="20">
        <v>820</v>
      </c>
      <c r="BM71" s="20">
        <v>556</v>
      </c>
      <c r="BN71" s="20">
        <v>98</v>
      </c>
      <c r="BO71" s="20">
        <v>53</v>
      </c>
      <c r="BP71" s="20">
        <v>3538</v>
      </c>
      <c r="BQ71" s="20">
        <v>989</v>
      </c>
      <c r="BR71" s="20">
        <v>0</v>
      </c>
      <c r="BS71" s="20">
        <v>9</v>
      </c>
      <c r="BT71" s="20">
        <v>186</v>
      </c>
      <c r="BU71" s="20">
        <v>1043</v>
      </c>
      <c r="BV71" s="20">
        <v>2119</v>
      </c>
    </row>
    <row r="72" spans="1:74" x14ac:dyDescent="0.25">
      <c r="A72" s="20" t="s">
        <v>434</v>
      </c>
      <c r="B72" s="20" t="s">
        <v>442</v>
      </c>
      <c r="C72" s="20" t="s">
        <v>523</v>
      </c>
      <c r="D72" s="1">
        <v>44571</v>
      </c>
      <c r="E72">
        <v>68</v>
      </c>
      <c r="F72">
        <v>0</v>
      </c>
      <c r="G72">
        <v>0</v>
      </c>
      <c r="H72">
        <v>0</v>
      </c>
      <c r="I72">
        <v>0</v>
      </c>
      <c r="J72">
        <v>37</v>
      </c>
      <c r="K72">
        <v>6</v>
      </c>
      <c r="L72">
        <v>2</v>
      </c>
      <c r="M72">
        <v>8</v>
      </c>
      <c r="N72">
        <v>0</v>
      </c>
      <c r="O72">
        <v>0</v>
      </c>
      <c r="P72">
        <v>0</v>
      </c>
      <c r="Q72">
        <v>0</v>
      </c>
      <c r="R72">
        <v>153</v>
      </c>
      <c r="S72">
        <v>122</v>
      </c>
      <c r="T72">
        <v>13</v>
      </c>
      <c r="U72">
        <v>0</v>
      </c>
      <c r="V72">
        <v>1</v>
      </c>
      <c r="W72">
        <v>470</v>
      </c>
      <c r="X72">
        <v>265</v>
      </c>
      <c r="Y72">
        <v>40</v>
      </c>
      <c r="Z72">
        <v>14</v>
      </c>
      <c r="AA72">
        <v>20</v>
      </c>
      <c r="AB72">
        <v>496</v>
      </c>
      <c r="AC72">
        <v>260</v>
      </c>
      <c r="AD72">
        <v>78</v>
      </c>
      <c r="AE72">
        <v>27</v>
      </c>
      <c r="AF72">
        <v>19</v>
      </c>
      <c r="AG72">
        <v>26</v>
      </c>
      <c r="AH72">
        <v>9</v>
      </c>
      <c r="AI72">
        <v>0</v>
      </c>
      <c r="AJ72">
        <v>1</v>
      </c>
      <c r="AK72">
        <v>4</v>
      </c>
      <c r="AL72">
        <v>7</v>
      </c>
      <c r="AM72">
        <v>7</v>
      </c>
      <c r="AN72">
        <v>0</v>
      </c>
      <c r="AO72">
        <v>0</v>
      </c>
      <c r="AP72">
        <v>0</v>
      </c>
      <c r="AQ72">
        <v>0</v>
      </c>
      <c r="AR72">
        <v>0</v>
      </c>
      <c r="AS72">
        <v>0</v>
      </c>
      <c r="AT72">
        <v>0</v>
      </c>
      <c r="AU72">
        <v>0</v>
      </c>
      <c r="AV72">
        <v>0</v>
      </c>
      <c r="AW72">
        <v>0</v>
      </c>
      <c r="AX72">
        <v>0</v>
      </c>
      <c r="AY72">
        <v>0</v>
      </c>
      <c r="AZ72">
        <v>0</v>
      </c>
      <c r="BA72">
        <v>0</v>
      </c>
      <c r="BB72">
        <v>0</v>
      </c>
      <c r="BC72">
        <v>0</v>
      </c>
      <c r="BD72">
        <v>0</v>
      </c>
      <c r="BE72">
        <v>0</v>
      </c>
      <c r="BF72">
        <v>0</v>
      </c>
      <c r="BG72" s="20">
        <v>0</v>
      </c>
      <c r="BH72" s="20">
        <v>0</v>
      </c>
      <c r="BI72" s="20">
        <v>50</v>
      </c>
      <c r="BJ72" s="20">
        <v>0</v>
      </c>
      <c r="BK72" s="20">
        <v>136</v>
      </c>
      <c r="BL72" s="20">
        <v>380</v>
      </c>
      <c r="BM72" s="20">
        <v>360</v>
      </c>
      <c r="BN72" s="20">
        <v>20</v>
      </c>
      <c r="BO72" s="20">
        <v>7</v>
      </c>
      <c r="BP72" s="20">
        <v>2255</v>
      </c>
      <c r="BQ72" s="20">
        <v>682</v>
      </c>
      <c r="BR72" s="20">
        <v>0</v>
      </c>
      <c r="BS72" s="20">
        <v>154</v>
      </c>
      <c r="BT72" s="20">
        <v>70</v>
      </c>
      <c r="BU72" s="20">
        <v>561</v>
      </c>
      <c r="BV72" s="20">
        <v>1373</v>
      </c>
    </row>
    <row r="73" spans="1:74" x14ac:dyDescent="0.25">
      <c r="A73" s="20" t="s">
        <v>434</v>
      </c>
      <c r="B73" s="20" t="s">
        <v>444</v>
      </c>
      <c r="C73" s="20" t="s">
        <v>524</v>
      </c>
      <c r="D73" s="1">
        <v>44571</v>
      </c>
      <c r="E73">
        <v>70</v>
      </c>
      <c r="F73">
        <v>1</v>
      </c>
      <c r="G73">
        <v>1</v>
      </c>
      <c r="H73">
        <v>0</v>
      </c>
      <c r="I73">
        <v>0</v>
      </c>
      <c r="J73">
        <v>35</v>
      </c>
      <c r="K73">
        <v>8</v>
      </c>
      <c r="L73">
        <v>2</v>
      </c>
      <c r="M73">
        <v>1</v>
      </c>
      <c r="N73">
        <v>3</v>
      </c>
      <c r="O73">
        <v>1</v>
      </c>
      <c r="P73">
        <v>1</v>
      </c>
      <c r="Q73">
        <v>0</v>
      </c>
      <c r="R73">
        <v>288</v>
      </c>
      <c r="S73">
        <v>202</v>
      </c>
      <c r="T73">
        <v>15</v>
      </c>
      <c r="U73">
        <v>8</v>
      </c>
      <c r="V73">
        <v>28</v>
      </c>
      <c r="W73">
        <v>840</v>
      </c>
      <c r="X73">
        <v>387</v>
      </c>
      <c r="Y73">
        <v>101</v>
      </c>
      <c r="Z73">
        <v>36</v>
      </c>
      <c r="AA73">
        <v>48</v>
      </c>
      <c r="AB73">
        <v>859</v>
      </c>
      <c r="AC73">
        <v>419</v>
      </c>
      <c r="AD73">
        <v>59</v>
      </c>
      <c r="AE73">
        <v>50</v>
      </c>
      <c r="AF73">
        <v>114</v>
      </c>
      <c r="AG73">
        <v>99</v>
      </c>
      <c r="AH73">
        <v>33</v>
      </c>
      <c r="AI73">
        <v>1</v>
      </c>
      <c r="AJ73">
        <v>2</v>
      </c>
      <c r="AK73">
        <v>27</v>
      </c>
      <c r="AL73">
        <v>44</v>
      </c>
      <c r="AM73">
        <v>35</v>
      </c>
      <c r="AN73">
        <v>5</v>
      </c>
      <c r="AO73">
        <v>0</v>
      </c>
      <c r="AP73">
        <v>0</v>
      </c>
      <c r="AQ73">
        <v>0</v>
      </c>
      <c r="AR73">
        <v>0</v>
      </c>
      <c r="AS73">
        <v>0</v>
      </c>
      <c r="AT73">
        <v>0</v>
      </c>
      <c r="AU73">
        <v>0</v>
      </c>
      <c r="AV73">
        <v>0</v>
      </c>
      <c r="AW73">
        <v>0</v>
      </c>
      <c r="AX73">
        <v>0</v>
      </c>
      <c r="AY73">
        <v>0</v>
      </c>
      <c r="AZ73">
        <v>0</v>
      </c>
      <c r="BA73">
        <v>0</v>
      </c>
      <c r="BB73">
        <v>0</v>
      </c>
      <c r="BC73">
        <v>0</v>
      </c>
      <c r="BD73">
        <v>0</v>
      </c>
      <c r="BE73">
        <v>0</v>
      </c>
      <c r="BF73">
        <v>0</v>
      </c>
      <c r="BG73" s="20">
        <v>1</v>
      </c>
      <c r="BH73" s="20">
        <v>0</v>
      </c>
      <c r="BI73" s="20">
        <v>56</v>
      </c>
      <c r="BJ73" s="20">
        <v>2</v>
      </c>
      <c r="BK73" s="20">
        <v>232</v>
      </c>
      <c r="BL73" s="20">
        <v>609</v>
      </c>
      <c r="BM73" s="20">
        <v>614</v>
      </c>
      <c r="BN73" s="20">
        <v>60</v>
      </c>
      <c r="BO73" s="20">
        <v>38</v>
      </c>
      <c r="BP73" s="20">
        <v>3382</v>
      </c>
      <c r="BQ73" s="20">
        <v>892</v>
      </c>
      <c r="BR73" s="20">
        <v>0</v>
      </c>
      <c r="BS73" s="20">
        <v>121</v>
      </c>
      <c r="BT73" s="20">
        <v>142</v>
      </c>
      <c r="BU73" s="20">
        <v>1115</v>
      </c>
      <c r="BV73" s="20">
        <v>1831</v>
      </c>
    </row>
    <row r="74" spans="1:74" x14ac:dyDescent="0.25">
      <c r="A74" s="20" t="s">
        <v>434</v>
      </c>
      <c r="B74" s="20" t="s">
        <v>437</v>
      </c>
      <c r="C74" s="20" t="s">
        <v>525</v>
      </c>
      <c r="D74" s="1">
        <v>44571</v>
      </c>
      <c r="E74">
        <v>45</v>
      </c>
      <c r="F74">
        <v>1</v>
      </c>
      <c r="G74">
        <v>1</v>
      </c>
      <c r="H74">
        <v>1</v>
      </c>
      <c r="I74">
        <v>0</v>
      </c>
      <c r="J74">
        <v>25</v>
      </c>
      <c r="K74">
        <v>3</v>
      </c>
      <c r="L74">
        <v>0</v>
      </c>
      <c r="M74">
        <v>1</v>
      </c>
      <c r="N74">
        <v>20</v>
      </c>
      <c r="O74">
        <v>16</v>
      </c>
      <c r="P74">
        <v>2</v>
      </c>
      <c r="Q74">
        <v>0</v>
      </c>
      <c r="R74">
        <v>195</v>
      </c>
      <c r="S74">
        <v>127</v>
      </c>
      <c r="T74">
        <v>29</v>
      </c>
      <c r="U74">
        <v>8</v>
      </c>
      <c r="V74">
        <v>2</v>
      </c>
      <c r="W74">
        <v>719</v>
      </c>
      <c r="X74">
        <v>307</v>
      </c>
      <c r="Y74">
        <v>72</v>
      </c>
      <c r="Z74">
        <v>31</v>
      </c>
      <c r="AA74">
        <v>89</v>
      </c>
      <c r="AB74">
        <v>634</v>
      </c>
      <c r="AC74">
        <v>250</v>
      </c>
      <c r="AD74">
        <v>19</v>
      </c>
      <c r="AE74">
        <v>16</v>
      </c>
      <c r="AF74">
        <v>155</v>
      </c>
      <c r="AG74">
        <v>71</v>
      </c>
      <c r="AH74">
        <v>17</v>
      </c>
      <c r="AI74">
        <v>2</v>
      </c>
      <c r="AJ74">
        <v>3</v>
      </c>
      <c r="AK74">
        <v>13</v>
      </c>
      <c r="AL74">
        <v>16</v>
      </c>
      <c r="AM74">
        <v>14</v>
      </c>
      <c r="AN74">
        <v>2</v>
      </c>
      <c r="AO74">
        <v>0</v>
      </c>
      <c r="AP74">
        <v>0</v>
      </c>
      <c r="AQ74">
        <v>0</v>
      </c>
      <c r="AR74">
        <v>0</v>
      </c>
      <c r="AS74">
        <v>0</v>
      </c>
      <c r="AT74">
        <v>0</v>
      </c>
      <c r="AU74">
        <v>0</v>
      </c>
      <c r="AV74">
        <v>0</v>
      </c>
      <c r="AW74">
        <v>0</v>
      </c>
      <c r="AX74">
        <v>0</v>
      </c>
      <c r="AY74">
        <v>0</v>
      </c>
      <c r="AZ74">
        <v>0</v>
      </c>
      <c r="BA74">
        <v>0</v>
      </c>
      <c r="BB74">
        <v>0</v>
      </c>
      <c r="BC74">
        <v>0</v>
      </c>
      <c r="BD74">
        <v>0</v>
      </c>
      <c r="BE74">
        <v>0</v>
      </c>
      <c r="BF74">
        <v>0</v>
      </c>
      <c r="BG74" s="20">
        <v>1</v>
      </c>
      <c r="BH74" s="20">
        <v>0</v>
      </c>
      <c r="BI74" s="20">
        <v>38</v>
      </c>
      <c r="BJ74" s="20">
        <v>18</v>
      </c>
      <c r="BK74" s="20">
        <v>152</v>
      </c>
      <c r="BL74" s="20">
        <v>501</v>
      </c>
      <c r="BM74" s="20">
        <v>433</v>
      </c>
      <c r="BN74" s="20">
        <v>46</v>
      </c>
      <c r="BO74" s="20">
        <v>14</v>
      </c>
      <c r="BP74" s="20">
        <v>3201</v>
      </c>
      <c r="BQ74" s="20">
        <v>579</v>
      </c>
      <c r="BR74" s="20">
        <v>0</v>
      </c>
      <c r="BS74" s="20">
        <v>111</v>
      </c>
      <c r="BT74" s="20">
        <v>142</v>
      </c>
      <c r="BU74" s="20">
        <v>1200</v>
      </c>
      <c r="BV74" s="20">
        <v>1594</v>
      </c>
    </row>
    <row r="75" spans="1:74" x14ac:dyDescent="0.25">
      <c r="A75" s="20" t="s">
        <v>434</v>
      </c>
      <c r="B75" s="20" t="s">
        <v>437</v>
      </c>
      <c r="C75" s="20" t="s">
        <v>526</v>
      </c>
      <c r="D75" s="1">
        <v>44571</v>
      </c>
      <c r="E75">
        <v>64</v>
      </c>
      <c r="F75">
        <v>2</v>
      </c>
      <c r="G75">
        <v>1</v>
      </c>
      <c r="H75">
        <v>0</v>
      </c>
      <c r="I75">
        <v>0</v>
      </c>
      <c r="J75">
        <v>42</v>
      </c>
      <c r="K75">
        <v>2</v>
      </c>
      <c r="L75">
        <v>4</v>
      </c>
      <c r="M75">
        <v>4</v>
      </c>
      <c r="N75">
        <v>9</v>
      </c>
      <c r="O75">
        <v>9</v>
      </c>
      <c r="P75">
        <v>0</v>
      </c>
      <c r="Q75">
        <v>0</v>
      </c>
      <c r="R75">
        <v>278</v>
      </c>
      <c r="S75">
        <v>238</v>
      </c>
      <c r="T75">
        <v>11</v>
      </c>
      <c r="U75">
        <v>2</v>
      </c>
      <c r="V75">
        <v>4</v>
      </c>
      <c r="W75">
        <v>775</v>
      </c>
      <c r="X75">
        <v>433</v>
      </c>
      <c r="Y75">
        <v>21</v>
      </c>
      <c r="Z75">
        <v>55</v>
      </c>
      <c r="AA75">
        <v>41</v>
      </c>
      <c r="AB75">
        <v>631</v>
      </c>
      <c r="AC75">
        <v>351</v>
      </c>
      <c r="AD75">
        <v>7</v>
      </c>
      <c r="AE75">
        <v>31</v>
      </c>
      <c r="AF75">
        <v>76</v>
      </c>
      <c r="AG75">
        <v>114</v>
      </c>
      <c r="AH75">
        <v>35</v>
      </c>
      <c r="AI75">
        <v>2</v>
      </c>
      <c r="AJ75">
        <v>17</v>
      </c>
      <c r="AK75">
        <v>12</v>
      </c>
      <c r="AL75">
        <v>45</v>
      </c>
      <c r="AM75">
        <v>32</v>
      </c>
      <c r="AN75">
        <v>1</v>
      </c>
      <c r="AO75">
        <v>3</v>
      </c>
      <c r="AP75">
        <v>0</v>
      </c>
      <c r="AQ75">
        <v>0</v>
      </c>
      <c r="AR75">
        <v>0</v>
      </c>
      <c r="AS75">
        <v>0</v>
      </c>
      <c r="AT75">
        <v>0</v>
      </c>
      <c r="AU75">
        <v>0</v>
      </c>
      <c r="AV75">
        <v>0</v>
      </c>
      <c r="AW75">
        <v>0</v>
      </c>
      <c r="AX75">
        <v>0</v>
      </c>
      <c r="AY75">
        <v>0</v>
      </c>
      <c r="AZ75">
        <v>0</v>
      </c>
      <c r="BA75">
        <v>0</v>
      </c>
      <c r="BB75">
        <v>0</v>
      </c>
      <c r="BC75">
        <v>0</v>
      </c>
      <c r="BD75">
        <v>0</v>
      </c>
      <c r="BE75">
        <v>0</v>
      </c>
      <c r="BF75">
        <v>0</v>
      </c>
      <c r="BG75" s="20">
        <v>2</v>
      </c>
      <c r="BH75" s="20">
        <v>0</v>
      </c>
      <c r="BI75" s="20">
        <v>52</v>
      </c>
      <c r="BJ75" s="20">
        <v>9</v>
      </c>
      <c r="BK75" s="20">
        <v>258</v>
      </c>
      <c r="BL75" s="20">
        <v>623</v>
      </c>
      <c r="BM75" s="20">
        <v>508</v>
      </c>
      <c r="BN75" s="20">
        <v>73</v>
      </c>
      <c r="BO75" s="20">
        <v>38</v>
      </c>
      <c r="BP75" s="20">
        <v>2772</v>
      </c>
      <c r="BQ75" s="20">
        <v>855</v>
      </c>
      <c r="BR75" s="20">
        <v>0</v>
      </c>
      <c r="BS75" s="20">
        <v>39</v>
      </c>
      <c r="BT75" s="20">
        <v>245</v>
      </c>
      <c r="BU75" s="20">
        <v>689</v>
      </c>
      <c r="BV75" s="20">
        <v>1653</v>
      </c>
    </row>
    <row r="76" spans="1:74" x14ac:dyDescent="0.25">
      <c r="A76" s="20" t="s">
        <v>434</v>
      </c>
      <c r="B76" s="20" t="s">
        <v>439</v>
      </c>
      <c r="C76" s="20" t="s">
        <v>441</v>
      </c>
      <c r="D76" s="1">
        <v>44571</v>
      </c>
      <c r="E76">
        <v>46</v>
      </c>
      <c r="F76">
        <v>1</v>
      </c>
      <c r="G76">
        <v>0</v>
      </c>
      <c r="H76">
        <v>1</v>
      </c>
      <c r="I76">
        <v>1</v>
      </c>
      <c r="J76">
        <v>25</v>
      </c>
      <c r="K76">
        <v>4</v>
      </c>
      <c r="L76">
        <v>2</v>
      </c>
      <c r="M76">
        <v>3</v>
      </c>
      <c r="N76">
        <v>35</v>
      </c>
      <c r="O76">
        <v>30</v>
      </c>
      <c r="P76">
        <v>1</v>
      </c>
      <c r="Q76">
        <v>0</v>
      </c>
      <c r="R76">
        <v>121</v>
      </c>
      <c r="S76">
        <v>91</v>
      </c>
      <c r="T76">
        <v>3</v>
      </c>
      <c r="U76">
        <v>3</v>
      </c>
      <c r="V76">
        <v>9</v>
      </c>
      <c r="W76">
        <v>382</v>
      </c>
      <c r="X76">
        <v>172</v>
      </c>
      <c r="Y76">
        <v>11</v>
      </c>
      <c r="Z76">
        <v>21</v>
      </c>
      <c r="AA76">
        <v>69</v>
      </c>
      <c r="AB76">
        <v>285</v>
      </c>
      <c r="AC76">
        <v>126</v>
      </c>
      <c r="AD76">
        <v>2</v>
      </c>
      <c r="AE76">
        <v>4</v>
      </c>
      <c r="AF76">
        <v>82</v>
      </c>
      <c r="AG76">
        <v>51</v>
      </c>
      <c r="AH76">
        <v>18</v>
      </c>
      <c r="AI76">
        <v>1</v>
      </c>
      <c r="AJ76">
        <v>3</v>
      </c>
      <c r="AK76">
        <v>10</v>
      </c>
      <c r="AL76">
        <v>16</v>
      </c>
      <c r="AM76">
        <v>13</v>
      </c>
      <c r="AN76">
        <v>0</v>
      </c>
      <c r="AO76">
        <v>1</v>
      </c>
      <c r="AP76">
        <v>0</v>
      </c>
      <c r="AQ76">
        <v>0</v>
      </c>
      <c r="AR76">
        <v>1</v>
      </c>
      <c r="AS76">
        <v>0</v>
      </c>
      <c r="AT76">
        <v>0</v>
      </c>
      <c r="AU76">
        <v>0</v>
      </c>
      <c r="AV76">
        <v>0</v>
      </c>
      <c r="AW76">
        <v>0</v>
      </c>
      <c r="AX76">
        <v>0</v>
      </c>
      <c r="AY76">
        <v>0</v>
      </c>
      <c r="AZ76">
        <v>0</v>
      </c>
      <c r="BA76">
        <v>0</v>
      </c>
      <c r="BB76">
        <v>0</v>
      </c>
      <c r="BC76">
        <v>0</v>
      </c>
      <c r="BD76">
        <v>0</v>
      </c>
      <c r="BE76">
        <v>0</v>
      </c>
      <c r="BF76">
        <v>0</v>
      </c>
      <c r="BG76" s="20">
        <v>0</v>
      </c>
      <c r="BH76" s="20">
        <v>1</v>
      </c>
      <c r="BI76" s="20">
        <v>35</v>
      </c>
      <c r="BJ76" s="20">
        <v>32</v>
      </c>
      <c r="BK76" s="20">
        <v>105</v>
      </c>
      <c r="BL76" s="20">
        <v>263</v>
      </c>
      <c r="BM76" s="20">
        <v>191</v>
      </c>
      <c r="BN76" s="20">
        <v>33</v>
      </c>
      <c r="BO76" s="20">
        <v>14</v>
      </c>
      <c r="BP76" s="20">
        <v>1589</v>
      </c>
      <c r="BQ76" s="20">
        <v>323</v>
      </c>
      <c r="BR76" s="20">
        <v>0</v>
      </c>
      <c r="BS76" s="20">
        <v>14</v>
      </c>
      <c r="BT76" s="20">
        <v>76</v>
      </c>
      <c r="BU76" s="20">
        <v>683</v>
      </c>
      <c r="BV76" s="20">
        <v>741</v>
      </c>
    </row>
    <row r="77" spans="1:74" x14ac:dyDescent="0.25">
      <c r="A77" s="20" t="s">
        <v>434</v>
      </c>
      <c r="B77" s="20" t="s">
        <v>442</v>
      </c>
      <c r="C77" s="20" t="s">
        <v>527</v>
      </c>
      <c r="D77" s="1">
        <v>44571</v>
      </c>
      <c r="E77">
        <v>67</v>
      </c>
      <c r="F77">
        <v>3</v>
      </c>
      <c r="G77">
        <v>1</v>
      </c>
      <c r="H77">
        <v>0</v>
      </c>
      <c r="I77">
        <v>0</v>
      </c>
      <c r="J77">
        <v>37</v>
      </c>
      <c r="K77">
        <v>1</v>
      </c>
      <c r="L77">
        <v>12</v>
      </c>
      <c r="M77">
        <v>3</v>
      </c>
      <c r="N77">
        <v>3</v>
      </c>
      <c r="O77">
        <v>2</v>
      </c>
      <c r="P77">
        <v>0</v>
      </c>
      <c r="Q77">
        <v>0</v>
      </c>
      <c r="R77">
        <v>279</v>
      </c>
      <c r="S77">
        <v>227</v>
      </c>
      <c r="T77">
        <v>4</v>
      </c>
      <c r="U77">
        <v>22</v>
      </c>
      <c r="V77">
        <v>1</v>
      </c>
      <c r="W77">
        <v>792</v>
      </c>
      <c r="X77">
        <v>413</v>
      </c>
      <c r="Y77">
        <v>7</v>
      </c>
      <c r="Z77">
        <v>87</v>
      </c>
      <c r="AA77">
        <v>30</v>
      </c>
      <c r="AB77">
        <v>663</v>
      </c>
      <c r="AC77">
        <v>334</v>
      </c>
      <c r="AD77">
        <v>1</v>
      </c>
      <c r="AE77">
        <v>64</v>
      </c>
      <c r="AF77">
        <v>95</v>
      </c>
      <c r="AG77">
        <v>86</v>
      </c>
      <c r="AH77">
        <v>36</v>
      </c>
      <c r="AI77">
        <v>0</v>
      </c>
      <c r="AJ77">
        <v>16</v>
      </c>
      <c r="AK77">
        <v>7</v>
      </c>
      <c r="AL77">
        <v>64</v>
      </c>
      <c r="AM77">
        <v>50</v>
      </c>
      <c r="AN77">
        <v>2</v>
      </c>
      <c r="AO77">
        <v>5</v>
      </c>
      <c r="AP77">
        <v>0</v>
      </c>
      <c r="AQ77">
        <v>0</v>
      </c>
      <c r="AR77">
        <v>0</v>
      </c>
      <c r="AS77">
        <v>1</v>
      </c>
      <c r="AT77">
        <v>0</v>
      </c>
      <c r="AU77">
        <v>0</v>
      </c>
      <c r="AV77">
        <v>0</v>
      </c>
      <c r="AW77">
        <v>0</v>
      </c>
      <c r="AX77">
        <v>0</v>
      </c>
      <c r="AY77">
        <v>0</v>
      </c>
      <c r="AZ77">
        <v>0</v>
      </c>
      <c r="BA77">
        <v>0</v>
      </c>
      <c r="BB77">
        <v>0</v>
      </c>
      <c r="BC77">
        <v>1</v>
      </c>
      <c r="BD77">
        <v>0</v>
      </c>
      <c r="BE77">
        <v>0</v>
      </c>
      <c r="BF77">
        <v>0</v>
      </c>
      <c r="BG77" s="20">
        <v>2</v>
      </c>
      <c r="BH77" s="20">
        <v>0</v>
      </c>
      <c r="BI77" s="20">
        <v>47</v>
      </c>
      <c r="BJ77" s="20">
        <v>3</v>
      </c>
      <c r="BK77" s="20">
        <v>250</v>
      </c>
      <c r="BL77" s="20">
        <v>641</v>
      </c>
      <c r="BM77" s="20">
        <v>484</v>
      </c>
      <c r="BN77" s="20">
        <v>59</v>
      </c>
      <c r="BO77" s="20">
        <v>57</v>
      </c>
      <c r="BP77" s="20">
        <v>3043</v>
      </c>
      <c r="BQ77" s="20">
        <v>843</v>
      </c>
      <c r="BR77" s="20">
        <v>0</v>
      </c>
      <c r="BS77" s="20">
        <v>2</v>
      </c>
      <c r="BT77" s="20">
        <v>450</v>
      </c>
      <c r="BU77" s="20">
        <v>700</v>
      </c>
      <c r="BV77" s="20">
        <v>1736</v>
      </c>
    </row>
    <row r="78" spans="1:74" x14ac:dyDescent="0.25">
      <c r="A78" s="20" t="s">
        <v>434</v>
      </c>
      <c r="B78" s="20" t="s">
        <v>442</v>
      </c>
      <c r="C78" s="20" t="s">
        <v>528</v>
      </c>
      <c r="D78" s="1">
        <v>44571</v>
      </c>
      <c r="E78">
        <v>133</v>
      </c>
      <c r="F78">
        <v>1</v>
      </c>
      <c r="G78">
        <v>0</v>
      </c>
      <c r="H78">
        <v>1</v>
      </c>
      <c r="I78">
        <v>1</v>
      </c>
      <c r="J78">
        <v>75</v>
      </c>
      <c r="K78">
        <v>2</v>
      </c>
      <c r="L78">
        <v>8</v>
      </c>
      <c r="M78">
        <v>15</v>
      </c>
      <c r="N78">
        <v>21</v>
      </c>
      <c r="O78">
        <v>18</v>
      </c>
      <c r="P78">
        <v>2</v>
      </c>
      <c r="Q78">
        <v>0</v>
      </c>
      <c r="R78">
        <v>701</v>
      </c>
      <c r="S78">
        <v>549</v>
      </c>
      <c r="T78">
        <v>16</v>
      </c>
      <c r="U78">
        <v>58</v>
      </c>
      <c r="V78">
        <v>5</v>
      </c>
      <c r="W78">
        <v>1413</v>
      </c>
      <c r="X78">
        <v>726</v>
      </c>
      <c r="Y78">
        <v>24</v>
      </c>
      <c r="Z78">
        <v>27</v>
      </c>
      <c r="AA78">
        <v>209</v>
      </c>
      <c r="AB78">
        <v>1147</v>
      </c>
      <c r="AC78">
        <v>592</v>
      </c>
      <c r="AD78">
        <v>3</v>
      </c>
      <c r="AE78">
        <v>11</v>
      </c>
      <c r="AF78">
        <v>259</v>
      </c>
      <c r="AG78">
        <v>142</v>
      </c>
      <c r="AH78">
        <v>32</v>
      </c>
      <c r="AI78">
        <v>0</v>
      </c>
      <c r="AJ78">
        <v>1</v>
      </c>
      <c r="AK78">
        <v>44</v>
      </c>
      <c r="AL78">
        <v>62</v>
      </c>
      <c r="AM78">
        <v>38</v>
      </c>
      <c r="AN78">
        <v>1</v>
      </c>
      <c r="AO78">
        <v>1</v>
      </c>
      <c r="AP78">
        <v>1</v>
      </c>
      <c r="AQ78">
        <v>0</v>
      </c>
      <c r="AR78">
        <v>0</v>
      </c>
      <c r="AS78">
        <v>0</v>
      </c>
      <c r="AT78">
        <v>0</v>
      </c>
      <c r="AU78">
        <v>0</v>
      </c>
      <c r="AV78">
        <v>0</v>
      </c>
      <c r="AW78">
        <v>0</v>
      </c>
      <c r="AX78">
        <v>0</v>
      </c>
      <c r="AY78">
        <v>0</v>
      </c>
      <c r="AZ78">
        <v>0</v>
      </c>
      <c r="BA78">
        <v>0</v>
      </c>
      <c r="BB78">
        <v>0</v>
      </c>
      <c r="BC78">
        <v>0</v>
      </c>
      <c r="BD78">
        <v>0</v>
      </c>
      <c r="BE78">
        <v>0</v>
      </c>
      <c r="BF78">
        <v>0</v>
      </c>
      <c r="BG78" s="20">
        <v>1</v>
      </c>
      <c r="BH78" s="20">
        <v>1</v>
      </c>
      <c r="BI78" s="20">
        <v>105</v>
      </c>
      <c r="BJ78" s="20">
        <v>19</v>
      </c>
      <c r="BK78" s="20">
        <v>606</v>
      </c>
      <c r="BL78" s="20">
        <v>1096</v>
      </c>
      <c r="BM78" s="20">
        <v>842</v>
      </c>
      <c r="BN78" s="20">
        <v>87</v>
      </c>
      <c r="BO78" s="20">
        <v>56</v>
      </c>
      <c r="BP78" s="20">
        <v>5075</v>
      </c>
      <c r="BQ78" s="20">
        <v>1454</v>
      </c>
      <c r="BR78" s="20">
        <v>0</v>
      </c>
      <c r="BS78" s="20">
        <v>10</v>
      </c>
      <c r="BT78" s="20">
        <v>54</v>
      </c>
      <c r="BU78" s="20">
        <v>1710</v>
      </c>
      <c r="BV78" s="20">
        <v>3011</v>
      </c>
    </row>
    <row r="79" spans="1:74" x14ac:dyDescent="0.25">
      <c r="A79" s="20" t="s">
        <v>434</v>
      </c>
      <c r="B79" s="20" t="s">
        <v>447</v>
      </c>
      <c r="C79" s="20" t="s">
        <v>529</v>
      </c>
      <c r="D79" s="1">
        <v>44571</v>
      </c>
      <c r="E79">
        <v>67</v>
      </c>
      <c r="F79">
        <v>7</v>
      </c>
      <c r="G79">
        <v>4</v>
      </c>
      <c r="H79">
        <v>0</v>
      </c>
      <c r="I79">
        <v>0</v>
      </c>
      <c r="J79">
        <v>38</v>
      </c>
      <c r="K79">
        <v>0</v>
      </c>
      <c r="L79">
        <v>2</v>
      </c>
      <c r="M79">
        <v>2</v>
      </c>
      <c r="N79">
        <v>20</v>
      </c>
      <c r="O79">
        <v>9</v>
      </c>
      <c r="P79">
        <v>0</v>
      </c>
      <c r="Q79">
        <v>0</v>
      </c>
      <c r="R79">
        <v>270</v>
      </c>
      <c r="S79">
        <v>215</v>
      </c>
      <c r="T79">
        <v>20</v>
      </c>
      <c r="U79">
        <v>7</v>
      </c>
      <c r="V79">
        <v>0</v>
      </c>
      <c r="W79">
        <v>676</v>
      </c>
      <c r="X79">
        <v>323</v>
      </c>
      <c r="Y79">
        <v>13</v>
      </c>
      <c r="Z79">
        <v>61</v>
      </c>
      <c r="AA79">
        <v>42</v>
      </c>
      <c r="AB79">
        <v>554</v>
      </c>
      <c r="AC79">
        <v>289</v>
      </c>
      <c r="AD79">
        <v>17</v>
      </c>
      <c r="AE79">
        <v>74</v>
      </c>
      <c r="AF79">
        <v>26</v>
      </c>
      <c r="AG79">
        <v>81</v>
      </c>
      <c r="AH79">
        <v>26</v>
      </c>
      <c r="AI79">
        <v>0</v>
      </c>
      <c r="AJ79">
        <v>9</v>
      </c>
      <c r="AK79">
        <v>4</v>
      </c>
      <c r="AL79">
        <v>56</v>
      </c>
      <c r="AM79">
        <v>39</v>
      </c>
      <c r="AN79">
        <v>2</v>
      </c>
      <c r="AO79">
        <v>2</v>
      </c>
      <c r="AP79">
        <v>0</v>
      </c>
      <c r="AQ79">
        <v>0</v>
      </c>
      <c r="AR79">
        <v>0</v>
      </c>
      <c r="AS79">
        <v>0</v>
      </c>
      <c r="AT79">
        <v>0</v>
      </c>
      <c r="AU79">
        <v>0</v>
      </c>
      <c r="AV79">
        <v>0</v>
      </c>
      <c r="AW79">
        <v>0</v>
      </c>
      <c r="AX79">
        <v>0</v>
      </c>
      <c r="AY79">
        <v>0</v>
      </c>
      <c r="AZ79">
        <v>0</v>
      </c>
      <c r="BA79">
        <v>0</v>
      </c>
      <c r="BB79">
        <v>0</v>
      </c>
      <c r="BC79">
        <v>0</v>
      </c>
      <c r="BD79">
        <v>0</v>
      </c>
      <c r="BE79">
        <v>0</v>
      </c>
      <c r="BF79">
        <v>0</v>
      </c>
      <c r="BG79" s="20">
        <v>6</v>
      </c>
      <c r="BH79" s="20">
        <v>0</v>
      </c>
      <c r="BI79" s="20">
        <v>58</v>
      </c>
      <c r="BJ79" s="20">
        <v>18</v>
      </c>
      <c r="BK79" s="20">
        <v>239</v>
      </c>
      <c r="BL79" s="20">
        <v>524</v>
      </c>
      <c r="BM79" s="20">
        <v>422</v>
      </c>
      <c r="BN79" s="20">
        <v>61</v>
      </c>
      <c r="BO79" s="20">
        <v>52</v>
      </c>
      <c r="BP79" s="20">
        <v>2670</v>
      </c>
      <c r="BQ79" s="20">
        <v>732</v>
      </c>
      <c r="BR79" s="20">
        <v>0</v>
      </c>
      <c r="BS79" s="20">
        <v>30</v>
      </c>
      <c r="BT79" s="20">
        <v>380</v>
      </c>
      <c r="BU79" s="20">
        <v>487</v>
      </c>
      <c r="BV79" s="20">
        <v>1589</v>
      </c>
    </row>
    <row r="80" spans="1:74" x14ac:dyDescent="0.25">
      <c r="A80" s="20" t="s">
        <v>434</v>
      </c>
      <c r="B80" s="20" t="s">
        <v>442</v>
      </c>
      <c r="C80" s="20" t="s">
        <v>443</v>
      </c>
      <c r="D80" s="1">
        <v>44571</v>
      </c>
      <c r="E80">
        <v>33</v>
      </c>
      <c r="F80">
        <v>0</v>
      </c>
      <c r="G80">
        <v>0</v>
      </c>
      <c r="H80">
        <v>0</v>
      </c>
      <c r="I80">
        <v>0</v>
      </c>
      <c r="J80">
        <v>22</v>
      </c>
      <c r="K80">
        <v>3</v>
      </c>
      <c r="L80">
        <v>2</v>
      </c>
      <c r="M80">
        <v>0</v>
      </c>
      <c r="N80">
        <v>1</v>
      </c>
      <c r="O80">
        <v>0</v>
      </c>
      <c r="P80">
        <v>1</v>
      </c>
      <c r="Q80">
        <v>0</v>
      </c>
      <c r="R80">
        <v>204</v>
      </c>
      <c r="S80">
        <v>162</v>
      </c>
      <c r="T80">
        <v>17</v>
      </c>
      <c r="U80">
        <v>2</v>
      </c>
      <c r="V80">
        <v>2</v>
      </c>
      <c r="W80">
        <v>518</v>
      </c>
      <c r="X80">
        <v>266</v>
      </c>
      <c r="Y80">
        <v>19</v>
      </c>
      <c r="Z80">
        <v>48</v>
      </c>
      <c r="AA80">
        <v>27</v>
      </c>
      <c r="AB80">
        <v>541</v>
      </c>
      <c r="AC80">
        <v>277</v>
      </c>
      <c r="AD80">
        <v>5</v>
      </c>
      <c r="AE80">
        <v>56</v>
      </c>
      <c r="AF80">
        <v>43</v>
      </c>
      <c r="AG80">
        <v>78</v>
      </c>
      <c r="AH80">
        <v>19</v>
      </c>
      <c r="AI80">
        <v>1</v>
      </c>
      <c r="AJ80">
        <v>15</v>
      </c>
      <c r="AK80">
        <v>8</v>
      </c>
      <c r="AL80">
        <v>12</v>
      </c>
      <c r="AM80">
        <v>8</v>
      </c>
      <c r="AN80">
        <v>0</v>
      </c>
      <c r="AO80">
        <v>0</v>
      </c>
      <c r="AP80">
        <v>0</v>
      </c>
      <c r="AQ80">
        <v>0</v>
      </c>
      <c r="AR80">
        <v>0</v>
      </c>
      <c r="AS80">
        <v>0</v>
      </c>
      <c r="AT80">
        <v>0</v>
      </c>
      <c r="AU80">
        <v>0</v>
      </c>
      <c r="AV80">
        <v>0</v>
      </c>
      <c r="AW80">
        <v>0</v>
      </c>
      <c r="AX80">
        <v>0</v>
      </c>
      <c r="AY80">
        <v>0</v>
      </c>
      <c r="AZ80">
        <v>0</v>
      </c>
      <c r="BA80">
        <v>0</v>
      </c>
      <c r="BB80">
        <v>0</v>
      </c>
      <c r="BC80">
        <v>1</v>
      </c>
      <c r="BD80">
        <v>0</v>
      </c>
      <c r="BE80">
        <v>0</v>
      </c>
      <c r="BF80">
        <v>0</v>
      </c>
      <c r="BG80" s="20">
        <v>0</v>
      </c>
      <c r="BH80" s="20">
        <v>0</v>
      </c>
      <c r="BI80" s="20">
        <v>26</v>
      </c>
      <c r="BJ80" s="20">
        <v>0</v>
      </c>
      <c r="BK80" s="20">
        <v>181</v>
      </c>
      <c r="BL80" s="20">
        <v>405</v>
      </c>
      <c r="BM80" s="20">
        <v>424</v>
      </c>
      <c r="BN80" s="20">
        <v>49</v>
      </c>
      <c r="BO80" s="20">
        <v>12</v>
      </c>
      <c r="BP80" s="20">
        <v>2252</v>
      </c>
      <c r="BQ80" s="20">
        <v>632</v>
      </c>
      <c r="BR80" s="20">
        <v>0</v>
      </c>
      <c r="BS80" s="20">
        <v>23</v>
      </c>
      <c r="BT80" s="20">
        <v>281</v>
      </c>
      <c r="BU80" s="20">
        <v>452</v>
      </c>
      <c r="BV80" s="20">
        <v>1373</v>
      </c>
    </row>
    <row r="81" spans="1:74" x14ac:dyDescent="0.25">
      <c r="A81" s="20" t="s">
        <v>434</v>
      </c>
      <c r="B81" s="20" t="s">
        <v>437</v>
      </c>
      <c r="C81" s="20" t="s">
        <v>530</v>
      </c>
      <c r="D81" s="1">
        <v>44571</v>
      </c>
      <c r="E81">
        <v>66</v>
      </c>
      <c r="F81">
        <v>2</v>
      </c>
      <c r="G81">
        <v>1</v>
      </c>
      <c r="H81">
        <v>0</v>
      </c>
      <c r="I81">
        <v>0</v>
      </c>
      <c r="J81">
        <v>42</v>
      </c>
      <c r="K81">
        <v>0</v>
      </c>
      <c r="L81">
        <v>6</v>
      </c>
      <c r="M81">
        <v>3</v>
      </c>
      <c r="N81">
        <v>0</v>
      </c>
      <c r="O81">
        <v>0</v>
      </c>
      <c r="P81">
        <v>0</v>
      </c>
      <c r="Q81">
        <v>0</v>
      </c>
      <c r="R81">
        <v>304</v>
      </c>
      <c r="S81">
        <v>249</v>
      </c>
      <c r="T81">
        <v>6</v>
      </c>
      <c r="U81">
        <v>11</v>
      </c>
      <c r="V81">
        <v>4</v>
      </c>
      <c r="W81">
        <v>742</v>
      </c>
      <c r="X81">
        <v>380</v>
      </c>
      <c r="Y81">
        <v>8</v>
      </c>
      <c r="Z81">
        <v>25</v>
      </c>
      <c r="AA81">
        <v>87</v>
      </c>
      <c r="AB81">
        <v>634</v>
      </c>
      <c r="AC81">
        <v>360</v>
      </c>
      <c r="AD81">
        <v>0</v>
      </c>
      <c r="AE81">
        <v>0</v>
      </c>
      <c r="AF81">
        <v>108</v>
      </c>
      <c r="AG81">
        <v>71</v>
      </c>
      <c r="AH81">
        <v>27</v>
      </c>
      <c r="AI81">
        <v>0</v>
      </c>
      <c r="AJ81">
        <v>1</v>
      </c>
      <c r="AK81">
        <v>10</v>
      </c>
      <c r="AL81">
        <v>20</v>
      </c>
      <c r="AM81">
        <v>11</v>
      </c>
      <c r="AN81">
        <v>0</v>
      </c>
      <c r="AO81">
        <v>0</v>
      </c>
      <c r="AP81">
        <v>0</v>
      </c>
      <c r="AQ81">
        <v>0</v>
      </c>
      <c r="AR81">
        <v>0</v>
      </c>
      <c r="AS81">
        <v>0</v>
      </c>
      <c r="AT81">
        <v>0</v>
      </c>
      <c r="AU81">
        <v>0</v>
      </c>
      <c r="AV81">
        <v>0</v>
      </c>
      <c r="AW81">
        <v>0</v>
      </c>
      <c r="AX81">
        <v>0</v>
      </c>
      <c r="AY81">
        <v>0</v>
      </c>
      <c r="AZ81">
        <v>0</v>
      </c>
      <c r="BA81">
        <v>0</v>
      </c>
      <c r="BB81">
        <v>0</v>
      </c>
      <c r="BC81">
        <v>0</v>
      </c>
      <c r="BD81">
        <v>0</v>
      </c>
      <c r="BE81">
        <v>0</v>
      </c>
      <c r="BF81">
        <v>0</v>
      </c>
      <c r="BG81" s="20">
        <v>2</v>
      </c>
      <c r="BH81" s="20">
        <v>0</v>
      </c>
      <c r="BI81" s="20">
        <v>52</v>
      </c>
      <c r="BJ81" s="20">
        <v>0</v>
      </c>
      <c r="BK81" s="20">
        <v>278</v>
      </c>
      <c r="BL81" s="20">
        <v>596</v>
      </c>
      <c r="BM81" s="20">
        <v>514</v>
      </c>
      <c r="BN81" s="20">
        <v>59</v>
      </c>
      <c r="BO81" s="20">
        <v>19</v>
      </c>
      <c r="BP81" s="20">
        <v>2749</v>
      </c>
      <c r="BQ81" s="20">
        <v>856</v>
      </c>
      <c r="BR81" s="20">
        <v>0</v>
      </c>
      <c r="BS81" s="20">
        <v>5</v>
      </c>
      <c r="BT81" s="20">
        <v>39</v>
      </c>
      <c r="BU81" s="20">
        <v>857</v>
      </c>
      <c r="BV81" s="20">
        <v>1702</v>
      </c>
    </row>
    <row r="82" spans="1:74" x14ac:dyDescent="0.25">
      <c r="A82" s="20" t="s">
        <v>434</v>
      </c>
      <c r="B82" s="20" t="s">
        <v>444</v>
      </c>
      <c r="C82" s="20" t="s">
        <v>445</v>
      </c>
      <c r="D82" s="1">
        <v>44571</v>
      </c>
      <c r="E82">
        <v>160</v>
      </c>
      <c r="F82">
        <v>3</v>
      </c>
      <c r="G82">
        <v>2</v>
      </c>
      <c r="H82">
        <v>4</v>
      </c>
      <c r="I82">
        <v>3</v>
      </c>
      <c r="J82">
        <v>76</v>
      </c>
      <c r="K82">
        <v>7</v>
      </c>
      <c r="L82">
        <v>19</v>
      </c>
      <c r="M82">
        <v>1</v>
      </c>
      <c r="N82">
        <v>105</v>
      </c>
      <c r="O82">
        <v>61</v>
      </c>
      <c r="P82">
        <v>2</v>
      </c>
      <c r="Q82">
        <v>1</v>
      </c>
      <c r="R82">
        <v>317</v>
      </c>
      <c r="S82">
        <v>185</v>
      </c>
      <c r="T82">
        <v>36</v>
      </c>
      <c r="U82">
        <v>29</v>
      </c>
      <c r="V82">
        <v>3</v>
      </c>
      <c r="W82">
        <v>2485</v>
      </c>
      <c r="X82">
        <v>1054</v>
      </c>
      <c r="Y82">
        <v>129</v>
      </c>
      <c r="Z82">
        <v>408</v>
      </c>
      <c r="AA82">
        <v>51</v>
      </c>
      <c r="AB82">
        <v>1742</v>
      </c>
      <c r="AC82">
        <v>643</v>
      </c>
      <c r="AD82">
        <v>149</v>
      </c>
      <c r="AE82">
        <v>407</v>
      </c>
      <c r="AF82">
        <v>18</v>
      </c>
      <c r="AG82">
        <v>214</v>
      </c>
      <c r="AH82">
        <v>75</v>
      </c>
      <c r="AI82">
        <v>13</v>
      </c>
      <c r="AJ82">
        <v>36</v>
      </c>
      <c r="AK82">
        <v>5</v>
      </c>
      <c r="AL82">
        <v>57</v>
      </c>
      <c r="AM82">
        <v>24</v>
      </c>
      <c r="AN82">
        <v>8</v>
      </c>
      <c r="AO82">
        <v>2</v>
      </c>
      <c r="AP82">
        <v>1</v>
      </c>
      <c r="AQ82">
        <v>0</v>
      </c>
      <c r="AR82">
        <v>0</v>
      </c>
      <c r="AS82">
        <v>0</v>
      </c>
      <c r="AT82">
        <v>0</v>
      </c>
      <c r="AU82">
        <v>0</v>
      </c>
      <c r="AV82">
        <v>0</v>
      </c>
      <c r="AW82">
        <v>0</v>
      </c>
      <c r="AX82">
        <v>0</v>
      </c>
      <c r="AY82">
        <v>0</v>
      </c>
      <c r="AZ82">
        <v>0</v>
      </c>
      <c r="BA82">
        <v>2</v>
      </c>
      <c r="BB82">
        <v>0</v>
      </c>
      <c r="BC82">
        <v>0</v>
      </c>
      <c r="BD82">
        <v>0</v>
      </c>
      <c r="BE82">
        <v>0</v>
      </c>
      <c r="BF82">
        <v>0</v>
      </c>
      <c r="BG82" s="20">
        <v>3</v>
      </c>
      <c r="BH82" s="20">
        <v>4</v>
      </c>
      <c r="BI82" s="20">
        <v>124</v>
      </c>
      <c r="BJ82" s="20">
        <v>95</v>
      </c>
      <c r="BK82" s="20">
        <v>238</v>
      </c>
      <c r="BL82" s="20">
        <v>1775</v>
      </c>
      <c r="BM82" s="20">
        <v>1108</v>
      </c>
      <c r="BN82" s="20">
        <v>141</v>
      </c>
      <c r="BO82" s="20">
        <v>43</v>
      </c>
      <c r="BP82" s="20">
        <v>11580</v>
      </c>
      <c r="BQ82" s="20">
        <v>2422</v>
      </c>
      <c r="BR82" s="20">
        <v>0</v>
      </c>
      <c r="BS82" s="20">
        <v>654</v>
      </c>
      <c r="BT82" s="20">
        <v>4063</v>
      </c>
      <c r="BU82" s="20">
        <v>264</v>
      </c>
      <c r="BV82" s="20">
        <v>5964</v>
      </c>
    </row>
    <row r="83" spans="1:74" x14ac:dyDescent="0.25">
      <c r="A83" s="20" t="s">
        <v>434</v>
      </c>
      <c r="B83" s="20" t="s">
        <v>439</v>
      </c>
      <c r="C83" s="20" t="s">
        <v>446</v>
      </c>
      <c r="D83" s="1">
        <v>44571</v>
      </c>
      <c r="E83">
        <v>81</v>
      </c>
      <c r="F83">
        <v>2</v>
      </c>
      <c r="G83">
        <v>2</v>
      </c>
      <c r="H83">
        <v>0</v>
      </c>
      <c r="I83">
        <v>0</v>
      </c>
      <c r="J83">
        <v>44</v>
      </c>
      <c r="K83">
        <v>2</v>
      </c>
      <c r="L83">
        <v>4</v>
      </c>
      <c r="M83">
        <v>8</v>
      </c>
      <c r="N83">
        <v>1</v>
      </c>
      <c r="O83">
        <v>1</v>
      </c>
      <c r="P83">
        <v>0</v>
      </c>
      <c r="Q83">
        <v>0</v>
      </c>
      <c r="R83">
        <v>291</v>
      </c>
      <c r="S83">
        <v>225</v>
      </c>
      <c r="T83">
        <v>7</v>
      </c>
      <c r="U83">
        <v>16</v>
      </c>
      <c r="V83">
        <v>0</v>
      </c>
      <c r="W83">
        <v>1320</v>
      </c>
      <c r="X83">
        <v>586</v>
      </c>
      <c r="Y83">
        <v>11</v>
      </c>
      <c r="Z83">
        <v>167</v>
      </c>
      <c r="AA83">
        <v>100</v>
      </c>
      <c r="AB83">
        <v>907</v>
      </c>
      <c r="AC83">
        <v>358</v>
      </c>
      <c r="AD83">
        <v>0</v>
      </c>
      <c r="AE83">
        <v>73</v>
      </c>
      <c r="AF83">
        <v>198</v>
      </c>
      <c r="AG83">
        <v>203</v>
      </c>
      <c r="AH83">
        <v>52</v>
      </c>
      <c r="AI83">
        <v>0</v>
      </c>
      <c r="AJ83">
        <v>37</v>
      </c>
      <c r="AK83">
        <v>28</v>
      </c>
      <c r="AL83">
        <v>27</v>
      </c>
      <c r="AM83">
        <v>17</v>
      </c>
      <c r="AN83">
        <v>6</v>
      </c>
      <c r="AO83">
        <v>1</v>
      </c>
      <c r="AP83">
        <v>0</v>
      </c>
      <c r="AQ83">
        <v>0</v>
      </c>
      <c r="AR83">
        <v>0</v>
      </c>
      <c r="AS83">
        <v>0</v>
      </c>
      <c r="AT83">
        <v>0</v>
      </c>
      <c r="AU83">
        <v>0</v>
      </c>
      <c r="AV83">
        <v>0</v>
      </c>
      <c r="AW83">
        <v>0</v>
      </c>
      <c r="AX83">
        <v>0</v>
      </c>
      <c r="AY83">
        <v>0</v>
      </c>
      <c r="AZ83">
        <v>0</v>
      </c>
      <c r="BA83">
        <v>0</v>
      </c>
      <c r="BB83">
        <v>0</v>
      </c>
      <c r="BC83">
        <v>0</v>
      </c>
      <c r="BD83">
        <v>0</v>
      </c>
      <c r="BE83">
        <v>0</v>
      </c>
      <c r="BF83">
        <v>0</v>
      </c>
      <c r="BG83" s="20">
        <v>2</v>
      </c>
      <c r="BH83" s="20">
        <v>0</v>
      </c>
      <c r="BI83" s="20">
        <v>62</v>
      </c>
      <c r="BJ83" s="20">
        <v>1</v>
      </c>
      <c r="BK83" s="20">
        <v>264</v>
      </c>
      <c r="BL83" s="20">
        <v>990</v>
      </c>
      <c r="BM83" s="20">
        <v>602</v>
      </c>
      <c r="BN83" s="20">
        <v>129</v>
      </c>
      <c r="BO83" s="20">
        <v>19</v>
      </c>
      <c r="BP83" s="20">
        <v>4989</v>
      </c>
      <c r="BQ83" s="20">
        <v>1010</v>
      </c>
      <c r="BR83" s="20">
        <v>0</v>
      </c>
      <c r="BS83" s="20">
        <v>10</v>
      </c>
      <c r="BT83" s="20">
        <v>569</v>
      </c>
      <c r="BU83" s="20">
        <v>1502</v>
      </c>
      <c r="BV83" s="20">
        <v>2599</v>
      </c>
    </row>
    <row r="84" spans="1:74" x14ac:dyDescent="0.25">
      <c r="A84" s="20" t="s">
        <v>434</v>
      </c>
      <c r="B84" s="20" t="s">
        <v>435</v>
      </c>
      <c r="C84" s="20" t="s">
        <v>531</v>
      </c>
      <c r="D84" s="1">
        <v>44571</v>
      </c>
      <c r="E84">
        <v>23</v>
      </c>
      <c r="F84">
        <v>1</v>
      </c>
      <c r="G84">
        <v>1</v>
      </c>
      <c r="H84">
        <v>0</v>
      </c>
      <c r="I84">
        <v>0</v>
      </c>
      <c r="J84">
        <v>13</v>
      </c>
      <c r="K84">
        <v>1</v>
      </c>
      <c r="L84">
        <v>4</v>
      </c>
      <c r="M84">
        <v>1</v>
      </c>
      <c r="N84">
        <v>0</v>
      </c>
      <c r="O84">
        <v>0</v>
      </c>
      <c r="P84">
        <v>0</v>
      </c>
      <c r="Q84">
        <v>0</v>
      </c>
      <c r="R84">
        <v>65</v>
      </c>
      <c r="S84">
        <v>32</v>
      </c>
      <c r="T84">
        <v>7</v>
      </c>
      <c r="U84">
        <v>6</v>
      </c>
      <c r="V84">
        <v>9</v>
      </c>
      <c r="W84">
        <v>231</v>
      </c>
      <c r="X84">
        <v>94</v>
      </c>
      <c r="Y84">
        <v>4</v>
      </c>
      <c r="Z84">
        <v>8</v>
      </c>
      <c r="AA84">
        <v>39</v>
      </c>
      <c r="AB84">
        <v>298</v>
      </c>
      <c r="AC84">
        <v>115</v>
      </c>
      <c r="AD84">
        <v>1</v>
      </c>
      <c r="AE84">
        <v>11</v>
      </c>
      <c r="AF84">
        <v>95</v>
      </c>
      <c r="AG84">
        <v>34</v>
      </c>
      <c r="AH84">
        <v>7</v>
      </c>
      <c r="AI84">
        <v>0</v>
      </c>
      <c r="AJ84">
        <v>1</v>
      </c>
      <c r="AK84">
        <v>12</v>
      </c>
      <c r="AL84">
        <v>7</v>
      </c>
      <c r="AM84">
        <v>2</v>
      </c>
      <c r="AN84">
        <v>1</v>
      </c>
      <c r="AO84">
        <v>0</v>
      </c>
      <c r="AP84">
        <v>1</v>
      </c>
      <c r="AQ84">
        <v>0</v>
      </c>
      <c r="AR84">
        <v>0</v>
      </c>
      <c r="AS84">
        <v>0</v>
      </c>
      <c r="AT84">
        <v>0</v>
      </c>
      <c r="AU84">
        <v>0</v>
      </c>
      <c r="AV84">
        <v>0</v>
      </c>
      <c r="AW84">
        <v>0</v>
      </c>
      <c r="AX84">
        <v>0</v>
      </c>
      <c r="AY84">
        <v>0</v>
      </c>
      <c r="AZ84">
        <v>0</v>
      </c>
      <c r="BA84">
        <v>0</v>
      </c>
      <c r="BB84">
        <v>0</v>
      </c>
      <c r="BC84">
        <v>0</v>
      </c>
      <c r="BD84">
        <v>0</v>
      </c>
      <c r="BE84">
        <v>0</v>
      </c>
      <c r="BF84">
        <v>0</v>
      </c>
      <c r="BG84" s="20">
        <v>1</v>
      </c>
      <c r="BH84" s="20">
        <v>0</v>
      </c>
      <c r="BI84" s="20">
        <v>17</v>
      </c>
      <c r="BJ84" s="20">
        <v>0</v>
      </c>
      <c r="BK84" s="20">
        <v>40</v>
      </c>
      <c r="BL84" s="20">
        <v>174</v>
      </c>
      <c r="BM84" s="20">
        <v>179</v>
      </c>
      <c r="BN84" s="20">
        <v>20</v>
      </c>
      <c r="BO84" s="20">
        <v>5</v>
      </c>
      <c r="BP84" s="20">
        <v>1381</v>
      </c>
      <c r="BQ84" s="20">
        <v>253</v>
      </c>
      <c r="BR84" s="20">
        <v>0</v>
      </c>
      <c r="BS84" s="20">
        <v>5</v>
      </c>
      <c r="BT84" s="20">
        <v>35</v>
      </c>
      <c r="BU84" s="20">
        <v>567</v>
      </c>
      <c r="BV84" s="20">
        <v>680</v>
      </c>
    </row>
    <row r="85" spans="1:74" x14ac:dyDescent="0.25">
      <c r="A85" s="20" t="s">
        <v>434</v>
      </c>
      <c r="B85" s="20" t="s">
        <v>437</v>
      </c>
      <c r="C85" s="20" t="s">
        <v>532</v>
      </c>
      <c r="D85" s="1">
        <v>44571</v>
      </c>
      <c r="E85">
        <v>133</v>
      </c>
      <c r="F85">
        <v>5</v>
      </c>
      <c r="G85">
        <v>4</v>
      </c>
      <c r="H85">
        <v>0</v>
      </c>
      <c r="I85">
        <v>0</v>
      </c>
      <c r="J85">
        <v>79</v>
      </c>
      <c r="K85">
        <v>1</v>
      </c>
      <c r="L85">
        <v>4</v>
      </c>
      <c r="M85">
        <v>9</v>
      </c>
      <c r="N85">
        <v>3</v>
      </c>
      <c r="O85">
        <v>3</v>
      </c>
      <c r="P85">
        <v>0</v>
      </c>
      <c r="Q85">
        <v>0</v>
      </c>
      <c r="R85">
        <v>572</v>
      </c>
      <c r="S85">
        <v>461</v>
      </c>
      <c r="T85">
        <v>8</v>
      </c>
      <c r="U85">
        <v>1</v>
      </c>
      <c r="V85">
        <v>40</v>
      </c>
      <c r="W85">
        <v>1437</v>
      </c>
      <c r="X85">
        <v>778</v>
      </c>
      <c r="Y85">
        <v>26</v>
      </c>
      <c r="Z85">
        <v>57</v>
      </c>
      <c r="AA85">
        <v>168</v>
      </c>
      <c r="AB85">
        <v>989</v>
      </c>
      <c r="AC85">
        <v>531</v>
      </c>
      <c r="AD85">
        <v>1</v>
      </c>
      <c r="AE85">
        <v>2</v>
      </c>
      <c r="AF85">
        <v>217</v>
      </c>
      <c r="AG85">
        <v>158</v>
      </c>
      <c r="AH85">
        <v>63</v>
      </c>
      <c r="AI85">
        <v>0</v>
      </c>
      <c r="AJ85">
        <v>9</v>
      </c>
      <c r="AK85">
        <v>26</v>
      </c>
      <c r="AL85">
        <v>51</v>
      </c>
      <c r="AM85">
        <v>35</v>
      </c>
      <c r="AN85">
        <v>4</v>
      </c>
      <c r="AO85">
        <v>0</v>
      </c>
      <c r="AP85">
        <v>1</v>
      </c>
      <c r="AQ85">
        <v>0</v>
      </c>
      <c r="AR85">
        <v>0</v>
      </c>
      <c r="AS85">
        <v>0</v>
      </c>
      <c r="AT85">
        <v>0</v>
      </c>
      <c r="AU85">
        <v>0</v>
      </c>
      <c r="AV85">
        <v>0</v>
      </c>
      <c r="AW85">
        <v>0</v>
      </c>
      <c r="AX85">
        <v>0</v>
      </c>
      <c r="AY85">
        <v>0</v>
      </c>
      <c r="AZ85">
        <v>0</v>
      </c>
      <c r="BA85">
        <v>0</v>
      </c>
      <c r="BB85">
        <v>0</v>
      </c>
      <c r="BC85">
        <v>0</v>
      </c>
      <c r="BD85">
        <v>0</v>
      </c>
      <c r="BE85">
        <v>0</v>
      </c>
      <c r="BF85">
        <v>0</v>
      </c>
      <c r="BG85" s="20">
        <v>5</v>
      </c>
      <c r="BH85" s="20">
        <v>0</v>
      </c>
      <c r="BI85" s="20">
        <v>115</v>
      </c>
      <c r="BJ85" s="20">
        <v>3</v>
      </c>
      <c r="BK85" s="20">
        <v>519</v>
      </c>
      <c r="BL85" s="20">
        <v>1146</v>
      </c>
      <c r="BM85" s="20">
        <v>742</v>
      </c>
      <c r="BN85" s="20">
        <v>114</v>
      </c>
      <c r="BO85" s="20">
        <v>46</v>
      </c>
      <c r="BP85" s="20">
        <v>4402</v>
      </c>
      <c r="BQ85" s="20">
        <v>1361</v>
      </c>
      <c r="BR85" s="20">
        <v>0</v>
      </c>
      <c r="BS85" s="20">
        <v>12</v>
      </c>
      <c r="BT85" s="20">
        <v>262</v>
      </c>
      <c r="BU85" s="20">
        <v>1185</v>
      </c>
      <c r="BV85" s="20">
        <v>2732</v>
      </c>
    </row>
    <row r="86" spans="1:74" x14ac:dyDescent="0.25">
      <c r="A86" s="20" t="s">
        <v>434</v>
      </c>
      <c r="B86" s="20" t="s">
        <v>442</v>
      </c>
      <c r="C86" s="20" t="s">
        <v>533</v>
      </c>
      <c r="D86" s="1">
        <v>44571</v>
      </c>
      <c r="E86">
        <v>75</v>
      </c>
      <c r="F86">
        <v>0</v>
      </c>
      <c r="G86">
        <v>0</v>
      </c>
      <c r="H86">
        <v>0</v>
      </c>
      <c r="I86">
        <v>0</v>
      </c>
      <c r="J86">
        <v>42</v>
      </c>
      <c r="K86">
        <v>3</v>
      </c>
      <c r="L86">
        <v>4</v>
      </c>
      <c r="M86">
        <v>9</v>
      </c>
      <c r="N86">
        <v>4</v>
      </c>
      <c r="O86">
        <v>3</v>
      </c>
      <c r="P86">
        <v>0</v>
      </c>
      <c r="Q86">
        <v>0</v>
      </c>
      <c r="R86">
        <v>197</v>
      </c>
      <c r="S86">
        <v>116</v>
      </c>
      <c r="T86">
        <v>15</v>
      </c>
      <c r="U86">
        <v>6</v>
      </c>
      <c r="V86">
        <v>30</v>
      </c>
      <c r="W86">
        <v>761</v>
      </c>
      <c r="X86">
        <v>379</v>
      </c>
      <c r="Y86">
        <v>20</v>
      </c>
      <c r="Z86">
        <v>39</v>
      </c>
      <c r="AA86">
        <v>88</v>
      </c>
      <c r="AB86">
        <v>614</v>
      </c>
      <c r="AC86">
        <v>218</v>
      </c>
      <c r="AD86">
        <v>9</v>
      </c>
      <c r="AE86">
        <v>20</v>
      </c>
      <c r="AF86">
        <v>222</v>
      </c>
      <c r="AG86">
        <v>77</v>
      </c>
      <c r="AH86">
        <v>23</v>
      </c>
      <c r="AI86">
        <v>0</v>
      </c>
      <c r="AJ86">
        <v>2</v>
      </c>
      <c r="AK86">
        <v>17</v>
      </c>
      <c r="AL86">
        <v>24</v>
      </c>
      <c r="AM86">
        <v>24</v>
      </c>
      <c r="AN86">
        <v>0</v>
      </c>
      <c r="AO86">
        <v>0</v>
      </c>
      <c r="AP86">
        <v>0</v>
      </c>
      <c r="AQ86">
        <v>0</v>
      </c>
      <c r="AR86">
        <v>0</v>
      </c>
      <c r="AS86">
        <v>0</v>
      </c>
      <c r="AT86">
        <v>0</v>
      </c>
      <c r="AU86">
        <v>0</v>
      </c>
      <c r="AV86">
        <v>0</v>
      </c>
      <c r="AW86">
        <v>0</v>
      </c>
      <c r="AX86">
        <v>0</v>
      </c>
      <c r="AY86">
        <v>0</v>
      </c>
      <c r="AZ86">
        <v>0</v>
      </c>
      <c r="BA86">
        <v>0</v>
      </c>
      <c r="BB86">
        <v>0</v>
      </c>
      <c r="BC86">
        <v>0</v>
      </c>
      <c r="BD86">
        <v>0</v>
      </c>
      <c r="BE86">
        <v>0</v>
      </c>
      <c r="BF86">
        <v>0</v>
      </c>
      <c r="BG86" s="20">
        <v>0</v>
      </c>
      <c r="BH86" s="20">
        <v>0</v>
      </c>
      <c r="BI86" s="20">
        <v>55</v>
      </c>
      <c r="BJ86" s="20">
        <v>4</v>
      </c>
      <c r="BK86" s="20">
        <v>144</v>
      </c>
      <c r="BL86" s="20">
        <v>589</v>
      </c>
      <c r="BM86" s="20">
        <v>356</v>
      </c>
      <c r="BN86" s="20">
        <v>50</v>
      </c>
      <c r="BO86" s="20">
        <v>24</v>
      </c>
      <c r="BP86" s="20">
        <v>3126</v>
      </c>
      <c r="BQ86" s="20">
        <v>593</v>
      </c>
      <c r="BR86" s="20">
        <v>0</v>
      </c>
      <c r="BS86" s="20">
        <v>24</v>
      </c>
      <c r="BT86" s="20">
        <v>113</v>
      </c>
      <c r="BU86" s="20">
        <v>1310</v>
      </c>
      <c r="BV86" s="20">
        <v>1506</v>
      </c>
    </row>
    <row r="87" spans="1:74" x14ac:dyDescent="0.25">
      <c r="A87" s="20" t="s">
        <v>434</v>
      </c>
      <c r="B87" s="20" t="s">
        <v>437</v>
      </c>
      <c r="C87" s="20" t="s">
        <v>534</v>
      </c>
      <c r="D87" s="1">
        <v>44571</v>
      </c>
      <c r="E87">
        <v>71</v>
      </c>
      <c r="F87">
        <v>1</v>
      </c>
      <c r="G87">
        <v>0</v>
      </c>
      <c r="H87">
        <v>0</v>
      </c>
      <c r="I87">
        <v>0</v>
      </c>
      <c r="J87">
        <v>38</v>
      </c>
      <c r="K87">
        <v>4</v>
      </c>
      <c r="L87">
        <v>1</v>
      </c>
      <c r="M87">
        <v>7</v>
      </c>
      <c r="N87">
        <v>2</v>
      </c>
      <c r="O87">
        <v>1</v>
      </c>
      <c r="P87">
        <v>1</v>
      </c>
      <c r="Q87">
        <v>0</v>
      </c>
      <c r="R87">
        <v>244</v>
      </c>
      <c r="S87">
        <v>192</v>
      </c>
      <c r="T87">
        <v>19</v>
      </c>
      <c r="U87">
        <v>2</v>
      </c>
      <c r="V87">
        <v>2</v>
      </c>
      <c r="W87">
        <v>602</v>
      </c>
      <c r="X87">
        <v>299</v>
      </c>
      <c r="Y87">
        <v>19</v>
      </c>
      <c r="Z87">
        <v>37</v>
      </c>
      <c r="AA87">
        <v>47</v>
      </c>
      <c r="AB87">
        <v>498</v>
      </c>
      <c r="AC87">
        <v>242</v>
      </c>
      <c r="AD87">
        <v>5</v>
      </c>
      <c r="AE87">
        <v>37</v>
      </c>
      <c r="AF87">
        <v>80</v>
      </c>
      <c r="AG87">
        <v>64</v>
      </c>
      <c r="AH87">
        <v>10</v>
      </c>
      <c r="AI87">
        <v>3</v>
      </c>
      <c r="AJ87">
        <v>10</v>
      </c>
      <c r="AK87">
        <v>6</v>
      </c>
      <c r="AL87">
        <v>31</v>
      </c>
      <c r="AM87">
        <v>22</v>
      </c>
      <c r="AN87">
        <v>2</v>
      </c>
      <c r="AO87">
        <v>0</v>
      </c>
      <c r="AP87">
        <v>0</v>
      </c>
      <c r="AQ87">
        <v>0</v>
      </c>
      <c r="AR87">
        <v>0</v>
      </c>
      <c r="AS87">
        <v>0</v>
      </c>
      <c r="AT87">
        <v>0</v>
      </c>
      <c r="AU87">
        <v>0</v>
      </c>
      <c r="AV87">
        <v>0</v>
      </c>
      <c r="AW87">
        <v>0</v>
      </c>
      <c r="AX87">
        <v>0</v>
      </c>
      <c r="AY87">
        <v>0</v>
      </c>
      <c r="AZ87">
        <v>0</v>
      </c>
      <c r="BA87">
        <v>0</v>
      </c>
      <c r="BB87">
        <v>0</v>
      </c>
      <c r="BC87">
        <v>0</v>
      </c>
      <c r="BD87">
        <v>0</v>
      </c>
      <c r="BE87">
        <v>0</v>
      </c>
      <c r="BF87">
        <v>0</v>
      </c>
      <c r="BG87" s="20">
        <v>1</v>
      </c>
      <c r="BH87" s="20">
        <v>0</v>
      </c>
      <c r="BI87" s="20">
        <v>54</v>
      </c>
      <c r="BJ87" s="20">
        <v>1</v>
      </c>
      <c r="BK87" s="20">
        <v>216</v>
      </c>
      <c r="BL87" s="20">
        <v>469</v>
      </c>
      <c r="BM87" s="20">
        <v>361</v>
      </c>
      <c r="BN87" s="20">
        <v>42</v>
      </c>
      <c r="BO87" s="20">
        <v>26</v>
      </c>
      <c r="BP87" s="20">
        <v>2351</v>
      </c>
      <c r="BQ87" s="20">
        <v>608</v>
      </c>
      <c r="BR87" s="20">
        <v>0</v>
      </c>
      <c r="BS87" s="20">
        <v>30</v>
      </c>
      <c r="BT87" s="20">
        <v>177</v>
      </c>
      <c r="BU87" s="20">
        <v>621</v>
      </c>
      <c r="BV87" s="20">
        <v>1390</v>
      </c>
    </row>
    <row r="88" spans="1:74" x14ac:dyDescent="0.25">
      <c r="A88" s="20" t="s">
        <v>434</v>
      </c>
      <c r="B88" s="20" t="s">
        <v>439</v>
      </c>
      <c r="C88" s="20" t="s">
        <v>535</v>
      </c>
      <c r="D88" s="1">
        <v>44571</v>
      </c>
      <c r="E88">
        <v>87</v>
      </c>
      <c r="F88">
        <v>0</v>
      </c>
      <c r="G88">
        <v>0</v>
      </c>
      <c r="H88">
        <v>0</v>
      </c>
      <c r="I88">
        <v>0</v>
      </c>
      <c r="J88">
        <v>62</v>
      </c>
      <c r="K88">
        <v>0</v>
      </c>
      <c r="L88">
        <v>4</v>
      </c>
      <c r="M88">
        <v>4</v>
      </c>
      <c r="N88">
        <v>5</v>
      </c>
      <c r="O88">
        <v>4</v>
      </c>
      <c r="P88">
        <v>0</v>
      </c>
      <c r="Q88">
        <v>0</v>
      </c>
      <c r="R88">
        <v>360</v>
      </c>
      <c r="S88">
        <v>294</v>
      </c>
      <c r="T88">
        <v>16</v>
      </c>
      <c r="U88">
        <v>8</v>
      </c>
      <c r="V88">
        <v>7</v>
      </c>
      <c r="W88">
        <v>1026</v>
      </c>
      <c r="X88">
        <v>545</v>
      </c>
      <c r="Y88">
        <v>15</v>
      </c>
      <c r="Z88">
        <v>84</v>
      </c>
      <c r="AA88">
        <v>59</v>
      </c>
      <c r="AB88">
        <v>564</v>
      </c>
      <c r="AC88">
        <v>304</v>
      </c>
      <c r="AD88">
        <v>2</v>
      </c>
      <c r="AE88">
        <v>25</v>
      </c>
      <c r="AF88">
        <v>84</v>
      </c>
      <c r="AG88">
        <v>84</v>
      </c>
      <c r="AH88">
        <v>31</v>
      </c>
      <c r="AI88">
        <v>0</v>
      </c>
      <c r="AJ88">
        <v>10</v>
      </c>
      <c r="AK88">
        <v>11</v>
      </c>
      <c r="AL88">
        <v>39</v>
      </c>
      <c r="AM88">
        <v>32</v>
      </c>
      <c r="AN88">
        <v>1</v>
      </c>
      <c r="AO88">
        <v>1</v>
      </c>
      <c r="AP88">
        <v>0</v>
      </c>
      <c r="AQ88">
        <v>0</v>
      </c>
      <c r="AR88">
        <v>0</v>
      </c>
      <c r="AS88">
        <v>0</v>
      </c>
      <c r="AT88">
        <v>0</v>
      </c>
      <c r="AU88">
        <v>0</v>
      </c>
      <c r="AV88">
        <v>0</v>
      </c>
      <c r="AW88">
        <v>0</v>
      </c>
      <c r="AX88">
        <v>0</v>
      </c>
      <c r="AY88">
        <v>0</v>
      </c>
      <c r="AZ88">
        <v>0</v>
      </c>
      <c r="BA88">
        <v>0</v>
      </c>
      <c r="BB88">
        <v>1</v>
      </c>
      <c r="BC88">
        <v>0</v>
      </c>
      <c r="BD88">
        <v>0</v>
      </c>
      <c r="BE88">
        <v>0</v>
      </c>
      <c r="BF88">
        <v>0</v>
      </c>
      <c r="BG88" s="20">
        <v>0</v>
      </c>
      <c r="BH88" s="20">
        <v>0</v>
      </c>
      <c r="BI88" s="20">
        <v>78</v>
      </c>
      <c r="BJ88" s="20">
        <v>5</v>
      </c>
      <c r="BK88" s="20">
        <v>324</v>
      </c>
      <c r="BL88" s="20">
        <v>821</v>
      </c>
      <c r="BM88" s="20">
        <v>442</v>
      </c>
      <c r="BN88" s="20">
        <v>59</v>
      </c>
      <c r="BO88" s="20">
        <v>37</v>
      </c>
      <c r="BP88" s="20">
        <v>2975</v>
      </c>
      <c r="BQ88" s="20">
        <v>845</v>
      </c>
      <c r="BR88" s="20">
        <v>0</v>
      </c>
      <c r="BS88" s="20">
        <v>16</v>
      </c>
      <c r="BT88" s="20">
        <v>273</v>
      </c>
      <c r="BU88" s="20">
        <v>669</v>
      </c>
      <c r="BV88" s="20">
        <v>1874</v>
      </c>
    </row>
    <row r="89" spans="1:74" x14ac:dyDescent="0.25">
      <c r="A89" s="20" t="s">
        <v>434</v>
      </c>
      <c r="B89" s="20" t="s">
        <v>447</v>
      </c>
      <c r="C89" s="20" t="s">
        <v>448</v>
      </c>
      <c r="D89" s="1">
        <v>44571</v>
      </c>
      <c r="E89">
        <v>293</v>
      </c>
      <c r="F89">
        <v>11</v>
      </c>
      <c r="G89">
        <v>5</v>
      </c>
      <c r="H89">
        <v>6</v>
      </c>
      <c r="I89">
        <v>4</v>
      </c>
      <c r="J89">
        <v>172</v>
      </c>
      <c r="K89">
        <v>4</v>
      </c>
      <c r="L89">
        <v>14</v>
      </c>
      <c r="M89">
        <v>32</v>
      </c>
      <c r="N89">
        <v>105</v>
      </c>
      <c r="O89">
        <v>59</v>
      </c>
      <c r="P89">
        <v>2</v>
      </c>
      <c r="Q89">
        <v>5</v>
      </c>
      <c r="R89">
        <v>979</v>
      </c>
      <c r="S89">
        <v>737</v>
      </c>
      <c r="T89">
        <v>34</v>
      </c>
      <c r="U89">
        <v>40</v>
      </c>
      <c r="V89">
        <v>49</v>
      </c>
      <c r="W89">
        <v>3415</v>
      </c>
      <c r="X89">
        <v>1753</v>
      </c>
      <c r="Y89">
        <v>66</v>
      </c>
      <c r="Z89">
        <v>80</v>
      </c>
      <c r="AA89">
        <v>491</v>
      </c>
      <c r="AB89">
        <v>2173</v>
      </c>
      <c r="AC89">
        <v>1080</v>
      </c>
      <c r="AD89">
        <v>17</v>
      </c>
      <c r="AE89">
        <v>9</v>
      </c>
      <c r="AF89">
        <v>456</v>
      </c>
      <c r="AG89">
        <v>356</v>
      </c>
      <c r="AH89">
        <v>124</v>
      </c>
      <c r="AI89">
        <v>7</v>
      </c>
      <c r="AJ89">
        <v>6</v>
      </c>
      <c r="AK89">
        <v>73</v>
      </c>
      <c r="AL89">
        <v>187</v>
      </c>
      <c r="AM89">
        <v>125</v>
      </c>
      <c r="AN89">
        <v>11</v>
      </c>
      <c r="AO89">
        <v>5</v>
      </c>
      <c r="AP89">
        <v>2</v>
      </c>
      <c r="AQ89">
        <v>0</v>
      </c>
      <c r="AR89">
        <v>0</v>
      </c>
      <c r="AS89">
        <v>0</v>
      </c>
      <c r="AT89">
        <v>1</v>
      </c>
      <c r="AU89">
        <v>0</v>
      </c>
      <c r="AV89">
        <v>0</v>
      </c>
      <c r="AW89">
        <v>0</v>
      </c>
      <c r="AX89">
        <v>0</v>
      </c>
      <c r="AY89">
        <v>0</v>
      </c>
      <c r="AZ89">
        <v>0</v>
      </c>
      <c r="BA89">
        <v>1</v>
      </c>
      <c r="BB89">
        <v>0</v>
      </c>
      <c r="BC89">
        <v>0</v>
      </c>
      <c r="BD89">
        <v>0</v>
      </c>
      <c r="BE89">
        <v>0</v>
      </c>
      <c r="BF89">
        <v>0</v>
      </c>
      <c r="BG89" s="20">
        <v>9</v>
      </c>
      <c r="BH89" s="20">
        <v>6</v>
      </c>
      <c r="BI89" s="20">
        <v>231</v>
      </c>
      <c r="BJ89" s="20">
        <v>92</v>
      </c>
      <c r="BK89" s="20">
        <v>833</v>
      </c>
      <c r="BL89" s="20">
        <v>2638</v>
      </c>
      <c r="BM89" s="20">
        <v>1629</v>
      </c>
      <c r="BN89" s="20">
        <v>238</v>
      </c>
      <c r="BO89" s="20">
        <v>165</v>
      </c>
      <c r="BP89" s="20">
        <v>10399</v>
      </c>
      <c r="BQ89" s="20">
        <v>2873</v>
      </c>
      <c r="BR89" s="20">
        <v>0</v>
      </c>
      <c r="BS89" s="20">
        <v>79</v>
      </c>
      <c r="BT89" s="20">
        <v>99</v>
      </c>
      <c r="BU89" s="20">
        <v>3278</v>
      </c>
      <c r="BV89" s="20">
        <v>6357</v>
      </c>
    </row>
    <row r="90" spans="1:74" x14ac:dyDescent="0.25">
      <c r="A90" s="20" t="s">
        <v>434</v>
      </c>
      <c r="B90" s="20" t="s">
        <v>442</v>
      </c>
      <c r="C90" s="20" t="s">
        <v>536</v>
      </c>
      <c r="D90" s="1">
        <v>44571</v>
      </c>
      <c r="E90">
        <v>70</v>
      </c>
      <c r="F90">
        <v>2</v>
      </c>
      <c r="G90">
        <v>1</v>
      </c>
      <c r="H90">
        <v>0</v>
      </c>
      <c r="I90">
        <v>0</v>
      </c>
      <c r="J90">
        <v>47</v>
      </c>
      <c r="K90">
        <v>0</v>
      </c>
      <c r="L90">
        <v>2</v>
      </c>
      <c r="M90">
        <v>8</v>
      </c>
      <c r="N90">
        <v>0</v>
      </c>
      <c r="O90">
        <v>0</v>
      </c>
      <c r="P90">
        <v>0</v>
      </c>
      <c r="Q90">
        <v>0</v>
      </c>
      <c r="R90">
        <v>347</v>
      </c>
      <c r="S90">
        <v>279</v>
      </c>
      <c r="T90">
        <v>7</v>
      </c>
      <c r="U90">
        <v>0</v>
      </c>
      <c r="V90">
        <v>29</v>
      </c>
      <c r="W90">
        <v>715</v>
      </c>
      <c r="X90">
        <v>372</v>
      </c>
      <c r="Y90">
        <v>10</v>
      </c>
      <c r="Z90">
        <v>12</v>
      </c>
      <c r="AA90">
        <v>91</v>
      </c>
      <c r="AB90">
        <v>715</v>
      </c>
      <c r="AC90">
        <v>376</v>
      </c>
      <c r="AD90">
        <v>0</v>
      </c>
      <c r="AE90">
        <v>1</v>
      </c>
      <c r="AF90">
        <v>140</v>
      </c>
      <c r="AG90">
        <v>74</v>
      </c>
      <c r="AH90">
        <v>20</v>
      </c>
      <c r="AI90">
        <v>0</v>
      </c>
      <c r="AJ90">
        <v>1</v>
      </c>
      <c r="AK90">
        <v>20</v>
      </c>
      <c r="AL90">
        <v>47</v>
      </c>
      <c r="AM90">
        <v>35</v>
      </c>
      <c r="AN90">
        <v>2</v>
      </c>
      <c r="AO90">
        <v>0</v>
      </c>
      <c r="AP90">
        <v>2</v>
      </c>
      <c r="AQ90">
        <v>0</v>
      </c>
      <c r="AR90">
        <v>0</v>
      </c>
      <c r="AS90">
        <v>0</v>
      </c>
      <c r="AT90">
        <v>0</v>
      </c>
      <c r="AU90">
        <v>0</v>
      </c>
      <c r="AV90">
        <v>0</v>
      </c>
      <c r="AW90">
        <v>0</v>
      </c>
      <c r="AX90">
        <v>0</v>
      </c>
      <c r="AY90">
        <v>0</v>
      </c>
      <c r="AZ90">
        <v>0</v>
      </c>
      <c r="BA90">
        <v>0</v>
      </c>
      <c r="BB90">
        <v>0</v>
      </c>
      <c r="BC90">
        <v>0</v>
      </c>
      <c r="BD90">
        <v>0</v>
      </c>
      <c r="BE90">
        <v>0</v>
      </c>
      <c r="BF90">
        <v>0</v>
      </c>
      <c r="BG90" s="20">
        <v>2</v>
      </c>
      <c r="BH90" s="20">
        <v>0</v>
      </c>
      <c r="BI90" s="20">
        <v>58</v>
      </c>
      <c r="BJ90" s="20">
        <v>0</v>
      </c>
      <c r="BK90" s="20">
        <v>310</v>
      </c>
      <c r="BL90" s="20">
        <v>570</v>
      </c>
      <c r="BM90" s="20">
        <v>554</v>
      </c>
      <c r="BN90" s="20">
        <v>47</v>
      </c>
      <c r="BO90" s="20">
        <v>43</v>
      </c>
      <c r="BP90" s="20">
        <v>2918</v>
      </c>
      <c r="BQ90" s="20">
        <v>870</v>
      </c>
      <c r="BR90" s="20">
        <v>0</v>
      </c>
      <c r="BS90" s="20">
        <v>2</v>
      </c>
      <c r="BT90" s="20">
        <v>6</v>
      </c>
      <c r="BU90" s="20">
        <v>976</v>
      </c>
      <c r="BV90" s="20">
        <v>1782</v>
      </c>
    </row>
    <row r="91" spans="1:74" x14ac:dyDescent="0.25">
      <c r="A91" s="20" t="s">
        <v>434</v>
      </c>
      <c r="B91" s="20" t="s">
        <v>435</v>
      </c>
      <c r="C91" s="20" t="s">
        <v>537</v>
      </c>
      <c r="D91" s="1">
        <v>44571</v>
      </c>
      <c r="E91">
        <v>47</v>
      </c>
      <c r="F91">
        <v>0</v>
      </c>
      <c r="G91">
        <v>0</v>
      </c>
      <c r="H91">
        <v>0</v>
      </c>
      <c r="I91">
        <v>0</v>
      </c>
      <c r="J91">
        <v>17</v>
      </c>
      <c r="K91">
        <v>2</v>
      </c>
      <c r="L91">
        <v>0</v>
      </c>
      <c r="M91">
        <v>12</v>
      </c>
      <c r="N91">
        <v>0</v>
      </c>
      <c r="O91">
        <v>0</v>
      </c>
      <c r="P91">
        <v>0</v>
      </c>
      <c r="Q91">
        <v>0</v>
      </c>
      <c r="R91">
        <v>120</v>
      </c>
      <c r="S91">
        <v>94</v>
      </c>
      <c r="T91">
        <v>2</v>
      </c>
      <c r="U91">
        <v>1</v>
      </c>
      <c r="V91">
        <v>7</v>
      </c>
      <c r="W91">
        <v>549</v>
      </c>
      <c r="X91">
        <v>240</v>
      </c>
      <c r="Y91">
        <v>12</v>
      </c>
      <c r="Z91">
        <v>4</v>
      </c>
      <c r="AA91">
        <v>85</v>
      </c>
      <c r="AB91">
        <v>416</v>
      </c>
      <c r="AC91">
        <v>169</v>
      </c>
      <c r="AD91">
        <v>7</v>
      </c>
      <c r="AE91">
        <v>1</v>
      </c>
      <c r="AF91">
        <v>87</v>
      </c>
      <c r="AG91">
        <v>70</v>
      </c>
      <c r="AH91">
        <v>19</v>
      </c>
      <c r="AI91">
        <v>1</v>
      </c>
      <c r="AJ91">
        <v>1</v>
      </c>
      <c r="AK91">
        <v>15</v>
      </c>
      <c r="AL91">
        <v>5</v>
      </c>
      <c r="AM91">
        <v>2</v>
      </c>
      <c r="AN91">
        <v>1</v>
      </c>
      <c r="AO91">
        <v>0</v>
      </c>
      <c r="AP91">
        <v>1</v>
      </c>
      <c r="AQ91">
        <v>0</v>
      </c>
      <c r="AR91">
        <v>0</v>
      </c>
      <c r="AS91">
        <v>0</v>
      </c>
      <c r="AT91">
        <v>0</v>
      </c>
      <c r="AU91">
        <v>0</v>
      </c>
      <c r="AV91">
        <v>0</v>
      </c>
      <c r="AW91">
        <v>0</v>
      </c>
      <c r="AX91">
        <v>0</v>
      </c>
      <c r="AY91">
        <v>0</v>
      </c>
      <c r="AZ91">
        <v>0</v>
      </c>
      <c r="BA91">
        <v>0</v>
      </c>
      <c r="BB91">
        <v>0</v>
      </c>
      <c r="BC91">
        <v>0</v>
      </c>
      <c r="BD91">
        <v>0</v>
      </c>
      <c r="BE91">
        <v>0</v>
      </c>
      <c r="BF91">
        <v>0</v>
      </c>
      <c r="BG91" s="20">
        <v>0</v>
      </c>
      <c r="BH91" s="20">
        <v>0</v>
      </c>
      <c r="BI91" s="20">
        <v>30</v>
      </c>
      <c r="BJ91" s="20">
        <v>0</v>
      </c>
      <c r="BK91" s="20">
        <v>107</v>
      </c>
      <c r="BL91" s="20">
        <v>425</v>
      </c>
      <c r="BM91" s="20">
        <v>304</v>
      </c>
      <c r="BN91" s="20">
        <v>51</v>
      </c>
      <c r="BO91" s="20">
        <v>3</v>
      </c>
      <c r="BP91" s="20">
        <v>2590</v>
      </c>
      <c r="BQ91" s="20">
        <v>561</v>
      </c>
      <c r="BR91" s="20">
        <v>0</v>
      </c>
      <c r="BS91" s="20">
        <v>24</v>
      </c>
      <c r="BT91" s="20">
        <v>28</v>
      </c>
      <c r="BU91" s="20">
        <v>888</v>
      </c>
      <c r="BV91" s="20">
        <v>1478</v>
      </c>
    </row>
    <row r="92" spans="1:74" x14ac:dyDescent="0.25">
      <c r="A92" s="20" t="s">
        <v>449</v>
      </c>
      <c r="B92" s="20" t="s">
        <v>450</v>
      </c>
      <c r="C92" s="20" t="s">
        <v>538</v>
      </c>
      <c r="D92" s="1">
        <v>44571</v>
      </c>
      <c r="E92">
        <v>72</v>
      </c>
      <c r="F92">
        <v>2</v>
      </c>
      <c r="G92">
        <v>2</v>
      </c>
      <c r="H92">
        <v>1</v>
      </c>
      <c r="I92">
        <v>1</v>
      </c>
      <c r="J92">
        <v>47</v>
      </c>
      <c r="K92">
        <v>7</v>
      </c>
      <c r="L92">
        <v>9</v>
      </c>
      <c r="M92">
        <v>0</v>
      </c>
      <c r="N92">
        <v>45</v>
      </c>
      <c r="O92">
        <v>37</v>
      </c>
      <c r="P92">
        <v>1</v>
      </c>
      <c r="Q92">
        <v>1</v>
      </c>
      <c r="R92">
        <v>186</v>
      </c>
      <c r="S92">
        <v>121</v>
      </c>
      <c r="T92">
        <v>19</v>
      </c>
      <c r="U92">
        <v>9</v>
      </c>
      <c r="V92">
        <v>3</v>
      </c>
      <c r="W92">
        <v>613</v>
      </c>
      <c r="X92">
        <v>269</v>
      </c>
      <c r="Y92">
        <v>34</v>
      </c>
      <c r="Z92">
        <v>131</v>
      </c>
      <c r="AA92">
        <v>15</v>
      </c>
      <c r="AB92">
        <v>399</v>
      </c>
      <c r="AC92">
        <v>193</v>
      </c>
      <c r="AD92">
        <v>20</v>
      </c>
      <c r="AE92">
        <v>71</v>
      </c>
      <c r="AF92">
        <v>4</v>
      </c>
      <c r="AG92">
        <v>89</v>
      </c>
      <c r="AH92">
        <v>48</v>
      </c>
      <c r="AI92">
        <v>0</v>
      </c>
      <c r="AJ92">
        <v>9</v>
      </c>
      <c r="AK92">
        <v>4</v>
      </c>
      <c r="AL92">
        <v>38</v>
      </c>
      <c r="AM92">
        <v>29</v>
      </c>
      <c r="AN92">
        <v>5</v>
      </c>
      <c r="AO92">
        <v>1</v>
      </c>
      <c r="AP92">
        <v>1</v>
      </c>
      <c r="AQ92">
        <v>0</v>
      </c>
      <c r="AR92">
        <v>0</v>
      </c>
      <c r="AS92">
        <v>0</v>
      </c>
      <c r="AT92">
        <v>0</v>
      </c>
      <c r="AU92">
        <v>0</v>
      </c>
      <c r="AV92">
        <v>0</v>
      </c>
      <c r="AW92">
        <v>0</v>
      </c>
      <c r="AX92">
        <v>0</v>
      </c>
      <c r="AY92">
        <v>0</v>
      </c>
      <c r="AZ92">
        <v>0</v>
      </c>
      <c r="BA92">
        <v>1</v>
      </c>
      <c r="BB92">
        <v>2</v>
      </c>
      <c r="BC92">
        <v>0</v>
      </c>
      <c r="BD92">
        <v>0</v>
      </c>
      <c r="BE92">
        <v>0</v>
      </c>
      <c r="BF92">
        <v>0</v>
      </c>
      <c r="BG92" s="20">
        <v>2</v>
      </c>
      <c r="BH92" s="20">
        <v>1</v>
      </c>
      <c r="BI92" s="20">
        <v>56</v>
      </c>
      <c r="BJ92" s="20">
        <v>42</v>
      </c>
      <c r="BK92" s="20">
        <v>150</v>
      </c>
      <c r="BL92" s="20">
        <v>400</v>
      </c>
      <c r="BM92" s="20">
        <v>292</v>
      </c>
      <c r="BN92" s="20">
        <v>75</v>
      </c>
      <c r="BO92" s="20">
        <v>31</v>
      </c>
      <c r="BP92" s="20">
        <v>3345</v>
      </c>
      <c r="BQ92" s="20">
        <v>1090</v>
      </c>
      <c r="BR92" s="20">
        <v>1</v>
      </c>
      <c r="BS92" s="20">
        <v>78</v>
      </c>
      <c r="BT92" s="20">
        <v>917</v>
      </c>
      <c r="BU92" s="20">
        <v>230</v>
      </c>
      <c r="BV92" s="20">
        <v>1981</v>
      </c>
    </row>
    <row r="93" spans="1:74" x14ac:dyDescent="0.25">
      <c r="A93" s="20" t="s">
        <v>449</v>
      </c>
      <c r="B93" s="20" t="s">
        <v>539</v>
      </c>
      <c r="C93" s="20" t="s">
        <v>540</v>
      </c>
      <c r="D93" s="1">
        <v>44571</v>
      </c>
      <c r="E93">
        <v>70</v>
      </c>
      <c r="F93">
        <v>3</v>
      </c>
      <c r="G93">
        <v>2</v>
      </c>
      <c r="H93">
        <v>0</v>
      </c>
      <c r="I93">
        <v>0</v>
      </c>
      <c r="J93">
        <v>43</v>
      </c>
      <c r="K93">
        <v>6</v>
      </c>
      <c r="L93">
        <v>8</v>
      </c>
      <c r="M93">
        <v>1</v>
      </c>
      <c r="N93">
        <v>0</v>
      </c>
      <c r="O93">
        <v>0</v>
      </c>
      <c r="P93">
        <v>0</v>
      </c>
      <c r="Q93">
        <v>0</v>
      </c>
      <c r="R93">
        <v>235</v>
      </c>
      <c r="S93">
        <v>148</v>
      </c>
      <c r="T93">
        <v>29</v>
      </c>
      <c r="U93">
        <v>12</v>
      </c>
      <c r="V93">
        <v>1</v>
      </c>
      <c r="W93">
        <v>690</v>
      </c>
      <c r="X93">
        <v>286</v>
      </c>
      <c r="Y93">
        <v>73</v>
      </c>
      <c r="Z93">
        <v>118</v>
      </c>
      <c r="AA93">
        <v>6</v>
      </c>
      <c r="AB93">
        <v>653</v>
      </c>
      <c r="AC93">
        <v>237</v>
      </c>
      <c r="AD93">
        <v>72</v>
      </c>
      <c r="AE93">
        <v>177</v>
      </c>
      <c r="AF93">
        <v>7</v>
      </c>
      <c r="AG93">
        <v>128</v>
      </c>
      <c r="AH93">
        <v>38</v>
      </c>
      <c r="AI93">
        <v>8</v>
      </c>
      <c r="AJ93">
        <v>30</v>
      </c>
      <c r="AK93">
        <v>5</v>
      </c>
      <c r="AL93">
        <v>50</v>
      </c>
      <c r="AM93">
        <v>35</v>
      </c>
      <c r="AN93">
        <v>5</v>
      </c>
      <c r="AO93">
        <v>1</v>
      </c>
      <c r="AP93">
        <v>0</v>
      </c>
      <c r="AQ93">
        <v>0</v>
      </c>
      <c r="AR93">
        <v>1</v>
      </c>
      <c r="AS93">
        <v>0</v>
      </c>
      <c r="AT93">
        <v>0</v>
      </c>
      <c r="AU93">
        <v>0</v>
      </c>
      <c r="AV93">
        <v>0</v>
      </c>
      <c r="AW93">
        <v>0</v>
      </c>
      <c r="AX93">
        <v>0</v>
      </c>
      <c r="AY93">
        <v>0</v>
      </c>
      <c r="AZ93">
        <v>0</v>
      </c>
      <c r="BA93">
        <v>0</v>
      </c>
      <c r="BB93">
        <v>0</v>
      </c>
      <c r="BC93">
        <v>0</v>
      </c>
      <c r="BD93">
        <v>0</v>
      </c>
      <c r="BE93">
        <v>0</v>
      </c>
      <c r="BF93">
        <v>0</v>
      </c>
      <c r="BG93" s="20">
        <v>2</v>
      </c>
      <c r="BH93" s="20">
        <v>0</v>
      </c>
      <c r="BI93" s="20">
        <v>53</v>
      </c>
      <c r="BJ93" s="20">
        <v>0</v>
      </c>
      <c r="BK93" s="20">
        <v>190</v>
      </c>
      <c r="BL93" s="20">
        <v>466</v>
      </c>
      <c r="BM93" s="20">
        <v>380</v>
      </c>
      <c r="BN93" s="20">
        <v>80</v>
      </c>
      <c r="BO93" s="20">
        <v>42</v>
      </c>
      <c r="BP93" s="20">
        <v>3064</v>
      </c>
      <c r="BQ93" s="20">
        <v>828</v>
      </c>
      <c r="BR93" s="20">
        <v>0</v>
      </c>
      <c r="BS93" s="20">
        <v>113</v>
      </c>
      <c r="BT93" s="20">
        <v>1002</v>
      </c>
      <c r="BU93" s="20">
        <v>173</v>
      </c>
      <c r="BV93" s="20">
        <v>1632</v>
      </c>
    </row>
    <row r="94" spans="1:74" x14ac:dyDescent="0.25">
      <c r="A94" s="20" t="s">
        <v>449</v>
      </c>
      <c r="B94" s="20" t="s">
        <v>541</v>
      </c>
      <c r="C94" s="20" t="s">
        <v>542</v>
      </c>
      <c r="D94" s="1">
        <v>44571</v>
      </c>
      <c r="E94">
        <v>84</v>
      </c>
      <c r="F94">
        <v>4</v>
      </c>
      <c r="G94">
        <v>2</v>
      </c>
      <c r="H94">
        <v>0</v>
      </c>
      <c r="I94">
        <v>0</v>
      </c>
      <c r="J94">
        <v>50</v>
      </c>
      <c r="K94">
        <v>2</v>
      </c>
      <c r="L94">
        <v>12</v>
      </c>
      <c r="M94">
        <v>0</v>
      </c>
      <c r="N94">
        <v>3</v>
      </c>
      <c r="O94">
        <v>2</v>
      </c>
      <c r="P94">
        <v>0</v>
      </c>
      <c r="Q94">
        <v>0</v>
      </c>
      <c r="R94">
        <v>170</v>
      </c>
      <c r="S94">
        <v>113</v>
      </c>
      <c r="T94">
        <v>24</v>
      </c>
      <c r="U94">
        <v>5</v>
      </c>
      <c r="V94">
        <v>1</v>
      </c>
      <c r="W94">
        <v>676</v>
      </c>
      <c r="X94">
        <v>290</v>
      </c>
      <c r="Y94">
        <v>33</v>
      </c>
      <c r="Z94">
        <v>134</v>
      </c>
      <c r="AA94">
        <v>17</v>
      </c>
      <c r="AB94">
        <v>513</v>
      </c>
      <c r="AC94">
        <v>200</v>
      </c>
      <c r="AD94">
        <v>12</v>
      </c>
      <c r="AE94">
        <v>146</v>
      </c>
      <c r="AF94">
        <v>43</v>
      </c>
      <c r="AG94">
        <v>149</v>
      </c>
      <c r="AH94">
        <v>82</v>
      </c>
      <c r="AI94">
        <v>2</v>
      </c>
      <c r="AJ94">
        <v>17</v>
      </c>
      <c r="AK94">
        <v>3</v>
      </c>
      <c r="AL94">
        <v>30</v>
      </c>
      <c r="AM94">
        <v>17</v>
      </c>
      <c r="AN94">
        <v>8</v>
      </c>
      <c r="AO94">
        <v>2</v>
      </c>
      <c r="AP94">
        <v>0</v>
      </c>
      <c r="AQ94">
        <v>0</v>
      </c>
      <c r="AR94">
        <v>1</v>
      </c>
      <c r="AS94">
        <v>0</v>
      </c>
      <c r="AT94">
        <v>0</v>
      </c>
      <c r="AU94">
        <v>0</v>
      </c>
      <c r="AV94">
        <v>0</v>
      </c>
      <c r="AW94">
        <v>0</v>
      </c>
      <c r="AX94">
        <v>0</v>
      </c>
      <c r="AY94">
        <v>0</v>
      </c>
      <c r="AZ94">
        <v>0</v>
      </c>
      <c r="BA94">
        <v>0</v>
      </c>
      <c r="BB94">
        <v>0</v>
      </c>
      <c r="BC94">
        <v>0</v>
      </c>
      <c r="BD94">
        <v>0</v>
      </c>
      <c r="BE94">
        <v>0</v>
      </c>
      <c r="BF94">
        <v>0</v>
      </c>
      <c r="BG94" s="20">
        <v>3</v>
      </c>
      <c r="BH94" s="20">
        <v>0</v>
      </c>
      <c r="BI94" s="20">
        <v>68</v>
      </c>
      <c r="BJ94" s="20">
        <v>3</v>
      </c>
      <c r="BK94" s="20">
        <v>140</v>
      </c>
      <c r="BL94" s="20">
        <v>460</v>
      </c>
      <c r="BM94" s="20">
        <v>299</v>
      </c>
      <c r="BN94" s="20">
        <v>120</v>
      </c>
      <c r="BO94" s="20">
        <v>19</v>
      </c>
      <c r="BP94" s="20">
        <v>4937</v>
      </c>
      <c r="BQ94" s="20">
        <v>1748</v>
      </c>
      <c r="BR94" s="20">
        <v>0</v>
      </c>
      <c r="BS94" s="20">
        <v>51</v>
      </c>
      <c r="BT94" s="20">
        <v>1270</v>
      </c>
      <c r="BU94" s="20">
        <v>316</v>
      </c>
      <c r="BV94" s="20">
        <v>3105</v>
      </c>
    </row>
    <row r="95" spans="1:74" x14ac:dyDescent="0.25">
      <c r="A95" s="20" t="s">
        <v>449</v>
      </c>
      <c r="B95" s="20" t="s">
        <v>541</v>
      </c>
      <c r="C95" s="20" t="s">
        <v>543</v>
      </c>
      <c r="D95" s="1">
        <v>44571</v>
      </c>
      <c r="E95">
        <v>199</v>
      </c>
      <c r="F95">
        <v>8</v>
      </c>
      <c r="G95">
        <v>6</v>
      </c>
      <c r="H95">
        <v>2</v>
      </c>
      <c r="I95">
        <v>2</v>
      </c>
      <c r="J95">
        <v>126</v>
      </c>
      <c r="K95">
        <v>25</v>
      </c>
      <c r="L95">
        <v>6</v>
      </c>
      <c r="M95">
        <v>2</v>
      </c>
      <c r="N95">
        <v>29</v>
      </c>
      <c r="O95">
        <v>29</v>
      </c>
      <c r="P95">
        <v>0</v>
      </c>
      <c r="Q95">
        <v>0</v>
      </c>
      <c r="R95">
        <v>707</v>
      </c>
      <c r="S95">
        <v>550</v>
      </c>
      <c r="T95">
        <v>73</v>
      </c>
      <c r="U95">
        <v>1</v>
      </c>
      <c r="V95">
        <v>0</v>
      </c>
      <c r="W95">
        <v>1714</v>
      </c>
      <c r="X95">
        <v>920</v>
      </c>
      <c r="Y95">
        <v>203</v>
      </c>
      <c r="Z95">
        <v>151</v>
      </c>
      <c r="AA95">
        <v>7</v>
      </c>
      <c r="AB95">
        <v>1834</v>
      </c>
      <c r="AC95">
        <v>1219</v>
      </c>
      <c r="AD95">
        <v>209</v>
      </c>
      <c r="AE95">
        <v>116</v>
      </c>
      <c r="AF95">
        <v>4</v>
      </c>
      <c r="AG95">
        <v>314</v>
      </c>
      <c r="AH95">
        <v>165</v>
      </c>
      <c r="AI95">
        <v>24</v>
      </c>
      <c r="AJ95">
        <v>29</v>
      </c>
      <c r="AK95">
        <v>1</v>
      </c>
      <c r="AL95">
        <v>142</v>
      </c>
      <c r="AM95">
        <v>111</v>
      </c>
      <c r="AN95">
        <v>13</v>
      </c>
      <c r="AO95">
        <v>0</v>
      </c>
      <c r="AP95">
        <v>0</v>
      </c>
      <c r="AQ95">
        <v>0</v>
      </c>
      <c r="AR95">
        <v>1</v>
      </c>
      <c r="AS95">
        <v>0</v>
      </c>
      <c r="AT95">
        <v>0</v>
      </c>
      <c r="AU95">
        <v>0</v>
      </c>
      <c r="AV95">
        <v>0</v>
      </c>
      <c r="AW95">
        <v>0</v>
      </c>
      <c r="AX95">
        <v>0</v>
      </c>
      <c r="AY95">
        <v>0</v>
      </c>
      <c r="AZ95">
        <v>0</v>
      </c>
      <c r="BA95">
        <v>0</v>
      </c>
      <c r="BB95">
        <v>0</v>
      </c>
      <c r="BC95">
        <v>0</v>
      </c>
      <c r="BD95">
        <v>0</v>
      </c>
      <c r="BE95">
        <v>0</v>
      </c>
      <c r="BF95">
        <v>0</v>
      </c>
      <c r="BG95" s="20">
        <v>7</v>
      </c>
      <c r="BH95" s="20">
        <v>2</v>
      </c>
      <c r="BI95" s="20">
        <v>156</v>
      </c>
      <c r="BJ95" s="20">
        <v>29</v>
      </c>
      <c r="BK95" s="20">
        <v>618</v>
      </c>
      <c r="BL95" s="20">
        <v>1295</v>
      </c>
      <c r="BM95" s="20">
        <v>1467</v>
      </c>
      <c r="BN95" s="20">
        <v>251</v>
      </c>
      <c r="BO95" s="20">
        <v>127</v>
      </c>
      <c r="BP95" s="20">
        <v>7385</v>
      </c>
      <c r="BQ95" s="20">
        <v>3435</v>
      </c>
      <c r="BR95" s="20">
        <v>0</v>
      </c>
      <c r="BS95" s="20">
        <v>1077</v>
      </c>
      <c r="BT95" s="20">
        <v>950</v>
      </c>
      <c r="BU95" s="20">
        <v>45</v>
      </c>
      <c r="BV95" s="20">
        <v>5086</v>
      </c>
    </row>
    <row r="96" spans="1:74" x14ac:dyDescent="0.25">
      <c r="A96" s="20" t="s">
        <v>449</v>
      </c>
      <c r="B96" s="20" t="s">
        <v>544</v>
      </c>
      <c r="C96" s="20" t="s">
        <v>545</v>
      </c>
      <c r="D96" s="1">
        <v>44571</v>
      </c>
      <c r="E96">
        <v>60</v>
      </c>
      <c r="F96">
        <v>2</v>
      </c>
      <c r="G96">
        <v>1</v>
      </c>
      <c r="H96">
        <v>0</v>
      </c>
      <c r="I96">
        <v>0</v>
      </c>
      <c r="J96">
        <v>28</v>
      </c>
      <c r="K96">
        <v>5</v>
      </c>
      <c r="L96">
        <v>4</v>
      </c>
      <c r="M96">
        <v>1</v>
      </c>
      <c r="N96">
        <v>0</v>
      </c>
      <c r="O96">
        <v>0</v>
      </c>
      <c r="P96">
        <v>0</v>
      </c>
      <c r="Q96">
        <v>0</v>
      </c>
      <c r="R96">
        <v>186</v>
      </c>
      <c r="S96">
        <v>111</v>
      </c>
      <c r="T96">
        <v>12</v>
      </c>
      <c r="U96">
        <v>12</v>
      </c>
      <c r="V96">
        <v>0</v>
      </c>
      <c r="W96">
        <v>629</v>
      </c>
      <c r="X96">
        <v>283</v>
      </c>
      <c r="Y96">
        <v>69</v>
      </c>
      <c r="Z96">
        <v>66</v>
      </c>
      <c r="AA96">
        <v>5</v>
      </c>
      <c r="AB96">
        <v>408</v>
      </c>
      <c r="AC96">
        <v>171</v>
      </c>
      <c r="AD96">
        <v>38</v>
      </c>
      <c r="AE96">
        <v>44</v>
      </c>
      <c r="AF96">
        <v>3</v>
      </c>
      <c r="AG96">
        <v>64</v>
      </c>
      <c r="AH96">
        <v>14</v>
      </c>
      <c r="AI96">
        <v>5</v>
      </c>
      <c r="AJ96">
        <v>15</v>
      </c>
      <c r="AK96">
        <v>4</v>
      </c>
      <c r="AL96">
        <v>30</v>
      </c>
      <c r="AM96">
        <v>13</v>
      </c>
      <c r="AN96">
        <v>8</v>
      </c>
      <c r="AO96">
        <v>2</v>
      </c>
      <c r="AP96">
        <v>0</v>
      </c>
      <c r="AQ96">
        <v>0</v>
      </c>
      <c r="AR96">
        <v>0</v>
      </c>
      <c r="AS96">
        <v>0</v>
      </c>
      <c r="AT96">
        <v>0</v>
      </c>
      <c r="AU96">
        <v>0</v>
      </c>
      <c r="AV96">
        <v>0</v>
      </c>
      <c r="AW96">
        <v>0</v>
      </c>
      <c r="AX96">
        <v>0</v>
      </c>
      <c r="AY96">
        <v>0</v>
      </c>
      <c r="AZ96">
        <v>0</v>
      </c>
      <c r="BA96">
        <v>0</v>
      </c>
      <c r="BB96">
        <v>0</v>
      </c>
      <c r="BC96">
        <v>0</v>
      </c>
      <c r="BD96">
        <v>0</v>
      </c>
      <c r="BE96">
        <v>0</v>
      </c>
      <c r="BF96">
        <v>0</v>
      </c>
      <c r="BG96" s="20">
        <v>2</v>
      </c>
      <c r="BH96" s="20">
        <v>0</v>
      </c>
      <c r="BI96" s="20">
        <v>48</v>
      </c>
      <c r="BJ96" s="20">
        <v>0</v>
      </c>
      <c r="BK96" s="20">
        <v>154</v>
      </c>
      <c r="BL96" s="20">
        <v>460</v>
      </c>
      <c r="BM96" s="20">
        <v>295</v>
      </c>
      <c r="BN96" s="20">
        <v>37</v>
      </c>
      <c r="BO96" s="20">
        <v>18</v>
      </c>
      <c r="BP96" s="20">
        <v>2541</v>
      </c>
      <c r="BQ96" s="20">
        <v>647</v>
      </c>
      <c r="BR96" s="20">
        <v>0</v>
      </c>
      <c r="BS96" s="20">
        <v>94</v>
      </c>
      <c r="BT96" s="20">
        <v>840</v>
      </c>
      <c r="BU96" s="20">
        <v>96</v>
      </c>
      <c r="BV96" s="20">
        <v>1387</v>
      </c>
    </row>
    <row r="97" spans="1:74" x14ac:dyDescent="0.25">
      <c r="A97" s="20" t="s">
        <v>449</v>
      </c>
      <c r="B97" s="20" t="s">
        <v>541</v>
      </c>
      <c r="C97" s="20" t="s">
        <v>546</v>
      </c>
      <c r="D97" s="1">
        <v>44571</v>
      </c>
      <c r="E97">
        <v>39</v>
      </c>
      <c r="F97">
        <v>0</v>
      </c>
      <c r="G97">
        <v>0</v>
      </c>
      <c r="H97">
        <v>0</v>
      </c>
      <c r="I97">
        <v>0</v>
      </c>
      <c r="J97">
        <v>22</v>
      </c>
      <c r="K97">
        <v>1</v>
      </c>
      <c r="L97">
        <v>5</v>
      </c>
      <c r="M97">
        <v>0</v>
      </c>
      <c r="N97">
        <v>0</v>
      </c>
      <c r="O97">
        <v>0</v>
      </c>
      <c r="P97">
        <v>0</v>
      </c>
      <c r="Q97">
        <v>0</v>
      </c>
      <c r="R97">
        <v>116</v>
      </c>
      <c r="S97">
        <v>67</v>
      </c>
      <c r="T97">
        <v>5</v>
      </c>
      <c r="U97">
        <v>13</v>
      </c>
      <c r="V97">
        <v>3</v>
      </c>
      <c r="W97">
        <v>531</v>
      </c>
      <c r="X97">
        <v>251</v>
      </c>
      <c r="Y97">
        <v>8</v>
      </c>
      <c r="Z97">
        <v>88</v>
      </c>
      <c r="AA97">
        <v>13</v>
      </c>
      <c r="AB97">
        <v>379</v>
      </c>
      <c r="AC97">
        <v>144</v>
      </c>
      <c r="AD97">
        <v>1</v>
      </c>
      <c r="AE97">
        <v>69</v>
      </c>
      <c r="AF97">
        <v>69</v>
      </c>
      <c r="AG97">
        <v>92</v>
      </c>
      <c r="AH97">
        <v>38</v>
      </c>
      <c r="AI97">
        <v>0</v>
      </c>
      <c r="AJ97">
        <v>12</v>
      </c>
      <c r="AK97">
        <v>6</v>
      </c>
      <c r="AL97">
        <v>18</v>
      </c>
      <c r="AM97">
        <v>11</v>
      </c>
      <c r="AN97">
        <v>0</v>
      </c>
      <c r="AO97">
        <v>0</v>
      </c>
      <c r="AP97">
        <v>2</v>
      </c>
      <c r="AQ97">
        <v>0</v>
      </c>
      <c r="AR97">
        <v>0</v>
      </c>
      <c r="AS97">
        <v>0</v>
      </c>
      <c r="AT97">
        <v>0</v>
      </c>
      <c r="AU97">
        <v>0</v>
      </c>
      <c r="AV97">
        <v>0</v>
      </c>
      <c r="AW97">
        <v>0</v>
      </c>
      <c r="AX97">
        <v>0</v>
      </c>
      <c r="AY97">
        <v>0</v>
      </c>
      <c r="AZ97">
        <v>0</v>
      </c>
      <c r="BA97">
        <v>0</v>
      </c>
      <c r="BB97">
        <v>0</v>
      </c>
      <c r="BC97">
        <v>0</v>
      </c>
      <c r="BD97">
        <v>0</v>
      </c>
      <c r="BE97">
        <v>0</v>
      </c>
      <c r="BF97">
        <v>0</v>
      </c>
      <c r="BG97" s="20">
        <v>0</v>
      </c>
      <c r="BH97" s="20">
        <v>0</v>
      </c>
      <c r="BI97" s="20">
        <v>33</v>
      </c>
      <c r="BJ97" s="20">
        <v>0</v>
      </c>
      <c r="BK97" s="20">
        <v>93</v>
      </c>
      <c r="BL97" s="20">
        <v>402</v>
      </c>
      <c r="BM97" s="20">
        <v>229</v>
      </c>
      <c r="BN97" s="20">
        <v>69</v>
      </c>
      <c r="BO97" s="20">
        <v>16</v>
      </c>
      <c r="BP97" s="20">
        <v>3294</v>
      </c>
      <c r="BQ97" s="20">
        <v>1094</v>
      </c>
      <c r="BR97" s="20">
        <v>0</v>
      </c>
      <c r="BS97" s="20">
        <v>11</v>
      </c>
      <c r="BT97" s="20">
        <v>267</v>
      </c>
      <c r="BU97" s="20">
        <v>803</v>
      </c>
      <c r="BV97" s="20">
        <v>2080</v>
      </c>
    </row>
    <row r="98" spans="1:74" x14ac:dyDescent="0.25">
      <c r="A98" s="20" t="s">
        <v>449</v>
      </c>
      <c r="B98" s="20" t="s">
        <v>450</v>
      </c>
      <c r="C98" s="20" t="s">
        <v>451</v>
      </c>
      <c r="D98" s="1">
        <v>44571</v>
      </c>
      <c r="E98">
        <v>103</v>
      </c>
      <c r="F98">
        <v>3</v>
      </c>
      <c r="G98">
        <v>3</v>
      </c>
      <c r="H98">
        <v>0</v>
      </c>
      <c r="I98">
        <v>0</v>
      </c>
      <c r="J98">
        <v>58</v>
      </c>
      <c r="K98">
        <v>6</v>
      </c>
      <c r="L98">
        <v>14</v>
      </c>
      <c r="M98">
        <v>1</v>
      </c>
      <c r="N98">
        <v>0</v>
      </c>
      <c r="O98">
        <v>0</v>
      </c>
      <c r="P98">
        <v>0</v>
      </c>
      <c r="Q98">
        <v>0</v>
      </c>
      <c r="R98">
        <v>354</v>
      </c>
      <c r="S98">
        <v>266</v>
      </c>
      <c r="T98">
        <v>12</v>
      </c>
      <c r="U98">
        <v>32</v>
      </c>
      <c r="V98">
        <v>3</v>
      </c>
      <c r="W98">
        <v>990</v>
      </c>
      <c r="X98">
        <v>488</v>
      </c>
      <c r="Y98">
        <v>36</v>
      </c>
      <c r="Z98">
        <v>162</v>
      </c>
      <c r="AA98">
        <v>12</v>
      </c>
      <c r="AB98">
        <v>912</v>
      </c>
      <c r="AC98">
        <v>474</v>
      </c>
      <c r="AD98">
        <v>10</v>
      </c>
      <c r="AE98">
        <v>182</v>
      </c>
      <c r="AF98">
        <v>63</v>
      </c>
      <c r="AG98">
        <v>158</v>
      </c>
      <c r="AH98">
        <v>60</v>
      </c>
      <c r="AI98">
        <v>2</v>
      </c>
      <c r="AJ98">
        <v>46</v>
      </c>
      <c r="AK98">
        <v>4</v>
      </c>
      <c r="AL98">
        <v>50</v>
      </c>
      <c r="AM98">
        <v>32</v>
      </c>
      <c r="AN98">
        <v>4</v>
      </c>
      <c r="AO98">
        <v>5</v>
      </c>
      <c r="AP98">
        <v>0</v>
      </c>
      <c r="AQ98">
        <v>0</v>
      </c>
      <c r="AR98">
        <v>0</v>
      </c>
      <c r="AS98">
        <v>0</v>
      </c>
      <c r="AT98">
        <v>0</v>
      </c>
      <c r="AU98">
        <v>0</v>
      </c>
      <c r="AV98">
        <v>0</v>
      </c>
      <c r="AW98">
        <v>0</v>
      </c>
      <c r="AX98">
        <v>0</v>
      </c>
      <c r="AY98">
        <v>0</v>
      </c>
      <c r="AZ98">
        <v>0</v>
      </c>
      <c r="BA98">
        <v>0</v>
      </c>
      <c r="BB98">
        <v>0</v>
      </c>
      <c r="BC98">
        <v>0</v>
      </c>
      <c r="BD98">
        <v>0</v>
      </c>
      <c r="BE98">
        <v>0</v>
      </c>
      <c r="BF98">
        <v>0</v>
      </c>
      <c r="BG98" s="20">
        <v>3</v>
      </c>
      <c r="BH98" s="20">
        <v>0</v>
      </c>
      <c r="BI98" s="20">
        <v>79</v>
      </c>
      <c r="BJ98" s="20">
        <v>0</v>
      </c>
      <c r="BK98" s="20">
        <v>300</v>
      </c>
      <c r="BL98" s="20">
        <v>729</v>
      </c>
      <c r="BM98" s="20">
        <v>634</v>
      </c>
      <c r="BN98" s="20">
        <v>97</v>
      </c>
      <c r="BO98" s="20">
        <v>38</v>
      </c>
      <c r="BP98" s="20">
        <v>5121</v>
      </c>
      <c r="BQ98" s="20">
        <v>1541</v>
      </c>
      <c r="BR98" s="20">
        <v>0</v>
      </c>
      <c r="BS98" s="20">
        <v>24</v>
      </c>
      <c r="BT98" s="20">
        <v>1707</v>
      </c>
      <c r="BU98" s="20">
        <v>273</v>
      </c>
      <c r="BV98" s="20">
        <v>2890</v>
      </c>
    </row>
    <row r="99" spans="1:74" x14ac:dyDescent="0.25">
      <c r="A99" s="20" t="s">
        <v>449</v>
      </c>
      <c r="B99" s="20" t="s">
        <v>547</v>
      </c>
      <c r="C99" s="20" t="s">
        <v>548</v>
      </c>
      <c r="D99" s="1">
        <v>44571</v>
      </c>
      <c r="E99">
        <v>58</v>
      </c>
      <c r="F99">
        <v>2</v>
      </c>
      <c r="G99">
        <v>1</v>
      </c>
      <c r="H99">
        <v>0</v>
      </c>
      <c r="I99">
        <v>0</v>
      </c>
      <c r="J99">
        <v>22</v>
      </c>
      <c r="K99">
        <v>10</v>
      </c>
      <c r="L99">
        <v>7</v>
      </c>
      <c r="M99">
        <v>1</v>
      </c>
      <c r="N99">
        <v>8</v>
      </c>
      <c r="O99">
        <v>4</v>
      </c>
      <c r="P99">
        <v>0</v>
      </c>
      <c r="Q99">
        <v>0</v>
      </c>
      <c r="R99">
        <v>161</v>
      </c>
      <c r="S99">
        <v>88</v>
      </c>
      <c r="T99">
        <v>20</v>
      </c>
      <c r="U99">
        <v>12</v>
      </c>
      <c r="V99">
        <v>1</v>
      </c>
      <c r="W99">
        <v>769</v>
      </c>
      <c r="X99">
        <v>235</v>
      </c>
      <c r="Y99">
        <v>116</v>
      </c>
      <c r="Z99">
        <v>156</v>
      </c>
      <c r="AA99">
        <v>17</v>
      </c>
      <c r="AB99">
        <v>456</v>
      </c>
      <c r="AC99">
        <v>169</v>
      </c>
      <c r="AD99">
        <v>16</v>
      </c>
      <c r="AE99">
        <v>101</v>
      </c>
      <c r="AF99">
        <v>4</v>
      </c>
      <c r="AG99">
        <v>88</v>
      </c>
      <c r="AH99">
        <v>26</v>
      </c>
      <c r="AI99">
        <v>2</v>
      </c>
      <c r="AJ99">
        <v>25</v>
      </c>
      <c r="AK99">
        <v>2</v>
      </c>
      <c r="AL99">
        <v>30</v>
      </c>
      <c r="AM99">
        <v>18</v>
      </c>
      <c r="AN99">
        <v>4</v>
      </c>
      <c r="AO99">
        <v>1</v>
      </c>
      <c r="AP99">
        <v>0</v>
      </c>
      <c r="AQ99">
        <v>0</v>
      </c>
      <c r="AR99">
        <v>1</v>
      </c>
      <c r="AS99">
        <v>0</v>
      </c>
      <c r="AT99">
        <v>0</v>
      </c>
      <c r="AU99">
        <v>0</v>
      </c>
      <c r="AV99">
        <v>0</v>
      </c>
      <c r="AW99">
        <v>0</v>
      </c>
      <c r="AX99">
        <v>0</v>
      </c>
      <c r="AY99">
        <v>0</v>
      </c>
      <c r="AZ99">
        <v>0</v>
      </c>
      <c r="BA99">
        <v>1</v>
      </c>
      <c r="BB99">
        <v>0</v>
      </c>
      <c r="BC99">
        <v>0</v>
      </c>
      <c r="BD99">
        <v>0</v>
      </c>
      <c r="BE99">
        <v>0</v>
      </c>
      <c r="BF99">
        <v>0</v>
      </c>
      <c r="BG99" s="20">
        <v>1</v>
      </c>
      <c r="BH99" s="20">
        <v>0</v>
      </c>
      <c r="BI99" s="20">
        <v>38</v>
      </c>
      <c r="BJ99" s="20">
        <v>7</v>
      </c>
      <c r="BK99" s="20">
        <v>126</v>
      </c>
      <c r="BL99" s="20">
        <v>448</v>
      </c>
      <c r="BM99" s="20">
        <v>317</v>
      </c>
      <c r="BN99" s="20">
        <v>53</v>
      </c>
      <c r="BO99" s="20">
        <v>25</v>
      </c>
      <c r="BP99" s="20">
        <v>3122</v>
      </c>
      <c r="BQ99" s="20">
        <v>576</v>
      </c>
      <c r="BR99" s="20">
        <v>0</v>
      </c>
      <c r="BS99" s="20">
        <v>170</v>
      </c>
      <c r="BT99" s="20">
        <v>1306</v>
      </c>
      <c r="BU99" s="20">
        <v>110</v>
      </c>
      <c r="BV99" s="20">
        <v>1376</v>
      </c>
    </row>
    <row r="100" spans="1:74" x14ac:dyDescent="0.25">
      <c r="A100" s="20" t="s">
        <v>449</v>
      </c>
      <c r="B100" s="20" t="s">
        <v>549</v>
      </c>
      <c r="C100" s="20" t="s">
        <v>550</v>
      </c>
      <c r="D100" s="1">
        <v>44571</v>
      </c>
      <c r="E100">
        <v>73</v>
      </c>
      <c r="F100">
        <v>1</v>
      </c>
      <c r="G100">
        <v>1</v>
      </c>
      <c r="H100">
        <v>0</v>
      </c>
      <c r="I100">
        <v>0</v>
      </c>
      <c r="J100">
        <v>20</v>
      </c>
      <c r="K100">
        <v>29</v>
      </c>
      <c r="L100">
        <v>2</v>
      </c>
      <c r="M100">
        <v>2</v>
      </c>
      <c r="N100">
        <v>9</v>
      </c>
      <c r="O100">
        <v>6</v>
      </c>
      <c r="P100">
        <v>2</v>
      </c>
      <c r="Q100">
        <v>0</v>
      </c>
      <c r="R100">
        <v>185</v>
      </c>
      <c r="S100">
        <v>110</v>
      </c>
      <c r="T100">
        <v>20</v>
      </c>
      <c r="U100">
        <v>0</v>
      </c>
      <c r="V100">
        <v>2</v>
      </c>
      <c r="W100">
        <v>754</v>
      </c>
      <c r="X100">
        <v>136</v>
      </c>
      <c r="Y100">
        <v>250</v>
      </c>
      <c r="Z100">
        <v>80</v>
      </c>
      <c r="AA100">
        <v>35</v>
      </c>
      <c r="AB100">
        <v>439</v>
      </c>
      <c r="AC100">
        <v>131</v>
      </c>
      <c r="AD100">
        <v>140</v>
      </c>
      <c r="AE100">
        <v>22</v>
      </c>
      <c r="AF100">
        <v>0</v>
      </c>
      <c r="AG100">
        <v>38</v>
      </c>
      <c r="AH100">
        <v>9</v>
      </c>
      <c r="AI100">
        <v>2</v>
      </c>
      <c r="AJ100">
        <v>10</v>
      </c>
      <c r="AK100">
        <v>0</v>
      </c>
      <c r="AL100">
        <v>19</v>
      </c>
      <c r="AM100">
        <v>9</v>
      </c>
      <c r="AN100">
        <v>4</v>
      </c>
      <c r="AO100">
        <v>0</v>
      </c>
      <c r="AP100">
        <v>0</v>
      </c>
      <c r="AQ100">
        <v>0</v>
      </c>
      <c r="AR100">
        <v>0</v>
      </c>
      <c r="AS100">
        <v>0</v>
      </c>
      <c r="AT100">
        <v>0</v>
      </c>
      <c r="AU100">
        <v>0</v>
      </c>
      <c r="AV100">
        <v>0</v>
      </c>
      <c r="AW100">
        <v>0</v>
      </c>
      <c r="AX100">
        <v>0</v>
      </c>
      <c r="AY100">
        <v>0</v>
      </c>
      <c r="AZ100">
        <v>0</v>
      </c>
      <c r="BA100">
        <v>1</v>
      </c>
      <c r="BB100">
        <v>0</v>
      </c>
      <c r="BC100">
        <v>0</v>
      </c>
      <c r="BD100">
        <v>0</v>
      </c>
      <c r="BE100">
        <v>0</v>
      </c>
      <c r="BF100">
        <v>0</v>
      </c>
      <c r="BG100" s="20">
        <v>1</v>
      </c>
      <c r="BH100" s="20">
        <v>0</v>
      </c>
      <c r="BI100" s="20">
        <v>38</v>
      </c>
      <c r="BJ100" s="20">
        <v>6</v>
      </c>
      <c r="BK100" s="20">
        <v>157</v>
      </c>
      <c r="BL100" s="20">
        <v>341</v>
      </c>
      <c r="BM100" s="20">
        <v>265</v>
      </c>
      <c r="BN100" s="20">
        <v>25</v>
      </c>
      <c r="BO100" s="20">
        <v>14</v>
      </c>
      <c r="BP100" s="20">
        <v>3283</v>
      </c>
      <c r="BQ100" s="20">
        <v>300</v>
      </c>
      <c r="BR100" s="20">
        <v>0</v>
      </c>
      <c r="BS100" s="20">
        <v>449</v>
      </c>
      <c r="BT100" s="20">
        <v>961</v>
      </c>
      <c r="BU100" s="20">
        <v>722</v>
      </c>
      <c r="BV100" s="20">
        <v>987</v>
      </c>
    </row>
    <row r="101" spans="1:74" x14ac:dyDescent="0.25">
      <c r="A101" s="20" t="s">
        <v>449</v>
      </c>
      <c r="B101" s="20" t="s">
        <v>544</v>
      </c>
      <c r="C101" s="20" t="s">
        <v>551</v>
      </c>
      <c r="D101" s="1">
        <v>44571</v>
      </c>
      <c r="E101">
        <v>73</v>
      </c>
      <c r="F101">
        <v>1</v>
      </c>
      <c r="G101">
        <v>0</v>
      </c>
      <c r="H101">
        <v>0</v>
      </c>
      <c r="I101">
        <v>0</v>
      </c>
      <c r="J101">
        <v>36</v>
      </c>
      <c r="K101">
        <v>2</v>
      </c>
      <c r="L101">
        <v>13</v>
      </c>
      <c r="M101">
        <v>0</v>
      </c>
      <c r="N101">
        <v>0</v>
      </c>
      <c r="O101">
        <v>0</v>
      </c>
      <c r="P101">
        <v>0</v>
      </c>
      <c r="Q101">
        <v>0</v>
      </c>
      <c r="R101">
        <v>267</v>
      </c>
      <c r="S101">
        <v>179</v>
      </c>
      <c r="T101">
        <v>10</v>
      </c>
      <c r="U101">
        <v>32</v>
      </c>
      <c r="V101">
        <v>0</v>
      </c>
      <c r="W101">
        <v>871</v>
      </c>
      <c r="X101">
        <v>410</v>
      </c>
      <c r="Y101">
        <v>11</v>
      </c>
      <c r="Z101">
        <v>221</v>
      </c>
      <c r="AA101">
        <v>1</v>
      </c>
      <c r="AB101">
        <v>664</v>
      </c>
      <c r="AC101">
        <v>268</v>
      </c>
      <c r="AD101">
        <v>8</v>
      </c>
      <c r="AE101">
        <v>224</v>
      </c>
      <c r="AF101">
        <v>0</v>
      </c>
      <c r="AG101">
        <v>125</v>
      </c>
      <c r="AH101">
        <v>40</v>
      </c>
      <c r="AI101">
        <v>3</v>
      </c>
      <c r="AJ101">
        <v>39</v>
      </c>
      <c r="AK101">
        <v>2</v>
      </c>
      <c r="AL101">
        <v>45</v>
      </c>
      <c r="AM101">
        <v>22</v>
      </c>
      <c r="AN101">
        <v>3</v>
      </c>
      <c r="AO101">
        <v>2</v>
      </c>
      <c r="AP101">
        <v>0</v>
      </c>
      <c r="AQ101">
        <v>0</v>
      </c>
      <c r="AR101">
        <v>0</v>
      </c>
      <c r="AS101">
        <v>0</v>
      </c>
      <c r="AT101">
        <v>0</v>
      </c>
      <c r="AU101">
        <v>0</v>
      </c>
      <c r="AV101">
        <v>0</v>
      </c>
      <c r="AW101">
        <v>0</v>
      </c>
      <c r="AX101">
        <v>0</v>
      </c>
      <c r="AY101">
        <v>0</v>
      </c>
      <c r="AZ101">
        <v>0</v>
      </c>
      <c r="BA101">
        <v>0</v>
      </c>
      <c r="BB101">
        <v>0</v>
      </c>
      <c r="BC101">
        <v>0</v>
      </c>
      <c r="BD101">
        <v>0</v>
      </c>
      <c r="BE101">
        <v>0</v>
      </c>
      <c r="BF101">
        <v>0</v>
      </c>
      <c r="BG101" s="20">
        <v>0</v>
      </c>
      <c r="BH101" s="20">
        <v>0</v>
      </c>
      <c r="BI101" s="20">
        <v>51</v>
      </c>
      <c r="BJ101" s="20">
        <v>0</v>
      </c>
      <c r="BK101" s="20">
        <v>218</v>
      </c>
      <c r="BL101" s="20">
        <v>604</v>
      </c>
      <c r="BM101" s="20">
        <v>415</v>
      </c>
      <c r="BN101" s="20">
        <v>77</v>
      </c>
      <c r="BO101" s="20">
        <v>39</v>
      </c>
      <c r="BP101" s="20">
        <v>4044</v>
      </c>
      <c r="BQ101" s="20">
        <v>1083</v>
      </c>
      <c r="BR101" s="20">
        <v>0</v>
      </c>
      <c r="BS101" s="20">
        <v>34</v>
      </c>
      <c r="BT101" s="20">
        <v>1615</v>
      </c>
      <c r="BU101" s="20">
        <v>28</v>
      </c>
      <c r="BV101" s="20">
        <v>2180</v>
      </c>
    </row>
    <row r="102" spans="1:74" x14ac:dyDescent="0.25">
      <c r="A102" s="20" t="s">
        <v>449</v>
      </c>
      <c r="B102" s="20" t="s">
        <v>552</v>
      </c>
      <c r="C102" s="20" t="s">
        <v>553</v>
      </c>
      <c r="D102" s="1">
        <v>44571</v>
      </c>
      <c r="E102">
        <v>178</v>
      </c>
      <c r="F102">
        <v>3</v>
      </c>
      <c r="G102">
        <v>3</v>
      </c>
      <c r="H102">
        <v>0</v>
      </c>
      <c r="I102">
        <v>0</v>
      </c>
      <c r="J102">
        <v>115</v>
      </c>
      <c r="K102">
        <v>5</v>
      </c>
      <c r="L102">
        <v>16</v>
      </c>
      <c r="M102">
        <v>2</v>
      </c>
      <c r="N102">
        <v>2</v>
      </c>
      <c r="O102">
        <v>1</v>
      </c>
      <c r="P102">
        <v>0</v>
      </c>
      <c r="Q102">
        <v>0</v>
      </c>
      <c r="R102">
        <v>255</v>
      </c>
      <c r="S102">
        <v>186</v>
      </c>
      <c r="T102">
        <v>11</v>
      </c>
      <c r="U102">
        <v>30</v>
      </c>
      <c r="V102">
        <v>1</v>
      </c>
      <c r="W102">
        <v>1050</v>
      </c>
      <c r="X102">
        <v>532</v>
      </c>
      <c r="Y102">
        <v>28</v>
      </c>
      <c r="Z102">
        <v>190</v>
      </c>
      <c r="AA102">
        <v>23</v>
      </c>
      <c r="AB102">
        <v>742</v>
      </c>
      <c r="AC102">
        <v>398</v>
      </c>
      <c r="AD102">
        <v>21</v>
      </c>
      <c r="AE102">
        <v>147</v>
      </c>
      <c r="AF102">
        <v>19</v>
      </c>
      <c r="AG102">
        <v>304</v>
      </c>
      <c r="AH102">
        <v>157</v>
      </c>
      <c r="AI102">
        <v>7</v>
      </c>
      <c r="AJ102">
        <v>45</v>
      </c>
      <c r="AK102">
        <v>5</v>
      </c>
      <c r="AL102">
        <v>28</v>
      </c>
      <c r="AM102">
        <v>17</v>
      </c>
      <c r="AN102">
        <v>1</v>
      </c>
      <c r="AO102">
        <v>2</v>
      </c>
      <c r="AP102">
        <v>0</v>
      </c>
      <c r="AQ102">
        <v>0</v>
      </c>
      <c r="AR102">
        <v>0</v>
      </c>
      <c r="AS102">
        <v>0</v>
      </c>
      <c r="AT102">
        <v>0</v>
      </c>
      <c r="AU102">
        <v>0</v>
      </c>
      <c r="AV102">
        <v>0</v>
      </c>
      <c r="AW102">
        <v>0</v>
      </c>
      <c r="AX102">
        <v>0</v>
      </c>
      <c r="AY102">
        <v>0</v>
      </c>
      <c r="AZ102">
        <v>0</v>
      </c>
      <c r="BA102">
        <v>0</v>
      </c>
      <c r="BB102">
        <v>0</v>
      </c>
      <c r="BC102">
        <v>0</v>
      </c>
      <c r="BD102">
        <v>0</v>
      </c>
      <c r="BE102">
        <v>0</v>
      </c>
      <c r="BF102">
        <v>0</v>
      </c>
      <c r="BG102" s="20">
        <v>3</v>
      </c>
      <c r="BH102" s="20">
        <v>0</v>
      </c>
      <c r="BI102" s="20">
        <v>145</v>
      </c>
      <c r="BJ102" s="20">
        <v>2</v>
      </c>
      <c r="BK102" s="20">
        <v>208</v>
      </c>
      <c r="BL102" s="20">
        <v>773</v>
      </c>
      <c r="BM102" s="20">
        <v>534</v>
      </c>
      <c r="BN102" s="20">
        <v>242</v>
      </c>
      <c r="BO102" s="20">
        <v>24</v>
      </c>
      <c r="BP102" s="20">
        <v>8433</v>
      </c>
      <c r="BQ102" s="20">
        <v>3112</v>
      </c>
      <c r="BR102" s="20">
        <v>0</v>
      </c>
      <c r="BS102" s="20">
        <v>47</v>
      </c>
      <c r="BT102" s="20">
        <v>2207</v>
      </c>
      <c r="BU102" s="20">
        <v>768</v>
      </c>
      <c r="BV102" s="20">
        <v>5132</v>
      </c>
    </row>
    <row r="103" spans="1:74" x14ac:dyDescent="0.25">
      <c r="A103" s="20" t="s">
        <v>449</v>
      </c>
      <c r="B103" s="20" t="s">
        <v>547</v>
      </c>
      <c r="C103" s="20" t="s">
        <v>554</v>
      </c>
      <c r="D103" s="1">
        <v>44571</v>
      </c>
      <c r="E103">
        <v>39</v>
      </c>
      <c r="F103">
        <v>1</v>
      </c>
      <c r="G103">
        <v>1</v>
      </c>
      <c r="H103">
        <v>0</v>
      </c>
      <c r="I103">
        <v>0</v>
      </c>
      <c r="J103">
        <v>24</v>
      </c>
      <c r="K103">
        <v>6</v>
      </c>
      <c r="L103">
        <v>1</v>
      </c>
      <c r="M103">
        <v>1</v>
      </c>
      <c r="N103">
        <v>0</v>
      </c>
      <c r="O103">
        <v>0</v>
      </c>
      <c r="P103">
        <v>0</v>
      </c>
      <c r="Q103">
        <v>0</v>
      </c>
      <c r="R103">
        <v>136</v>
      </c>
      <c r="S103">
        <v>92</v>
      </c>
      <c r="T103">
        <v>18</v>
      </c>
      <c r="U103">
        <v>1</v>
      </c>
      <c r="V103">
        <v>1</v>
      </c>
      <c r="W103">
        <v>399</v>
      </c>
      <c r="X103">
        <v>194</v>
      </c>
      <c r="Y103">
        <v>82</v>
      </c>
      <c r="Z103">
        <v>24</v>
      </c>
      <c r="AA103">
        <v>1</v>
      </c>
      <c r="AB103">
        <v>438</v>
      </c>
      <c r="AC103">
        <v>257</v>
      </c>
      <c r="AD103">
        <v>72</v>
      </c>
      <c r="AE103">
        <v>16</v>
      </c>
      <c r="AF103">
        <v>1</v>
      </c>
      <c r="AG103">
        <v>67</v>
      </c>
      <c r="AH103">
        <v>25</v>
      </c>
      <c r="AI103">
        <v>4</v>
      </c>
      <c r="AJ103">
        <v>12</v>
      </c>
      <c r="AK103">
        <v>1</v>
      </c>
      <c r="AL103">
        <v>28</v>
      </c>
      <c r="AM103">
        <v>20</v>
      </c>
      <c r="AN103">
        <v>3</v>
      </c>
      <c r="AO103">
        <v>0</v>
      </c>
      <c r="AP103">
        <v>0</v>
      </c>
      <c r="AQ103">
        <v>0</v>
      </c>
      <c r="AR103">
        <v>0</v>
      </c>
      <c r="AS103">
        <v>0</v>
      </c>
      <c r="AT103">
        <v>0</v>
      </c>
      <c r="AU103">
        <v>0</v>
      </c>
      <c r="AV103">
        <v>0</v>
      </c>
      <c r="AW103">
        <v>0</v>
      </c>
      <c r="AX103">
        <v>0</v>
      </c>
      <c r="AY103">
        <v>0</v>
      </c>
      <c r="AZ103">
        <v>0</v>
      </c>
      <c r="BA103">
        <v>0</v>
      </c>
      <c r="BB103">
        <v>0</v>
      </c>
      <c r="BC103">
        <v>0</v>
      </c>
      <c r="BD103">
        <v>0</v>
      </c>
      <c r="BE103">
        <v>0</v>
      </c>
      <c r="BF103">
        <v>0</v>
      </c>
      <c r="BG103" s="20">
        <v>1</v>
      </c>
      <c r="BH103" s="20">
        <v>0</v>
      </c>
      <c r="BI103" s="20">
        <v>30</v>
      </c>
      <c r="BJ103" s="20">
        <v>0</v>
      </c>
      <c r="BK103" s="20">
        <v>113</v>
      </c>
      <c r="BL103" s="20">
        <v>278</v>
      </c>
      <c r="BM103" s="20">
        <v>339</v>
      </c>
      <c r="BN103" s="20">
        <v>47</v>
      </c>
      <c r="BO103" s="20">
        <v>24</v>
      </c>
      <c r="BP103" s="20">
        <v>1693</v>
      </c>
      <c r="BQ103" s="20">
        <v>615</v>
      </c>
      <c r="BR103" s="20">
        <v>0</v>
      </c>
      <c r="BS103" s="20">
        <v>266</v>
      </c>
      <c r="BT103" s="20">
        <v>330</v>
      </c>
      <c r="BU103" s="20">
        <v>24</v>
      </c>
      <c r="BV103" s="20">
        <v>999</v>
      </c>
    </row>
    <row r="104" spans="1:74" x14ac:dyDescent="0.25">
      <c r="A104" s="20" t="s">
        <v>449</v>
      </c>
      <c r="B104" s="20" t="s">
        <v>555</v>
      </c>
      <c r="C104" s="20" t="s">
        <v>556</v>
      </c>
      <c r="D104" s="1">
        <v>44571</v>
      </c>
      <c r="E104">
        <v>148</v>
      </c>
      <c r="F104">
        <v>2</v>
      </c>
      <c r="G104">
        <v>2</v>
      </c>
      <c r="H104">
        <v>1</v>
      </c>
      <c r="I104">
        <v>1</v>
      </c>
      <c r="J104">
        <v>88</v>
      </c>
      <c r="K104">
        <v>7</v>
      </c>
      <c r="L104">
        <v>18</v>
      </c>
      <c r="M104">
        <v>6</v>
      </c>
      <c r="N104">
        <v>8</v>
      </c>
      <c r="O104">
        <v>7</v>
      </c>
      <c r="P104">
        <v>0</v>
      </c>
      <c r="Q104">
        <v>1</v>
      </c>
      <c r="R104">
        <v>246</v>
      </c>
      <c r="S104">
        <v>186</v>
      </c>
      <c r="T104">
        <v>7</v>
      </c>
      <c r="U104">
        <v>15</v>
      </c>
      <c r="V104">
        <v>5</v>
      </c>
      <c r="W104">
        <v>1094</v>
      </c>
      <c r="X104">
        <v>512</v>
      </c>
      <c r="Y104">
        <v>47</v>
      </c>
      <c r="Z104">
        <v>190</v>
      </c>
      <c r="AA104">
        <v>57</v>
      </c>
      <c r="AB104">
        <v>799</v>
      </c>
      <c r="AC104">
        <v>391</v>
      </c>
      <c r="AD104">
        <v>19</v>
      </c>
      <c r="AE104">
        <v>130</v>
      </c>
      <c r="AF104">
        <v>79</v>
      </c>
      <c r="AG104">
        <v>140</v>
      </c>
      <c r="AH104">
        <v>53</v>
      </c>
      <c r="AI104">
        <v>0</v>
      </c>
      <c r="AJ104">
        <v>36</v>
      </c>
      <c r="AK104">
        <v>8</v>
      </c>
      <c r="AL104">
        <v>40</v>
      </c>
      <c r="AM104">
        <v>29</v>
      </c>
      <c r="AN104">
        <v>5</v>
      </c>
      <c r="AO104">
        <v>0</v>
      </c>
      <c r="AP104">
        <v>0</v>
      </c>
      <c r="AQ104">
        <v>0</v>
      </c>
      <c r="AR104">
        <v>0</v>
      </c>
      <c r="AS104">
        <v>0</v>
      </c>
      <c r="AT104">
        <v>0</v>
      </c>
      <c r="AU104">
        <v>0</v>
      </c>
      <c r="AV104">
        <v>0</v>
      </c>
      <c r="AW104">
        <v>0</v>
      </c>
      <c r="AX104">
        <v>0</v>
      </c>
      <c r="AY104">
        <v>0</v>
      </c>
      <c r="AZ104">
        <v>0</v>
      </c>
      <c r="BA104">
        <v>0</v>
      </c>
      <c r="BB104">
        <v>0</v>
      </c>
      <c r="BC104">
        <v>0</v>
      </c>
      <c r="BD104">
        <v>0</v>
      </c>
      <c r="BE104">
        <v>0</v>
      </c>
      <c r="BF104">
        <v>0</v>
      </c>
      <c r="BG104" s="20">
        <v>2</v>
      </c>
      <c r="BH104" s="20">
        <v>1</v>
      </c>
      <c r="BI104" s="20">
        <v>114</v>
      </c>
      <c r="BJ104" s="20">
        <v>7</v>
      </c>
      <c r="BK104" s="20">
        <v>216</v>
      </c>
      <c r="BL104" s="20">
        <v>747</v>
      </c>
      <c r="BM104" s="20">
        <v>546</v>
      </c>
      <c r="BN104" s="20">
        <v>92</v>
      </c>
      <c r="BO104" s="20">
        <v>34</v>
      </c>
      <c r="BP104" s="20">
        <v>4550</v>
      </c>
      <c r="BQ104" s="20">
        <v>1476</v>
      </c>
      <c r="BR104" s="20">
        <v>0</v>
      </c>
      <c r="BS104" s="20">
        <v>32</v>
      </c>
      <c r="BT104" s="20">
        <v>478</v>
      </c>
      <c r="BU104" s="20">
        <v>1199</v>
      </c>
      <c r="BV104" s="20">
        <v>2646</v>
      </c>
    </row>
    <row r="105" spans="1:74" x14ac:dyDescent="0.25">
      <c r="A105" s="20" t="s">
        <v>449</v>
      </c>
      <c r="B105" s="20" t="s">
        <v>547</v>
      </c>
      <c r="C105" s="20" t="s">
        <v>557</v>
      </c>
      <c r="D105" s="1">
        <v>44571</v>
      </c>
      <c r="E105">
        <v>67</v>
      </c>
      <c r="F105">
        <v>2</v>
      </c>
      <c r="G105">
        <v>2</v>
      </c>
      <c r="H105">
        <v>0</v>
      </c>
      <c r="I105">
        <v>0</v>
      </c>
      <c r="J105">
        <v>38</v>
      </c>
      <c r="K105">
        <v>9</v>
      </c>
      <c r="L105">
        <v>4</v>
      </c>
      <c r="M105">
        <v>1</v>
      </c>
      <c r="N105">
        <v>7</v>
      </c>
      <c r="O105">
        <v>5</v>
      </c>
      <c r="P105">
        <v>0</v>
      </c>
      <c r="Q105">
        <v>0</v>
      </c>
      <c r="R105">
        <v>350</v>
      </c>
      <c r="S105">
        <v>229</v>
      </c>
      <c r="T105">
        <v>46</v>
      </c>
      <c r="U105">
        <v>9</v>
      </c>
      <c r="V105">
        <v>0</v>
      </c>
      <c r="W105">
        <v>938</v>
      </c>
      <c r="X105">
        <v>323</v>
      </c>
      <c r="Y105">
        <v>181</v>
      </c>
      <c r="Z105">
        <v>121</v>
      </c>
      <c r="AA105">
        <v>6</v>
      </c>
      <c r="AB105">
        <v>656</v>
      </c>
      <c r="AC105">
        <v>222</v>
      </c>
      <c r="AD105">
        <v>71</v>
      </c>
      <c r="AE105">
        <v>133</v>
      </c>
      <c r="AF105">
        <v>15</v>
      </c>
      <c r="AG105">
        <v>36</v>
      </c>
      <c r="AH105">
        <v>6</v>
      </c>
      <c r="AI105">
        <v>8</v>
      </c>
      <c r="AJ105">
        <v>11</v>
      </c>
      <c r="AK105">
        <v>2</v>
      </c>
      <c r="AL105">
        <v>51</v>
      </c>
      <c r="AM105">
        <v>27</v>
      </c>
      <c r="AN105">
        <v>9</v>
      </c>
      <c r="AO105">
        <v>3</v>
      </c>
      <c r="AP105">
        <v>0</v>
      </c>
      <c r="AQ105">
        <v>0</v>
      </c>
      <c r="AR105">
        <v>0</v>
      </c>
      <c r="AS105">
        <v>0</v>
      </c>
      <c r="AT105">
        <v>0</v>
      </c>
      <c r="AU105">
        <v>0</v>
      </c>
      <c r="AV105">
        <v>0</v>
      </c>
      <c r="AW105">
        <v>0</v>
      </c>
      <c r="AX105">
        <v>0</v>
      </c>
      <c r="AY105">
        <v>0</v>
      </c>
      <c r="AZ105">
        <v>0</v>
      </c>
      <c r="BA105">
        <v>0</v>
      </c>
      <c r="BB105">
        <v>0</v>
      </c>
      <c r="BC105">
        <v>0</v>
      </c>
      <c r="BD105">
        <v>0</v>
      </c>
      <c r="BE105">
        <v>0</v>
      </c>
      <c r="BF105">
        <v>0</v>
      </c>
      <c r="BG105" s="20">
        <v>2</v>
      </c>
      <c r="BH105" s="20">
        <v>0</v>
      </c>
      <c r="BI105" s="20">
        <v>50</v>
      </c>
      <c r="BJ105" s="20">
        <v>7</v>
      </c>
      <c r="BK105" s="20">
        <v>286</v>
      </c>
      <c r="BL105" s="20">
        <v>579</v>
      </c>
      <c r="BM105" s="20">
        <v>413</v>
      </c>
      <c r="BN105" s="20">
        <v>15</v>
      </c>
      <c r="BO105" s="20">
        <v>36</v>
      </c>
      <c r="BP105" s="20">
        <v>3026</v>
      </c>
      <c r="BQ105" s="20">
        <v>607</v>
      </c>
      <c r="BR105" s="20">
        <v>0</v>
      </c>
      <c r="BS105" s="20">
        <v>345</v>
      </c>
      <c r="BT105" s="20">
        <v>956</v>
      </c>
      <c r="BU105" s="20">
        <v>100</v>
      </c>
      <c r="BV105" s="20">
        <v>1474</v>
      </c>
    </row>
    <row r="106" spans="1:74" x14ac:dyDescent="0.25">
      <c r="A106" s="20" t="s">
        <v>449</v>
      </c>
      <c r="B106" s="20" t="s">
        <v>539</v>
      </c>
      <c r="C106" s="20" t="s">
        <v>558</v>
      </c>
      <c r="D106" s="1">
        <v>44571</v>
      </c>
      <c r="E106">
        <v>86</v>
      </c>
      <c r="F106">
        <v>1</v>
      </c>
      <c r="G106">
        <v>1</v>
      </c>
      <c r="H106">
        <v>0</v>
      </c>
      <c r="I106">
        <v>0</v>
      </c>
      <c r="J106">
        <v>38</v>
      </c>
      <c r="K106">
        <v>13</v>
      </c>
      <c r="L106">
        <v>8</v>
      </c>
      <c r="M106">
        <v>0</v>
      </c>
      <c r="N106">
        <v>0</v>
      </c>
      <c r="O106">
        <v>0</v>
      </c>
      <c r="P106">
        <v>0</v>
      </c>
      <c r="Q106">
        <v>0</v>
      </c>
      <c r="R106">
        <v>286</v>
      </c>
      <c r="S106">
        <v>205</v>
      </c>
      <c r="T106">
        <v>25</v>
      </c>
      <c r="U106">
        <v>7</v>
      </c>
      <c r="V106">
        <v>0</v>
      </c>
      <c r="W106">
        <v>970</v>
      </c>
      <c r="X106">
        <v>412</v>
      </c>
      <c r="Y106">
        <v>162</v>
      </c>
      <c r="Z106">
        <v>68</v>
      </c>
      <c r="AA106">
        <v>6</v>
      </c>
      <c r="AB106">
        <v>667</v>
      </c>
      <c r="AC106">
        <v>270</v>
      </c>
      <c r="AD106">
        <v>88</v>
      </c>
      <c r="AE106">
        <v>108</v>
      </c>
      <c r="AF106">
        <v>0</v>
      </c>
      <c r="AG106">
        <v>97</v>
      </c>
      <c r="AH106">
        <v>25</v>
      </c>
      <c r="AI106">
        <v>24</v>
      </c>
      <c r="AJ106">
        <v>7</v>
      </c>
      <c r="AK106">
        <v>1</v>
      </c>
      <c r="AL106">
        <v>52</v>
      </c>
      <c r="AM106">
        <v>32</v>
      </c>
      <c r="AN106">
        <v>11</v>
      </c>
      <c r="AO106">
        <v>0</v>
      </c>
      <c r="AP106">
        <v>0</v>
      </c>
      <c r="AQ106">
        <v>0</v>
      </c>
      <c r="AR106">
        <v>0</v>
      </c>
      <c r="AS106">
        <v>0</v>
      </c>
      <c r="AT106">
        <v>0</v>
      </c>
      <c r="AU106">
        <v>0</v>
      </c>
      <c r="AV106">
        <v>0</v>
      </c>
      <c r="AW106">
        <v>0</v>
      </c>
      <c r="AX106">
        <v>0</v>
      </c>
      <c r="AY106">
        <v>0</v>
      </c>
      <c r="AZ106">
        <v>0</v>
      </c>
      <c r="BA106">
        <v>0</v>
      </c>
      <c r="BB106">
        <v>0</v>
      </c>
      <c r="BC106">
        <v>0</v>
      </c>
      <c r="BD106">
        <v>0</v>
      </c>
      <c r="BE106">
        <v>0</v>
      </c>
      <c r="BF106">
        <v>0</v>
      </c>
      <c r="BG106" s="20">
        <v>1</v>
      </c>
      <c r="BH106" s="20">
        <v>0</v>
      </c>
      <c r="BI106" s="20">
        <v>63</v>
      </c>
      <c r="BJ106" s="20">
        <v>0</v>
      </c>
      <c r="BK106" s="20">
        <v>251</v>
      </c>
      <c r="BL106" s="20">
        <v>702</v>
      </c>
      <c r="BM106" s="20">
        <v>454</v>
      </c>
      <c r="BN106" s="20">
        <v>58</v>
      </c>
      <c r="BO106" s="20">
        <v>40</v>
      </c>
      <c r="BP106" s="20">
        <v>2899</v>
      </c>
      <c r="BQ106" s="20">
        <v>711</v>
      </c>
      <c r="BR106" s="20">
        <v>0</v>
      </c>
      <c r="BS106" s="20">
        <v>525</v>
      </c>
      <c r="BT106" s="20">
        <v>666</v>
      </c>
      <c r="BU106" s="20">
        <v>18</v>
      </c>
      <c r="BV106" s="20">
        <v>1559</v>
      </c>
    </row>
    <row r="107" spans="1:74" x14ac:dyDescent="0.25">
      <c r="A107" s="20" t="s">
        <v>449</v>
      </c>
      <c r="B107" s="20" t="s">
        <v>539</v>
      </c>
      <c r="C107" s="20" t="s">
        <v>559</v>
      </c>
      <c r="D107" s="1">
        <v>44571</v>
      </c>
      <c r="E107">
        <v>74</v>
      </c>
      <c r="F107">
        <v>6</v>
      </c>
      <c r="G107">
        <v>3</v>
      </c>
      <c r="H107">
        <v>9</v>
      </c>
      <c r="I107">
        <v>5</v>
      </c>
      <c r="J107">
        <v>39</v>
      </c>
      <c r="K107">
        <v>7</v>
      </c>
      <c r="L107">
        <v>2</v>
      </c>
      <c r="M107">
        <v>3</v>
      </c>
      <c r="N107">
        <v>72</v>
      </c>
      <c r="O107">
        <v>50</v>
      </c>
      <c r="P107">
        <v>4</v>
      </c>
      <c r="Q107">
        <v>2</v>
      </c>
      <c r="R107">
        <v>200</v>
      </c>
      <c r="S107">
        <v>111</v>
      </c>
      <c r="T107">
        <v>53</v>
      </c>
      <c r="U107">
        <v>0</v>
      </c>
      <c r="V107">
        <v>2</v>
      </c>
      <c r="W107">
        <v>716</v>
      </c>
      <c r="X107">
        <v>341</v>
      </c>
      <c r="Y107">
        <v>144</v>
      </c>
      <c r="Z107">
        <v>38</v>
      </c>
      <c r="AA107">
        <v>12</v>
      </c>
      <c r="AB107">
        <v>722</v>
      </c>
      <c r="AC107">
        <v>214</v>
      </c>
      <c r="AD107">
        <v>310</v>
      </c>
      <c r="AE107">
        <v>41</v>
      </c>
      <c r="AF107">
        <v>25</v>
      </c>
      <c r="AG107">
        <v>136</v>
      </c>
      <c r="AH107">
        <v>41</v>
      </c>
      <c r="AI107">
        <v>17</v>
      </c>
      <c r="AJ107">
        <v>18</v>
      </c>
      <c r="AK107">
        <v>3</v>
      </c>
      <c r="AL107">
        <v>50</v>
      </c>
      <c r="AM107">
        <v>30</v>
      </c>
      <c r="AN107">
        <v>2</v>
      </c>
      <c r="AO107">
        <v>1</v>
      </c>
      <c r="AP107">
        <v>0</v>
      </c>
      <c r="AQ107">
        <v>0</v>
      </c>
      <c r="AR107">
        <v>0</v>
      </c>
      <c r="AS107">
        <v>0</v>
      </c>
      <c r="AT107">
        <v>0</v>
      </c>
      <c r="AU107">
        <v>0</v>
      </c>
      <c r="AV107">
        <v>0</v>
      </c>
      <c r="AW107">
        <v>0</v>
      </c>
      <c r="AX107">
        <v>1</v>
      </c>
      <c r="AY107">
        <v>0</v>
      </c>
      <c r="AZ107">
        <v>0</v>
      </c>
      <c r="BA107">
        <v>1</v>
      </c>
      <c r="BB107">
        <v>0</v>
      </c>
      <c r="BC107">
        <v>0</v>
      </c>
      <c r="BD107">
        <v>0</v>
      </c>
      <c r="BE107">
        <v>0</v>
      </c>
      <c r="BF107">
        <v>0</v>
      </c>
      <c r="BG107" s="20">
        <v>6</v>
      </c>
      <c r="BH107" s="20">
        <v>8</v>
      </c>
      <c r="BI107" s="20">
        <v>59</v>
      </c>
      <c r="BJ107" s="20">
        <v>57</v>
      </c>
      <c r="BK107" s="20">
        <v>140</v>
      </c>
      <c r="BL107" s="20">
        <v>494</v>
      </c>
      <c r="BM107" s="20">
        <v>328</v>
      </c>
      <c r="BN107" s="20">
        <v>89</v>
      </c>
      <c r="BO107" s="20">
        <v>41</v>
      </c>
      <c r="BP107" s="20">
        <v>3432</v>
      </c>
      <c r="BQ107" s="20">
        <v>834</v>
      </c>
      <c r="BR107" s="20">
        <v>0</v>
      </c>
      <c r="BS107" s="20">
        <v>444</v>
      </c>
      <c r="BT107" s="20">
        <v>871</v>
      </c>
      <c r="BU107" s="20">
        <v>320</v>
      </c>
      <c r="BV107" s="20">
        <v>1653</v>
      </c>
    </row>
    <row r="108" spans="1:74" x14ac:dyDescent="0.25">
      <c r="A108" s="20" t="s">
        <v>449</v>
      </c>
      <c r="B108" s="20" t="s">
        <v>544</v>
      </c>
      <c r="C108" s="20" t="s">
        <v>560</v>
      </c>
      <c r="D108" s="1">
        <v>44571</v>
      </c>
      <c r="E108">
        <v>261</v>
      </c>
      <c r="F108">
        <v>9</v>
      </c>
      <c r="G108">
        <v>8</v>
      </c>
      <c r="H108">
        <v>1</v>
      </c>
      <c r="I108">
        <v>1</v>
      </c>
      <c r="J108">
        <v>151</v>
      </c>
      <c r="K108">
        <v>9</v>
      </c>
      <c r="L108">
        <v>36</v>
      </c>
      <c r="M108">
        <v>1</v>
      </c>
      <c r="N108">
        <v>0</v>
      </c>
      <c r="O108">
        <v>0</v>
      </c>
      <c r="P108">
        <v>0</v>
      </c>
      <c r="Q108">
        <v>0</v>
      </c>
      <c r="R108">
        <v>346</v>
      </c>
      <c r="S108">
        <v>244</v>
      </c>
      <c r="T108">
        <v>24</v>
      </c>
      <c r="U108">
        <v>14</v>
      </c>
      <c r="V108">
        <v>2</v>
      </c>
      <c r="W108">
        <v>1363</v>
      </c>
      <c r="X108">
        <v>711</v>
      </c>
      <c r="Y108">
        <v>35</v>
      </c>
      <c r="Z108">
        <v>253</v>
      </c>
      <c r="AA108">
        <v>12</v>
      </c>
      <c r="AB108">
        <v>1061</v>
      </c>
      <c r="AC108">
        <v>636</v>
      </c>
      <c r="AD108">
        <v>5</v>
      </c>
      <c r="AE108">
        <v>193</v>
      </c>
      <c r="AF108">
        <v>11</v>
      </c>
      <c r="AG108">
        <v>306</v>
      </c>
      <c r="AH108">
        <v>132</v>
      </c>
      <c r="AI108">
        <v>2</v>
      </c>
      <c r="AJ108">
        <v>69</v>
      </c>
      <c r="AK108">
        <v>0</v>
      </c>
      <c r="AL108">
        <v>73</v>
      </c>
      <c r="AM108">
        <v>54</v>
      </c>
      <c r="AN108">
        <v>6</v>
      </c>
      <c r="AO108">
        <v>1</v>
      </c>
      <c r="AP108">
        <v>0</v>
      </c>
      <c r="AQ108">
        <v>0</v>
      </c>
      <c r="AR108">
        <v>0</v>
      </c>
      <c r="AS108">
        <v>0</v>
      </c>
      <c r="AT108">
        <v>0</v>
      </c>
      <c r="AU108">
        <v>0</v>
      </c>
      <c r="AV108">
        <v>0</v>
      </c>
      <c r="AW108">
        <v>0</v>
      </c>
      <c r="AX108">
        <v>0</v>
      </c>
      <c r="AY108">
        <v>0</v>
      </c>
      <c r="AZ108">
        <v>0</v>
      </c>
      <c r="BA108">
        <v>0</v>
      </c>
      <c r="BB108">
        <v>0</v>
      </c>
      <c r="BC108">
        <v>0</v>
      </c>
      <c r="BD108">
        <v>0</v>
      </c>
      <c r="BE108">
        <v>0</v>
      </c>
      <c r="BF108">
        <v>0</v>
      </c>
      <c r="BG108" s="20">
        <v>9</v>
      </c>
      <c r="BH108" s="20">
        <v>1</v>
      </c>
      <c r="BI108" s="20">
        <v>209</v>
      </c>
      <c r="BJ108" s="20">
        <v>0</v>
      </c>
      <c r="BK108" s="20">
        <v>297</v>
      </c>
      <c r="BL108" s="20">
        <v>1005</v>
      </c>
      <c r="BM108" s="20">
        <v>821</v>
      </c>
      <c r="BN108" s="20">
        <v>222</v>
      </c>
      <c r="BO108" s="20">
        <v>62</v>
      </c>
      <c r="BP108" s="20">
        <v>7025</v>
      </c>
      <c r="BQ108" s="20">
        <v>2470</v>
      </c>
      <c r="BR108" s="20">
        <v>0</v>
      </c>
      <c r="BS108" s="20">
        <v>21</v>
      </c>
      <c r="BT108" s="20">
        <v>2399</v>
      </c>
      <c r="BU108" s="20">
        <v>130</v>
      </c>
      <c r="BV108" s="20">
        <v>4216</v>
      </c>
    </row>
    <row r="109" spans="1:74" x14ac:dyDescent="0.25">
      <c r="A109" s="20" t="s">
        <v>449</v>
      </c>
      <c r="B109" s="20" t="s">
        <v>539</v>
      </c>
      <c r="C109" s="20" t="s">
        <v>561</v>
      </c>
      <c r="D109" s="1">
        <v>44571</v>
      </c>
      <c r="E109">
        <v>676</v>
      </c>
      <c r="F109">
        <v>25</v>
      </c>
      <c r="G109">
        <v>17</v>
      </c>
      <c r="H109">
        <v>3</v>
      </c>
      <c r="I109">
        <v>3</v>
      </c>
      <c r="J109">
        <v>338</v>
      </c>
      <c r="K109">
        <v>117</v>
      </c>
      <c r="L109">
        <v>38</v>
      </c>
      <c r="M109">
        <v>5</v>
      </c>
      <c r="N109">
        <v>7</v>
      </c>
      <c r="O109">
        <v>4</v>
      </c>
      <c r="P109">
        <v>1</v>
      </c>
      <c r="Q109">
        <v>0</v>
      </c>
      <c r="R109">
        <v>758</v>
      </c>
      <c r="S109">
        <v>529</v>
      </c>
      <c r="T109">
        <v>76</v>
      </c>
      <c r="U109">
        <v>28</v>
      </c>
      <c r="V109">
        <v>4</v>
      </c>
      <c r="W109">
        <v>2387</v>
      </c>
      <c r="X109">
        <v>1120</v>
      </c>
      <c r="Y109">
        <v>427</v>
      </c>
      <c r="Z109">
        <v>172</v>
      </c>
      <c r="AA109">
        <v>28</v>
      </c>
      <c r="AB109">
        <v>1681</v>
      </c>
      <c r="AC109">
        <v>911</v>
      </c>
      <c r="AD109">
        <v>186</v>
      </c>
      <c r="AE109">
        <v>196</v>
      </c>
      <c r="AF109">
        <v>11</v>
      </c>
      <c r="AG109">
        <v>384</v>
      </c>
      <c r="AH109">
        <v>138</v>
      </c>
      <c r="AI109">
        <v>39</v>
      </c>
      <c r="AJ109">
        <v>73</v>
      </c>
      <c r="AK109">
        <v>10</v>
      </c>
      <c r="AL109">
        <v>125</v>
      </c>
      <c r="AM109">
        <v>80</v>
      </c>
      <c r="AN109">
        <v>24</v>
      </c>
      <c r="AO109">
        <v>4</v>
      </c>
      <c r="AP109">
        <v>1</v>
      </c>
      <c r="AQ109">
        <v>0</v>
      </c>
      <c r="AR109">
        <v>5</v>
      </c>
      <c r="AS109">
        <v>0</v>
      </c>
      <c r="AT109">
        <v>0</v>
      </c>
      <c r="AU109">
        <v>0</v>
      </c>
      <c r="AV109">
        <v>0</v>
      </c>
      <c r="AW109">
        <v>0</v>
      </c>
      <c r="AX109">
        <v>0</v>
      </c>
      <c r="AY109">
        <v>0</v>
      </c>
      <c r="AZ109">
        <v>0</v>
      </c>
      <c r="BA109">
        <v>0</v>
      </c>
      <c r="BB109">
        <v>0</v>
      </c>
      <c r="BC109">
        <v>0</v>
      </c>
      <c r="BD109">
        <v>0</v>
      </c>
      <c r="BE109">
        <v>0</v>
      </c>
      <c r="BF109">
        <v>0</v>
      </c>
      <c r="BG109" s="20">
        <v>20</v>
      </c>
      <c r="BH109" s="20">
        <v>3</v>
      </c>
      <c r="BI109" s="20">
        <v>496</v>
      </c>
      <c r="BJ109" s="20">
        <v>5</v>
      </c>
      <c r="BK109" s="20">
        <v>636</v>
      </c>
      <c r="BL109" s="20">
        <v>1666</v>
      </c>
      <c r="BM109" s="20">
        <v>1239</v>
      </c>
      <c r="BN109" s="20">
        <v>245</v>
      </c>
      <c r="BO109" s="20">
        <v>93</v>
      </c>
      <c r="BP109" s="20">
        <v>8390</v>
      </c>
      <c r="BQ109" s="20">
        <v>2943</v>
      </c>
      <c r="BR109" s="20">
        <v>0</v>
      </c>
      <c r="BS109" s="20">
        <v>394</v>
      </c>
      <c r="BT109" s="20">
        <v>2328</v>
      </c>
      <c r="BU109" s="20">
        <v>175</v>
      </c>
      <c r="BV109" s="20">
        <v>5127</v>
      </c>
    </row>
    <row r="110" spans="1:74" x14ac:dyDescent="0.25">
      <c r="A110" s="20" t="s">
        <v>449</v>
      </c>
      <c r="B110" s="20" t="s">
        <v>544</v>
      </c>
      <c r="C110" s="20" t="s">
        <v>562</v>
      </c>
      <c r="D110" s="1">
        <v>44571</v>
      </c>
      <c r="E110">
        <v>194</v>
      </c>
      <c r="F110">
        <v>4</v>
      </c>
      <c r="G110">
        <v>2</v>
      </c>
      <c r="H110">
        <v>1</v>
      </c>
      <c r="I110">
        <v>0</v>
      </c>
      <c r="J110">
        <v>120</v>
      </c>
      <c r="K110">
        <v>31</v>
      </c>
      <c r="L110">
        <v>4</v>
      </c>
      <c r="M110">
        <v>1</v>
      </c>
      <c r="N110">
        <v>6</v>
      </c>
      <c r="O110">
        <v>5</v>
      </c>
      <c r="P110">
        <v>1</v>
      </c>
      <c r="Q110">
        <v>0</v>
      </c>
      <c r="R110">
        <v>498</v>
      </c>
      <c r="S110">
        <v>352</v>
      </c>
      <c r="T110">
        <v>71</v>
      </c>
      <c r="U110">
        <v>5</v>
      </c>
      <c r="V110">
        <v>3</v>
      </c>
      <c r="W110">
        <v>1258</v>
      </c>
      <c r="X110">
        <v>676</v>
      </c>
      <c r="Y110">
        <v>204</v>
      </c>
      <c r="Z110">
        <v>54</v>
      </c>
      <c r="AA110">
        <v>15</v>
      </c>
      <c r="AB110">
        <v>1219</v>
      </c>
      <c r="AC110">
        <v>744</v>
      </c>
      <c r="AD110">
        <v>194</v>
      </c>
      <c r="AE110">
        <v>48</v>
      </c>
      <c r="AF110">
        <v>14</v>
      </c>
      <c r="AG110">
        <v>254</v>
      </c>
      <c r="AH110">
        <v>125</v>
      </c>
      <c r="AI110">
        <v>11</v>
      </c>
      <c r="AJ110">
        <v>48</v>
      </c>
      <c r="AK110">
        <v>4</v>
      </c>
      <c r="AL110">
        <v>87</v>
      </c>
      <c r="AM110">
        <v>61</v>
      </c>
      <c r="AN110">
        <v>20</v>
      </c>
      <c r="AO110">
        <v>0</v>
      </c>
      <c r="AP110">
        <v>1</v>
      </c>
      <c r="AQ110">
        <v>0</v>
      </c>
      <c r="AR110">
        <v>0</v>
      </c>
      <c r="AS110">
        <v>0</v>
      </c>
      <c r="AT110">
        <v>0</v>
      </c>
      <c r="AU110">
        <v>0</v>
      </c>
      <c r="AV110">
        <v>0</v>
      </c>
      <c r="AW110">
        <v>0</v>
      </c>
      <c r="AX110">
        <v>0</v>
      </c>
      <c r="AY110">
        <v>0</v>
      </c>
      <c r="AZ110">
        <v>0</v>
      </c>
      <c r="BA110">
        <v>0</v>
      </c>
      <c r="BB110">
        <v>0</v>
      </c>
      <c r="BC110">
        <v>0</v>
      </c>
      <c r="BD110">
        <v>0</v>
      </c>
      <c r="BE110">
        <v>0</v>
      </c>
      <c r="BF110">
        <v>0</v>
      </c>
      <c r="BG110" s="20">
        <v>4</v>
      </c>
      <c r="BH110" s="20">
        <v>1</v>
      </c>
      <c r="BI110" s="20">
        <v>156</v>
      </c>
      <c r="BJ110" s="20">
        <v>5</v>
      </c>
      <c r="BK110" s="20">
        <v>416</v>
      </c>
      <c r="BL110" s="20">
        <v>935</v>
      </c>
      <c r="BM110" s="20">
        <v>943</v>
      </c>
      <c r="BN110" s="20">
        <v>183</v>
      </c>
      <c r="BO110" s="20">
        <v>66</v>
      </c>
      <c r="BP110" s="20">
        <v>6774</v>
      </c>
      <c r="BQ110" s="20">
        <v>2629</v>
      </c>
      <c r="BR110" s="20">
        <v>0</v>
      </c>
      <c r="BS110" s="20">
        <v>258</v>
      </c>
      <c r="BT110" s="20">
        <v>1551</v>
      </c>
      <c r="BU110" s="20">
        <v>408</v>
      </c>
      <c r="BV110" s="20">
        <v>4336</v>
      </c>
    </row>
    <row r="111" spans="1:74" x14ac:dyDescent="0.25">
      <c r="A111" s="20" t="s">
        <v>449</v>
      </c>
      <c r="B111" s="20" t="s">
        <v>544</v>
      </c>
      <c r="C111" s="20" t="s">
        <v>563</v>
      </c>
      <c r="D111" s="1">
        <v>44571</v>
      </c>
      <c r="E111">
        <v>160</v>
      </c>
      <c r="F111">
        <v>3</v>
      </c>
      <c r="G111">
        <v>2</v>
      </c>
      <c r="H111">
        <v>0</v>
      </c>
      <c r="I111">
        <v>0</v>
      </c>
      <c r="J111">
        <v>93</v>
      </c>
      <c r="K111">
        <v>10</v>
      </c>
      <c r="L111">
        <v>15</v>
      </c>
      <c r="M111">
        <v>1</v>
      </c>
      <c r="N111">
        <v>1</v>
      </c>
      <c r="O111">
        <v>0</v>
      </c>
      <c r="P111">
        <v>1</v>
      </c>
      <c r="Q111">
        <v>0</v>
      </c>
      <c r="R111">
        <v>253</v>
      </c>
      <c r="S111">
        <v>187</v>
      </c>
      <c r="T111">
        <v>22</v>
      </c>
      <c r="U111">
        <v>7</v>
      </c>
      <c r="V111">
        <v>3</v>
      </c>
      <c r="W111">
        <v>1183</v>
      </c>
      <c r="X111">
        <v>675</v>
      </c>
      <c r="Y111">
        <v>38</v>
      </c>
      <c r="Z111">
        <v>142</v>
      </c>
      <c r="AA111">
        <v>22</v>
      </c>
      <c r="AB111">
        <v>767</v>
      </c>
      <c r="AC111">
        <v>399</v>
      </c>
      <c r="AD111">
        <v>27</v>
      </c>
      <c r="AE111">
        <v>101</v>
      </c>
      <c r="AF111">
        <v>30</v>
      </c>
      <c r="AG111">
        <v>425</v>
      </c>
      <c r="AH111">
        <v>281</v>
      </c>
      <c r="AI111">
        <v>2</v>
      </c>
      <c r="AJ111">
        <v>41</v>
      </c>
      <c r="AK111">
        <v>4</v>
      </c>
      <c r="AL111">
        <v>41</v>
      </c>
      <c r="AM111">
        <v>26</v>
      </c>
      <c r="AN111">
        <v>4</v>
      </c>
      <c r="AO111">
        <v>2</v>
      </c>
      <c r="AP111">
        <v>0</v>
      </c>
      <c r="AQ111">
        <v>0</v>
      </c>
      <c r="AR111">
        <v>0</v>
      </c>
      <c r="AS111">
        <v>1</v>
      </c>
      <c r="AT111">
        <v>0</v>
      </c>
      <c r="AU111">
        <v>0</v>
      </c>
      <c r="AV111">
        <v>0</v>
      </c>
      <c r="AW111">
        <v>0</v>
      </c>
      <c r="AX111">
        <v>0</v>
      </c>
      <c r="AY111">
        <v>0</v>
      </c>
      <c r="AZ111">
        <v>0</v>
      </c>
      <c r="BA111">
        <v>0</v>
      </c>
      <c r="BB111">
        <v>0</v>
      </c>
      <c r="BC111">
        <v>0</v>
      </c>
      <c r="BD111">
        <v>0</v>
      </c>
      <c r="BE111">
        <v>0</v>
      </c>
      <c r="BF111">
        <v>0</v>
      </c>
      <c r="BG111" s="20">
        <v>2</v>
      </c>
      <c r="BH111" s="20">
        <v>0</v>
      </c>
      <c r="BI111" s="20">
        <v>121</v>
      </c>
      <c r="BJ111" s="20">
        <v>0</v>
      </c>
      <c r="BK111" s="20">
        <v>210</v>
      </c>
      <c r="BL111" s="20">
        <v>923</v>
      </c>
      <c r="BM111" s="20">
        <v>530</v>
      </c>
      <c r="BN111" s="20">
        <v>371</v>
      </c>
      <c r="BO111" s="20">
        <v>34</v>
      </c>
      <c r="BP111" s="20">
        <v>11936</v>
      </c>
      <c r="BQ111" s="20">
        <v>5319</v>
      </c>
      <c r="BR111" s="20">
        <v>0</v>
      </c>
      <c r="BS111" s="20">
        <v>55</v>
      </c>
      <c r="BT111" s="20">
        <v>2008</v>
      </c>
      <c r="BU111" s="20">
        <v>513</v>
      </c>
      <c r="BV111" s="20">
        <v>8910</v>
      </c>
    </row>
    <row r="112" spans="1:74" x14ac:dyDescent="0.25">
      <c r="A112" s="20" t="s">
        <v>449</v>
      </c>
      <c r="B112" s="20" t="s">
        <v>547</v>
      </c>
      <c r="C112" s="20" t="s">
        <v>564</v>
      </c>
      <c r="D112" s="1">
        <v>44571</v>
      </c>
      <c r="E112">
        <v>42</v>
      </c>
      <c r="F112">
        <v>2</v>
      </c>
      <c r="G112">
        <v>2</v>
      </c>
      <c r="H112">
        <v>0</v>
      </c>
      <c r="I112">
        <v>0</v>
      </c>
      <c r="J112">
        <v>23</v>
      </c>
      <c r="K112">
        <v>4</v>
      </c>
      <c r="L112">
        <v>1</v>
      </c>
      <c r="M112">
        <v>0</v>
      </c>
      <c r="N112">
        <v>1</v>
      </c>
      <c r="O112">
        <v>1</v>
      </c>
      <c r="P112">
        <v>0</v>
      </c>
      <c r="Q112">
        <v>0</v>
      </c>
      <c r="R112">
        <v>87</v>
      </c>
      <c r="S112">
        <v>62</v>
      </c>
      <c r="T112">
        <v>4</v>
      </c>
      <c r="U112">
        <v>4</v>
      </c>
      <c r="V112">
        <v>0</v>
      </c>
      <c r="W112">
        <v>267</v>
      </c>
      <c r="X112">
        <v>133</v>
      </c>
      <c r="Y112">
        <v>25</v>
      </c>
      <c r="Z112">
        <v>26</v>
      </c>
      <c r="AA112">
        <v>1</v>
      </c>
      <c r="AB112">
        <v>218</v>
      </c>
      <c r="AC112">
        <v>89</v>
      </c>
      <c r="AD112">
        <v>24</v>
      </c>
      <c r="AE112">
        <v>35</v>
      </c>
      <c r="AF112">
        <v>1</v>
      </c>
      <c r="AG112">
        <v>33</v>
      </c>
      <c r="AH112">
        <v>11</v>
      </c>
      <c r="AI112">
        <v>4</v>
      </c>
      <c r="AJ112">
        <v>7</v>
      </c>
      <c r="AK112">
        <v>1</v>
      </c>
      <c r="AL112">
        <v>29</v>
      </c>
      <c r="AM112">
        <v>19</v>
      </c>
      <c r="AN112">
        <v>1</v>
      </c>
      <c r="AO112">
        <v>0</v>
      </c>
      <c r="AP112">
        <v>0</v>
      </c>
      <c r="AQ112">
        <v>0</v>
      </c>
      <c r="AR112">
        <v>0</v>
      </c>
      <c r="AS112">
        <v>0</v>
      </c>
      <c r="AT112">
        <v>0</v>
      </c>
      <c r="AU112">
        <v>0</v>
      </c>
      <c r="AV112">
        <v>0</v>
      </c>
      <c r="AW112">
        <v>0</v>
      </c>
      <c r="AX112">
        <v>0</v>
      </c>
      <c r="AY112">
        <v>0</v>
      </c>
      <c r="AZ112">
        <v>0</v>
      </c>
      <c r="BA112">
        <v>0</v>
      </c>
      <c r="BB112">
        <v>0</v>
      </c>
      <c r="BC112">
        <v>0</v>
      </c>
      <c r="BD112">
        <v>0</v>
      </c>
      <c r="BE112">
        <v>0</v>
      </c>
      <c r="BF112">
        <v>0</v>
      </c>
      <c r="BG112" s="20">
        <v>2</v>
      </c>
      <c r="BH112" s="20">
        <v>0</v>
      </c>
      <c r="BI112" s="20">
        <v>35</v>
      </c>
      <c r="BJ112" s="20">
        <v>1</v>
      </c>
      <c r="BK112" s="20">
        <v>78</v>
      </c>
      <c r="BL112" s="20">
        <v>208</v>
      </c>
      <c r="BM112" s="20">
        <v>150</v>
      </c>
      <c r="BN112" s="20">
        <v>19</v>
      </c>
      <c r="BO112" s="20">
        <v>28</v>
      </c>
      <c r="BP112" s="20">
        <v>1129</v>
      </c>
      <c r="BQ112" s="20">
        <v>271</v>
      </c>
      <c r="BR112" s="20">
        <v>0</v>
      </c>
      <c r="BS112" s="20">
        <v>61</v>
      </c>
      <c r="BT112" s="20">
        <v>329</v>
      </c>
      <c r="BU112" s="20">
        <v>66</v>
      </c>
      <c r="BV112" s="20">
        <v>609</v>
      </c>
    </row>
    <row r="113" spans="1:74" x14ac:dyDescent="0.25">
      <c r="A113" s="20" t="s">
        <v>449</v>
      </c>
      <c r="B113" s="20" t="s">
        <v>552</v>
      </c>
      <c r="C113" s="20" t="s">
        <v>565</v>
      </c>
      <c r="D113" s="1">
        <v>44571</v>
      </c>
      <c r="E113">
        <v>163</v>
      </c>
      <c r="F113">
        <v>1</v>
      </c>
      <c r="G113">
        <v>1</v>
      </c>
      <c r="H113">
        <v>0</v>
      </c>
      <c r="I113">
        <v>0</v>
      </c>
      <c r="J113">
        <v>104</v>
      </c>
      <c r="K113">
        <v>0</v>
      </c>
      <c r="L113">
        <v>21</v>
      </c>
      <c r="M113">
        <v>2</v>
      </c>
      <c r="N113">
        <v>2</v>
      </c>
      <c r="O113">
        <v>1</v>
      </c>
      <c r="P113">
        <v>0</v>
      </c>
      <c r="Q113">
        <v>0</v>
      </c>
      <c r="R113">
        <v>278</v>
      </c>
      <c r="S113">
        <v>209</v>
      </c>
      <c r="T113">
        <v>6</v>
      </c>
      <c r="U113">
        <v>30</v>
      </c>
      <c r="V113">
        <v>2</v>
      </c>
      <c r="W113">
        <v>1155</v>
      </c>
      <c r="X113">
        <v>549</v>
      </c>
      <c r="Y113">
        <v>24</v>
      </c>
      <c r="Z113">
        <v>227</v>
      </c>
      <c r="AA113">
        <v>27</v>
      </c>
      <c r="AB113">
        <v>878</v>
      </c>
      <c r="AC113">
        <v>443</v>
      </c>
      <c r="AD113">
        <v>10</v>
      </c>
      <c r="AE113">
        <v>166</v>
      </c>
      <c r="AF113">
        <v>7</v>
      </c>
      <c r="AG113">
        <v>181</v>
      </c>
      <c r="AH113">
        <v>76</v>
      </c>
      <c r="AI113">
        <v>1</v>
      </c>
      <c r="AJ113">
        <v>34</v>
      </c>
      <c r="AK113">
        <v>14</v>
      </c>
      <c r="AL113">
        <v>47</v>
      </c>
      <c r="AM113">
        <v>29</v>
      </c>
      <c r="AN113">
        <v>4</v>
      </c>
      <c r="AO113">
        <v>2</v>
      </c>
      <c r="AP113">
        <v>0</v>
      </c>
      <c r="AQ113">
        <v>0</v>
      </c>
      <c r="AR113">
        <v>0</v>
      </c>
      <c r="AS113">
        <v>0</v>
      </c>
      <c r="AT113">
        <v>0</v>
      </c>
      <c r="AU113">
        <v>0</v>
      </c>
      <c r="AV113">
        <v>0</v>
      </c>
      <c r="AW113">
        <v>0</v>
      </c>
      <c r="AX113">
        <v>0</v>
      </c>
      <c r="AY113">
        <v>0</v>
      </c>
      <c r="AZ113">
        <v>0</v>
      </c>
      <c r="BA113">
        <v>0</v>
      </c>
      <c r="BB113">
        <v>0</v>
      </c>
      <c r="BC113">
        <v>0</v>
      </c>
      <c r="BD113">
        <v>0</v>
      </c>
      <c r="BE113">
        <v>0</v>
      </c>
      <c r="BF113">
        <v>0</v>
      </c>
      <c r="BG113" s="20">
        <v>1</v>
      </c>
      <c r="BH113" s="20">
        <v>0</v>
      </c>
      <c r="BI113" s="20">
        <v>136</v>
      </c>
      <c r="BJ113" s="20">
        <v>2</v>
      </c>
      <c r="BK113" s="20">
        <v>232</v>
      </c>
      <c r="BL113" s="20">
        <v>828</v>
      </c>
      <c r="BM113" s="20">
        <v>669</v>
      </c>
      <c r="BN113" s="20">
        <v>127</v>
      </c>
      <c r="BO113" s="20">
        <v>39</v>
      </c>
      <c r="BP113" s="20">
        <v>7118</v>
      </c>
      <c r="BQ113" s="20">
        <v>2131</v>
      </c>
      <c r="BR113" s="20">
        <v>0</v>
      </c>
      <c r="BS113" s="20">
        <v>47</v>
      </c>
      <c r="BT113" s="20">
        <v>2039</v>
      </c>
      <c r="BU113" s="20">
        <v>503</v>
      </c>
      <c r="BV113" s="20">
        <v>4190</v>
      </c>
    </row>
    <row r="114" spans="1:74" x14ac:dyDescent="0.25">
      <c r="A114" s="20" t="s">
        <v>449</v>
      </c>
      <c r="B114" s="20" t="s">
        <v>541</v>
      </c>
      <c r="C114" s="20" t="s">
        <v>566</v>
      </c>
      <c r="D114" s="1">
        <v>44571</v>
      </c>
      <c r="E114">
        <v>197</v>
      </c>
      <c r="F114">
        <v>8</v>
      </c>
      <c r="G114">
        <v>5</v>
      </c>
      <c r="H114">
        <v>0</v>
      </c>
      <c r="I114">
        <v>0</v>
      </c>
      <c r="J114">
        <v>110</v>
      </c>
      <c r="K114">
        <v>19</v>
      </c>
      <c r="L114">
        <v>22</v>
      </c>
      <c r="M114">
        <v>1</v>
      </c>
      <c r="N114">
        <v>0</v>
      </c>
      <c r="O114">
        <v>0</v>
      </c>
      <c r="P114">
        <v>0</v>
      </c>
      <c r="Q114">
        <v>0</v>
      </c>
      <c r="R114">
        <v>511</v>
      </c>
      <c r="S114">
        <v>351</v>
      </c>
      <c r="T114">
        <v>41</v>
      </c>
      <c r="U114">
        <v>35</v>
      </c>
      <c r="V114">
        <v>2</v>
      </c>
      <c r="W114">
        <v>1658</v>
      </c>
      <c r="X114">
        <v>753</v>
      </c>
      <c r="Y114">
        <v>124</v>
      </c>
      <c r="Z114">
        <v>274</v>
      </c>
      <c r="AA114">
        <v>12</v>
      </c>
      <c r="AB114">
        <v>1428</v>
      </c>
      <c r="AC114">
        <v>752</v>
      </c>
      <c r="AD114">
        <v>109</v>
      </c>
      <c r="AE114">
        <v>250</v>
      </c>
      <c r="AF114">
        <v>4</v>
      </c>
      <c r="AG114">
        <v>246</v>
      </c>
      <c r="AH114">
        <v>93</v>
      </c>
      <c r="AI114">
        <v>4</v>
      </c>
      <c r="AJ114">
        <v>60</v>
      </c>
      <c r="AK114">
        <v>6</v>
      </c>
      <c r="AL114">
        <v>54</v>
      </c>
      <c r="AM114">
        <v>27</v>
      </c>
      <c r="AN114">
        <v>12</v>
      </c>
      <c r="AO114">
        <v>3</v>
      </c>
      <c r="AP114">
        <v>0</v>
      </c>
      <c r="AQ114">
        <v>0</v>
      </c>
      <c r="AR114">
        <v>0</v>
      </c>
      <c r="AS114">
        <v>0</v>
      </c>
      <c r="AT114">
        <v>0</v>
      </c>
      <c r="AU114">
        <v>0</v>
      </c>
      <c r="AV114">
        <v>0</v>
      </c>
      <c r="AW114">
        <v>0</v>
      </c>
      <c r="AX114">
        <v>0</v>
      </c>
      <c r="AY114">
        <v>0</v>
      </c>
      <c r="AZ114">
        <v>0</v>
      </c>
      <c r="BA114">
        <v>0</v>
      </c>
      <c r="BB114">
        <v>0</v>
      </c>
      <c r="BC114">
        <v>0</v>
      </c>
      <c r="BD114">
        <v>0</v>
      </c>
      <c r="BE114">
        <v>0</v>
      </c>
      <c r="BF114">
        <v>0</v>
      </c>
      <c r="BG114" s="20">
        <v>6</v>
      </c>
      <c r="BH114" s="20">
        <v>0</v>
      </c>
      <c r="BI114" s="20">
        <v>148</v>
      </c>
      <c r="BJ114" s="20">
        <v>0</v>
      </c>
      <c r="BK114" s="20">
        <v>429</v>
      </c>
      <c r="BL114" s="20">
        <v>1185</v>
      </c>
      <c r="BM114" s="20">
        <v>1029</v>
      </c>
      <c r="BN114" s="20">
        <v>161</v>
      </c>
      <c r="BO114" s="20">
        <v>37</v>
      </c>
      <c r="BP114" s="20">
        <v>7547</v>
      </c>
      <c r="BQ114" s="20">
        <v>2352</v>
      </c>
      <c r="BR114" s="20">
        <v>0</v>
      </c>
      <c r="BS114" s="20">
        <v>164</v>
      </c>
      <c r="BT114" s="20">
        <v>2588</v>
      </c>
      <c r="BU114" s="20">
        <v>189</v>
      </c>
      <c r="BV114" s="20">
        <v>4282</v>
      </c>
    </row>
    <row r="115" spans="1:74" x14ac:dyDescent="0.25">
      <c r="A115" s="20" t="s">
        <v>449</v>
      </c>
      <c r="B115" s="20" t="s">
        <v>552</v>
      </c>
      <c r="C115" s="20" t="s">
        <v>567</v>
      </c>
      <c r="D115" s="1">
        <v>44571</v>
      </c>
      <c r="E115">
        <v>92</v>
      </c>
      <c r="F115">
        <v>4</v>
      </c>
      <c r="G115">
        <v>2</v>
      </c>
      <c r="H115">
        <v>0</v>
      </c>
      <c r="I115">
        <v>0</v>
      </c>
      <c r="J115">
        <v>54</v>
      </c>
      <c r="K115">
        <v>2</v>
      </c>
      <c r="L115">
        <v>11</v>
      </c>
      <c r="M115">
        <v>0</v>
      </c>
      <c r="N115">
        <v>1</v>
      </c>
      <c r="O115">
        <v>1</v>
      </c>
      <c r="P115">
        <v>0</v>
      </c>
      <c r="Q115">
        <v>0</v>
      </c>
      <c r="R115">
        <v>261</v>
      </c>
      <c r="S115">
        <v>131</v>
      </c>
      <c r="T115">
        <v>16</v>
      </c>
      <c r="U115">
        <v>56</v>
      </c>
      <c r="V115">
        <v>1</v>
      </c>
      <c r="W115">
        <v>770</v>
      </c>
      <c r="X115">
        <v>347</v>
      </c>
      <c r="Y115">
        <v>42</v>
      </c>
      <c r="Z115">
        <v>142</v>
      </c>
      <c r="AA115">
        <v>6</v>
      </c>
      <c r="AB115">
        <v>626</v>
      </c>
      <c r="AC115">
        <v>282</v>
      </c>
      <c r="AD115">
        <v>21</v>
      </c>
      <c r="AE115">
        <v>164</v>
      </c>
      <c r="AF115">
        <v>7</v>
      </c>
      <c r="AG115">
        <v>105</v>
      </c>
      <c r="AH115">
        <v>35</v>
      </c>
      <c r="AI115">
        <v>2</v>
      </c>
      <c r="AJ115">
        <v>23</v>
      </c>
      <c r="AK115">
        <v>6</v>
      </c>
      <c r="AL115">
        <v>30</v>
      </c>
      <c r="AM115">
        <v>16</v>
      </c>
      <c r="AN115">
        <v>1</v>
      </c>
      <c r="AO115">
        <v>4</v>
      </c>
      <c r="AP115">
        <v>1</v>
      </c>
      <c r="AQ115">
        <v>0</v>
      </c>
      <c r="AR115">
        <v>1</v>
      </c>
      <c r="AS115">
        <v>0</v>
      </c>
      <c r="AT115">
        <v>0</v>
      </c>
      <c r="AU115">
        <v>0</v>
      </c>
      <c r="AV115">
        <v>0</v>
      </c>
      <c r="AW115">
        <v>0</v>
      </c>
      <c r="AX115">
        <v>0</v>
      </c>
      <c r="AY115">
        <v>0</v>
      </c>
      <c r="AZ115">
        <v>0</v>
      </c>
      <c r="BA115">
        <v>0</v>
      </c>
      <c r="BB115">
        <v>0</v>
      </c>
      <c r="BC115">
        <v>0</v>
      </c>
      <c r="BD115">
        <v>0</v>
      </c>
      <c r="BE115">
        <v>0</v>
      </c>
      <c r="BF115">
        <v>0</v>
      </c>
      <c r="BG115" s="20">
        <v>3</v>
      </c>
      <c r="BH115" s="20">
        <v>0</v>
      </c>
      <c r="BI115" s="20">
        <v>76</v>
      </c>
      <c r="BJ115" s="20">
        <v>1</v>
      </c>
      <c r="BK115" s="20">
        <v>183</v>
      </c>
      <c r="BL115" s="20">
        <v>544</v>
      </c>
      <c r="BM115" s="20">
        <v>411</v>
      </c>
      <c r="BN115" s="20">
        <v>71</v>
      </c>
      <c r="BO115" s="20">
        <v>23</v>
      </c>
      <c r="BP115" s="20">
        <v>3522</v>
      </c>
      <c r="BQ115" s="20">
        <v>990</v>
      </c>
      <c r="BR115" s="20">
        <v>0</v>
      </c>
      <c r="BS115" s="20">
        <v>38</v>
      </c>
      <c r="BT115" s="20">
        <v>1288</v>
      </c>
      <c r="BU115" s="20">
        <v>204</v>
      </c>
      <c r="BV115" s="20">
        <v>1845</v>
      </c>
    </row>
    <row r="116" spans="1:74" x14ac:dyDescent="0.25">
      <c r="A116" s="20" t="s">
        <v>449</v>
      </c>
      <c r="B116" s="20" t="s">
        <v>549</v>
      </c>
      <c r="C116" s="20" t="s">
        <v>568</v>
      </c>
      <c r="D116" s="1">
        <v>44571</v>
      </c>
      <c r="E116">
        <v>202</v>
      </c>
      <c r="F116">
        <v>5</v>
      </c>
      <c r="G116">
        <v>4</v>
      </c>
      <c r="H116">
        <v>0</v>
      </c>
      <c r="I116">
        <v>0</v>
      </c>
      <c r="J116">
        <v>98</v>
      </c>
      <c r="K116">
        <v>14</v>
      </c>
      <c r="L116">
        <v>26</v>
      </c>
      <c r="M116">
        <v>4</v>
      </c>
      <c r="N116">
        <v>3</v>
      </c>
      <c r="O116">
        <v>3</v>
      </c>
      <c r="P116">
        <v>0</v>
      </c>
      <c r="Q116">
        <v>0</v>
      </c>
      <c r="R116">
        <v>399</v>
      </c>
      <c r="S116">
        <v>261</v>
      </c>
      <c r="T116">
        <v>41</v>
      </c>
      <c r="U116">
        <v>30</v>
      </c>
      <c r="V116">
        <v>0</v>
      </c>
      <c r="W116">
        <v>1836</v>
      </c>
      <c r="X116">
        <v>697</v>
      </c>
      <c r="Y116">
        <v>200</v>
      </c>
      <c r="Z116">
        <v>337</v>
      </c>
      <c r="AA116">
        <v>19</v>
      </c>
      <c r="AB116">
        <v>1331</v>
      </c>
      <c r="AC116">
        <v>513</v>
      </c>
      <c r="AD116">
        <v>127</v>
      </c>
      <c r="AE116">
        <v>248</v>
      </c>
      <c r="AF116">
        <v>14</v>
      </c>
      <c r="AG116">
        <v>403</v>
      </c>
      <c r="AH116">
        <v>121</v>
      </c>
      <c r="AI116">
        <v>20</v>
      </c>
      <c r="AJ116">
        <v>86</v>
      </c>
      <c r="AK116">
        <v>10</v>
      </c>
      <c r="AL116">
        <v>83</v>
      </c>
      <c r="AM116">
        <v>53</v>
      </c>
      <c r="AN116">
        <v>14</v>
      </c>
      <c r="AO116">
        <v>3</v>
      </c>
      <c r="AP116">
        <v>1</v>
      </c>
      <c r="AQ116">
        <v>0</v>
      </c>
      <c r="AR116">
        <v>0</v>
      </c>
      <c r="AS116">
        <v>0</v>
      </c>
      <c r="AT116">
        <v>0</v>
      </c>
      <c r="AU116">
        <v>0</v>
      </c>
      <c r="AV116">
        <v>0</v>
      </c>
      <c r="AW116">
        <v>0</v>
      </c>
      <c r="AX116">
        <v>0</v>
      </c>
      <c r="AY116">
        <v>0</v>
      </c>
      <c r="AZ116">
        <v>0</v>
      </c>
      <c r="BA116">
        <v>0</v>
      </c>
      <c r="BB116">
        <v>0</v>
      </c>
      <c r="BC116">
        <v>0</v>
      </c>
      <c r="BD116">
        <v>0</v>
      </c>
      <c r="BE116">
        <v>0</v>
      </c>
      <c r="BF116">
        <v>0</v>
      </c>
      <c r="BG116" s="20">
        <v>5</v>
      </c>
      <c r="BH116" s="20">
        <v>0</v>
      </c>
      <c r="BI116" s="20">
        <v>150</v>
      </c>
      <c r="BJ116" s="20">
        <v>3</v>
      </c>
      <c r="BK116" s="20">
        <v>320</v>
      </c>
      <c r="BL116" s="20">
        <v>1207</v>
      </c>
      <c r="BM116" s="20">
        <v>887</v>
      </c>
      <c r="BN116" s="20">
        <v>270</v>
      </c>
      <c r="BO116" s="20">
        <v>64</v>
      </c>
      <c r="BP116" s="20">
        <v>8138</v>
      </c>
      <c r="BQ116" s="20">
        <v>1965</v>
      </c>
      <c r="BR116" s="20">
        <v>0</v>
      </c>
      <c r="BS116" s="20">
        <v>248</v>
      </c>
      <c r="BT116" s="20">
        <v>3053</v>
      </c>
      <c r="BU116" s="20">
        <v>175</v>
      </c>
      <c r="BV116" s="20">
        <v>4271</v>
      </c>
    </row>
    <row r="117" spans="1:74" x14ac:dyDescent="0.25">
      <c r="A117" s="20" t="s">
        <v>449</v>
      </c>
      <c r="B117" s="20" t="s">
        <v>549</v>
      </c>
      <c r="C117" s="20" t="s">
        <v>569</v>
      </c>
      <c r="D117" s="1">
        <v>44571</v>
      </c>
      <c r="E117">
        <v>180</v>
      </c>
      <c r="F117">
        <v>2</v>
      </c>
      <c r="G117">
        <v>1</v>
      </c>
      <c r="H117">
        <v>1</v>
      </c>
      <c r="I117">
        <v>1</v>
      </c>
      <c r="J117">
        <v>75</v>
      </c>
      <c r="K117">
        <v>34</v>
      </c>
      <c r="L117">
        <v>3</v>
      </c>
      <c r="M117">
        <v>11</v>
      </c>
      <c r="N117">
        <v>6</v>
      </c>
      <c r="O117">
        <v>5</v>
      </c>
      <c r="P117">
        <v>1</v>
      </c>
      <c r="Q117">
        <v>0</v>
      </c>
      <c r="R117">
        <v>601</v>
      </c>
      <c r="S117">
        <v>400</v>
      </c>
      <c r="T117">
        <v>75</v>
      </c>
      <c r="U117">
        <v>12</v>
      </c>
      <c r="V117">
        <v>0</v>
      </c>
      <c r="W117">
        <v>1688</v>
      </c>
      <c r="X117">
        <v>446</v>
      </c>
      <c r="Y117">
        <v>538</v>
      </c>
      <c r="Z117">
        <v>143</v>
      </c>
      <c r="AA117">
        <v>14</v>
      </c>
      <c r="AB117">
        <v>1101</v>
      </c>
      <c r="AC117">
        <v>451</v>
      </c>
      <c r="AD117">
        <v>156</v>
      </c>
      <c r="AE117">
        <v>152</v>
      </c>
      <c r="AF117">
        <v>4</v>
      </c>
      <c r="AG117">
        <v>148</v>
      </c>
      <c r="AH117">
        <v>24</v>
      </c>
      <c r="AI117">
        <v>44</v>
      </c>
      <c r="AJ117">
        <v>22</v>
      </c>
      <c r="AK117">
        <v>7</v>
      </c>
      <c r="AL117">
        <v>85</v>
      </c>
      <c r="AM117">
        <v>48</v>
      </c>
      <c r="AN117">
        <v>22</v>
      </c>
      <c r="AO117">
        <v>0</v>
      </c>
      <c r="AP117">
        <v>0</v>
      </c>
      <c r="AQ117">
        <v>0</v>
      </c>
      <c r="AR117">
        <v>0</v>
      </c>
      <c r="AS117">
        <v>0</v>
      </c>
      <c r="AT117">
        <v>0</v>
      </c>
      <c r="AU117">
        <v>0</v>
      </c>
      <c r="AV117">
        <v>0</v>
      </c>
      <c r="AW117">
        <v>0</v>
      </c>
      <c r="AX117">
        <v>0</v>
      </c>
      <c r="AY117">
        <v>0</v>
      </c>
      <c r="AZ117">
        <v>0</v>
      </c>
      <c r="BA117">
        <v>0</v>
      </c>
      <c r="BB117">
        <v>0</v>
      </c>
      <c r="BC117">
        <v>0</v>
      </c>
      <c r="BD117">
        <v>0</v>
      </c>
      <c r="BE117">
        <v>0</v>
      </c>
      <c r="BF117">
        <v>0</v>
      </c>
      <c r="BG117" s="20">
        <v>2</v>
      </c>
      <c r="BH117" s="20">
        <v>1</v>
      </c>
      <c r="BI117" s="20">
        <v>126</v>
      </c>
      <c r="BJ117" s="20">
        <v>5</v>
      </c>
      <c r="BK117" s="20">
        <v>495</v>
      </c>
      <c r="BL117" s="20">
        <v>890</v>
      </c>
      <c r="BM117" s="20">
        <v>744</v>
      </c>
      <c r="BN117" s="20">
        <v>58</v>
      </c>
      <c r="BO117" s="20">
        <v>61</v>
      </c>
      <c r="BP117" s="20">
        <v>6931</v>
      </c>
      <c r="BQ117" s="20">
        <v>1023</v>
      </c>
      <c r="BR117" s="20">
        <v>0</v>
      </c>
      <c r="BS117" s="20">
        <v>1176</v>
      </c>
      <c r="BT117" s="20">
        <v>2231</v>
      </c>
      <c r="BU117" s="20">
        <v>408</v>
      </c>
      <c r="BV117" s="20">
        <v>2699</v>
      </c>
    </row>
    <row r="118" spans="1:74" x14ac:dyDescent="0.25">
      <c r="A118" s="20" t="s">
        <v>449</v>
      </c>
      <c r="B118" s="20" t="s">
        <v>450</v>
      </c>
      <c r="C118" s="20" t="s">
        <v>570</v>
      </c>
      <c r="D118" s="1">
        <v>44571</v>
      </c>
      <c r="E118">
        <v>128</v>
      </c>
      <c r="F118">
        <v>5</v>
      </c>
      <c r="G118">
        <v>3</v>
      </c>
      <c r="H118">
        <v>0</v>
      </c>
      <c r="I118">
        <v>0</v>
      </c>
      <c r="J118">
        <v>94</v>
      </c>
      <c r="K118">
        <v>9</v>
      </c>
      <c r="L118">
        <v>8</v>
      </c>
      <c r="M118">
        <v>1</v>
      </c>
      <c r="N118">
        <v>0</v>
      </c>
      <c r="O118">
        <v>0</v>
      </c>
      <c r="P118">
        <v>0</v>
      </c>
      <c r="Q118">
        <v>0</v>
      </c>
      <c r="R118">
        <v>353</v>
      </c>
      <c r="S118">
        <v>287</v>
      </c>
      <c r="T118">
        <v>27</v>
      </c>
      <c r="U118">
        <v>2</v>
      </c>
      <c r="V118">
        <v>0</v>
      </c>
      <c r="W118">
        <v>1150</v>
      </c>
      <c r="X118">
        <v>693</v>
      </c>
      <c r="Y118">
        <v>83</v>
      </c>
      <c r="Z118">
        <v>105</v>
      </c>
      <c r="AA118">
        <v>7</v>
      </c>
      <c r="AB118">
        <v>1055</v>
      </c>
      <c r="AC118">
        <v>757</v>
      </c>
      <c r="AD118">
        <v>83</v>
      </c>
      <c r="AE118">
        <v>39</v>
      </c>
      <c r="AF118">
        <v>1</v>
      </c>
      <c r="AG118">
        <v>230</v>
      </c>
      <c r="AH118">
        <v>141</v>
      </c>
      <c r="AI118">
        <v>5</v>
      </c>
      <c r="AJ118">
        <v>18</v>
      </c>
      <c r="AK118">
        <v>1</v>
      </c>
      <c r="AL118">
        <v>51</v>
      </c>
      <c r="AM118">
        <v>41</v>
      </c>
      <c r="AN118">
        <v>6</v>
      </c>
      <c r="AO118">
        <v>1</v>
      </c>
      <c r="AP118">
        <v>0</v>
      </c>
      <c r="AQ118">
        <v>0</v>
      </c>
      <c r="AR118">
        <v>0</v>
      </c>
      <c r="AS118">
        <v>0</v>
      </c>
      <c r="AT118">
        <v>0</v>
      </c>
      <c r="AU118">
        <v>0</v>
      </c>
      <c r="AV118">
        <v>0</v>
      </c>
      <c r="AW118">
        <v>0</v>
      </c>
      <c r="AX118">
        <v>0</v>
      </c>
      <c r="AY118">
        <v>0</v>
      </c>
      <c r="AZ118">
        <v>0</v>
      </c>
      <c r="BA118">
        <v>0</v>
      </c>
      <c r="BB118">
        <v>0</v>
      </c>
      <c r="BC118">
        <v>0</v>
      </c>
      <c r="BD118">
        <v>0</v>
      </c>
      <c r="BE118">
        <v>1</v>
      </c>
      <c r="BF118">
        <v>0</v>
      </c>
      <c r="BG118" s="20">
        <v>4</v>
      </c>
      <c r="BH118" s="20">
        <v>0</v>
      </c>
      <c r="BI118" s="20">
        <v>107</v>
      </c>
      <c r="BJ118" s="20">
        <v>0</v>
      </c>
      <c r="BK118" s="20">
        <v>322</v>
      </c>
      <c r="BL118" s="20">
        <v>922</v>
      </c>
      <c r="BM118" s="20">
        <v>912</v>
      </c>
      <c r="BN118" s="20">
        <v>199</v>
      </c>
      <c r="BO118" s="20">
        <v>44</v>
      </c>
      <c r="BP118" s="20">
        <v>5438</v>
      </c>
      <c r="BQ118" s="20">
        <v>2765</v>
      </c>
      <c r="BR118" s="20">
        <v>1</v>
      </c>
      <c r="BS118" s="20">
        <v>260</v>
      </c>
      <c r="BT118" s="20">
        <v>917</v>
      </c>
      <c r="BU118" s="20">
        <v>57</v>
      </c>
      <c r="BV118" s="20">
        <v>4034</v>
      </c>
    </row>
    <row r="119" spans="1:74" x14ac:dyDescent="0.25">
      <c r="A119" s="20" t="s">
        <v>449</v>
      </c>
      <c r="B119" s="20" t="s">
        <v>547</v>
      </c>
      <c r="C119" s="20" t="s">
        <v>571</v>
      </c>
      <c r="D119" s="1">
        <v>44571</v>
      </c>
      <c r="E119">
        <v>61</v>
      </c>
      <c r="F119">
        <v>0</v>
      </c>
      <c r="G119">
        <v>0</v>
      </c>
      <c r="H119">
        <v>0</v>
      </c>
      <c r="I119">
        <v>0</v>
      </c>
      <c r="J119">
        <v>36</v>
      </c>
      <c r="K119">
        <v>2</v>
      </c>
      <c r="L119">
        <v>5</v>
      </c>
      <c r="M119">
        <v>1</v>
      </c>
      <c r="N119">
        <v>0</v>
      </c>
      <c r="O119">
        <v>0</v>
      </c>
      <c r="P119">
        <v>0</v>
      </c>
      <c r="Q119">
        <v>0</v>
      </c>
      <c r="R119">
        <v>333</v>
      </c>
      <c r="S119">
        <v>188</v>
      </c>
      <c r="T119">
        <v>31</v>
      </c>
      <c r="U119">
        <v>48</v>
      </c>
      <c r="V119">
        <v>2</v>
      </c>
      <c r="W119">
        <v>730</v>
      </c>
      <c r="X119">
        <v>272</v>
      </c>
      <c r="Y119">
        <v>58</v>
      </c>
      <c r="Z119">
        <v>176</v>
      </c>
      <c r="AA119">
        <v>10</v>
      </c>
      <c r="AB119">
        <v>707</v>
      </c>
      <c r="AC119">
        <v>270</v>
      </c>
      <c r="AD119">
        <v>56</v>
      </c>
      <c r="AE119">
        <v>161</v>
      </c>
      <c r="AF119">
        <v>31</v>
      </c>
      <c r="AG119">
        <v>96</v>
      </c>
      <c r="AH119">
        <v>19</v>
      </c>
      <c r="AI119">
        <v>3</v>
      </c>
      <c r="AJ119">
        <v>27</v>
      </c>
      <c r="AK119">
        <v>14</v>
      </c>
      <c r="AL119">
        <v>25</v>
      </c>
      <c r="AM119">
        <v>15</v>
      </c>
      <c r="AN119">
        <v>4</v>
      </c>
      <c r="AO119">
        <v>0</v>
      </c>
      <c r="AP119">
        <v>0</v>
      </c>
      <c r="AQ119">
        <v>0</v>
      </c>
      <c r="AR119">
        <v>0</v>
      </c>
      <c r="AS119">
        <v>0</v>
      </c>
      <c r="AT119">
        <v>0</v>
      </c>
      <c r="AU119">
        <v>0</v>
      </c>
      <c r="AV119">
        <v>0</v>
      </c>
      <c r="AW119">
        <v>0</v>
      </c>
      <c r="AX119">
        <v>0</v>
      </c>
      <c r="AY119">
        <v>0</v>
      </c>
      <c r="AZ119">
        <v>0</v>
      </c>
      <c r="BA119">
        <v>0</v>
      </c>
      <c r="BB119">
        <v>0</v>
      </c>
      <c r="BC119">
        <v>0</v>
      </c>
      <c r="BD119">
        <v>0</v>
      </c>
      <c r="BE119">
        <v>0</v>
      </c>
      <c r="BF119">
        <v>0</v>
      </c>
      <c r="BG119" s="20">
        <v>0</v>
      </c>
      <c r="BH119" s="20">
        <v>0</v>
      </c>
      <c r="BI119" s="20">
        <v>52</v>
      </c>
      <c r="BJ119" s="20">
        <v>0</v>
      </c>
      <c r="BK119" s="20">
        <v>244</v>
      </c>
      <c r="BL119" s="20">
        <v>457</v>
      </c>
      <c r="BM119" s="20">
        <v>434</v>
      </c>
      <c r="BN119" s="20">
        <v>47</v>
      </c>
      <c r="BO119" s="20">
        <v>19</v>
      </c>
      <c r="BP119" s="20">
        <v>2694</v>
      </c>
      <c r="BQ119" s="20">
        <v>619</v>
      </c>
      <c r="BR119" s="20">
        <v>0</v>
      </c>
      <c r="BS119" s="20">
        <v>90</v>
      </c>
      <c r="BT119" s="20">
        <v>932</v>
      </c>
      <c r="BU119" s="20">
        <v>252</v>
      </c>
      <c r="BV119" s="20">
        <v>1287</v>
      </c>
    </row>
    <row r="120" spans="1:74" x14ac:dyDescent="0.25">
      <c r="A120" s="20" t="s">
        <v>449</v>
      </c>
      <c r="B120" s="20" t="s">
        <v>555</v>
      </c>
      <c r="C120" s="20" t="s">
        <v>572</v>
      </c>
      <c r="D120" s="1">
        <v>44571</v>
      </c>
      <c r="E120">
        <v>19</v>
      </c>
      <c r="F120">
        <v>0</v>
      </c>
      <c r="G120">
        <v>0</v>
      </c>
      <c r="H120">
        <v>0</v>
      </c>
      <c r="I120">
        <v>0</v>
      </c>
      <c r="J120">
        <v>4</v>
      </c>
      <c r="K120">
        <v>2</v>
      </c>
      <c r="L120">
        <v>4</v>
      </c>
      <c r="M120">
        <v>0</v>
      </c>
      <c r="N120">
        <v>0</v>
      </c>
      <c r="O120">
        <v>0</v>
      </c>
      <c r="P120">
        <v>0</v>
      </c>
      <c r="Q120">
        <v>0</v>
      </c>
      <c r="R120">
        <v>22</v>
      </c>
      <c r="S120">
        <v>10</v>
      </c>
      <c r="T120">
        <v>1</v>
      </c>
      <c r="U120">
        <v>3</v>
      </c>
      <c r="V120">
        <v>4</v>
      </c>
      <c r="W120">
        <v>372</v>
      </c>
      <c r="X120">
        <v>71</v>
      </c>
      <c r="Y120">
        <v>80</v>
      </c>
      <c r="Z120">
        <v>78</v>
      </c>
      <c r="AA120">
        <v>10</v>
      </c>
      <c r="AB120">
        <v>185</v>
      </c>
      <c r="AC120">
        <v>35</v>
      </c>
      <c r="AD120">
        <v>21</v>
      </c>
      <c r="AE120">
        <v>67</v>
      </c>
      <c r="AF120">
        <v>12</v>
      </c>
      <c r="AG120">
        <v>30</v>
      </c>
      <c r="AH120">
        <v>4</v>
      </c>
      <c r="AI120">
        <v>8</v>
      </c>
      <c r="AJ120">
        <v>3</v>
      </c>
      <c r="AK120">
        <v>2</v>
      </c>
      <c r="AL120">
        <v>2</v>
      </c>
      <c r="AM120">
        <v>1</v>
      </c>
      <c r="AN120">
        <v>1</v>
      </c>
      <c r="AO120">
        <v>0</v>
      </c>
      <c r="AP120">
        <v>0</v>
      </c>
      <c r="AQ120">
        <v>0</v>
      </c>
      <c r="AR120">
        <v>0</v>
      </c>
      <c r="AS120">
        <v>0</v>
      </c>
      <c r="AT120">
        <v>0</v>
      </c>
      <c r="AU120">
        <v>0</v>
      </c>
      <c r="AV120">
        <v>0</v>
      </c>
      <c r="AW120">
        <v>0</v>
      </c>
      <c r="AX120">
        <v>0</v>
      </c>
      <c r="AY120">
        <v>0</v>
      </c>
      <c r="AZ120">
        <v>0</v>
      </c>
      <c r="BA120">
        <v>0</v>
      </c>
      <c r="BB120">
        <v>0</v>
      </c>
      <c r="BC120">
        <v>0</v>
      </c>
      <c r="BD120">
        <v>0</v>
      </c>
      <c r="BE120">
        <v>0</v>
      </c>
      <c r="BF120">
        <v>0</v>
      </c>
      <c r="BG120" s="20">
        <v>0</v>
      </c>
      <c r="BH120" s="20">
        <v>0</v>
      </c>
      <c r="BI120" s="20">
        <v>10</v>
      </c>
      <c r="BJ120" s="20">
        <v>0</v>
      </c>
      <c r="BK120" s="20">
        <v>13</v>
      </c>
      <c r="BL120" s="20">
        <v>170</v>
      </c>
      <c r="BM120" s="20">
        <v>60</v>
      </c>
      <c r="BN120" s="20">
        <v>13</v>
      </c>
      <c r="BO120" s="20">
        <v>1</v>
      </c>
      <c r="BP120" s="20">
        <v>804</v>
      </c>
      <c r="BQ120" s="20">
        <v>87</v>
      </c>
      <c r="BR120" s="20">
        <v>0</v>
      </c>
      <c r="BS120" s="20">
        <v>65</v>
      </c>
      <c r="BT120" s="20">
        <v>277</v>
      </c>
      <c r="BU120" s="20">
        <v>108</v>
      </c>
      <c r="BV120" s="20">
        <v>263</v>
      </c>
    </row>
    <row r="121" spans="1:74" x14ac:dyDescent="0.25">
      <c r="A121" s="20" t="s">
        <v>449</v>
      </c>
      <c r="B121" s="20" t="s">
        <v>450</v>
      </c>
      <c r="C121" s="20" t="s">
        <v>573</v>
      </c>
      <c r="D121" s="1">
        <v>44571</v>
      </c>
      <c r="E121">
        <v>174</v>
      </c>
      <c r="F121">
        <v>9</v>
      </c>
      <c r="G121">
        <v>5</v>
      </c>
      <c r="H121">
        <v>2</v>
      </c>
      <c r="I121">
        <v>2</v>
      </c>
      <c r="J121">
        <v>113</v>
      </c>
      <c r="K121">
        <v>16</v>
      </c>
      <c r="L121">
        <v>11</v>
      </c>
      <c r="M121">
        <v>3</v>
      </c>
      <c r="N121">
        <v>6</v>
      </c>
      <c r="O121">
        <v>2</v>
      </c>
      <c r="P121">
        <v>0</v>
      </c>
      <c r="Q121">
        <v>0</v>
      </c>
      <c r="R121">
        <v>440</v>
      </c>
      <c r="S121">
        <v>341</v>
      </c>
      <c r="T121">
        <v>40</v>
      </c>
      <c r="U121">
        <v>8</v>
      </c>
      <c r="V121">
        <v>3</v>
      </c>
      <c r="W121">
        <v>1673</v>
      </c>
      <c r="X121">
        <v>900</v>
      </c>
      <c r="Y121">
        <v>164</v>
      </c>
      <c r="Z121">
        <v>153</v>
      </c>
      <c r="AA121">
        <v>4</v>
      </c>
      <c r="AB121">
        <v>1218</v>
      </c>
      <c r="AC121">
        <v>704</v>
      </c>
      <c r="AD121">
        <v>34</v>
      </c>
      <c r="AE121">
        <v>196</v>
      </c>
      <c r="AF121">
        <v>11</v>
      </c>
      <c r="AG121">
        <v>326</v>
      </c>
      <c r="AH121">
        <v>155</v>
      </c>
      <c r="AI121">
        <v>12</v>
      </c>
      <c r="AJ121">
        <v>46</v>
      </c>
      <c r="AK121">
        <v>10</v>
      </c>
      <c r="AL121">
        <v>69</v>
      </c>
      <c r="AM121">
        <v>50</v>
      </c>
      <c r="AN121">
        <v>4</v>
      </c>
      <c r="AO121">
        <v>0</v>
      </c>
      <c r="AP121">
        <v>0</v>
      </c>
      <c r="AQ121">
        <v>0</v>
      </c>
      <c r="AR121">
        <v>1</v>
      </c>
      <c r="AS121">
        <v>0</v>
      </c>
      <c r="AT121">
        <v>1</v>
      </c>
      <c r="AU121">
        <v>0</v>
      </c>
      <c r="AV121">
        <v>0</v>
      </c>
      <c r="AW121">
        <v>0</v>
      </c>
      <c r="AX121">
        <v>0</v>
      </c>
      <c r="AY121">
        <v>0</v>
      </c>
      <c r="AZ121">
        <v>0</v>
      </c>
      <c r="BA121">
        <v>0</v>
      </c>
      <c r="BB121">
        <v>0</v>
      </c>
      <c r="BC121">
        <v>0</v>
      </c>
      <c r="BD121">
        <v>0</v>
      </c>
      <c r="BE121">
        <v>0</v>
      </c>
      <c r="BF121">
        <v>0</v>
      </c>
      <c r="BG121" s="20">
        <v>7</v>
      </c>
      <c r="BH121" s="20">
        <v>2</v>
      </c>
      <c r="BI121" s="20">
        <v>139</v>
      </c>
      <c r="BJ121" s="20">
        <v>6</v>
      </c>
      <c r="BK121" s="20">
        <v>384</v>
      </c>
      <c r="BL121" s="20">
        <v>1287</v>
      </c>
      <c r="BM121" s="20">
        <v>946</v>
      </c>
      <c r="BN121" s="20">
        <v>246</v>
      </c>
      <c r="BO121" s="20">
        <v>62</v>
      </c>
      <c r="BP121" s="20">
        <v>7706</v>
      </c>
      <c r="BQ121" s="20">
        <v>2904</v>
      </c>
      <c r="BR121" s="20">
        <v>0</v>
      </c>
      <c r="BS121" s="20">
        <v>94</v>
      </c>
      <c r="BT121" s="20">
        <v>2091</v>
      </c>
      <c r="BU121" s="20">
        <v>300</v>
      </c>
      <c r="BV121" s="20">
        <v>4925</v>
      </c>
    </row>
    <row r="122" spans="1:74" x14ac:dyDescent="0.25">
      <c r="A122" s="20" t="s">
        <v>449</v>
      </c>
      <c r="B122" s="20" t="s">
        <v>552</v>
      </c>
      <c r="C122" s="20" t="s">
        <v>574</v>
      </c>
      <c r="D122" s="1">
        <v>44571</v>
      </c>
      <c r="E122">
        <v>105</v>
      </c>
      <c r="F122">
        <v>2</v>
      </c>
      <c r="G122">
        <v>1</v>
      </c>
      <c r="H122">
        <v>0</v>
      </c>
      <c r="I122">
        <v>0</v>
      </c>
      <c r="J122">
        <v>51</v>
      </c>
      <c r="K122">
        <v>8</v>
      </c>
      <c r="L122">
        <v>21</v>
      </c>
      <c r="M122">
        <v>2</v>
      </c>
      <c r="N122">
        <v>0</v>
      </c>
      <c r="O122">
        <v>0</v>
      </c>
      <c r="P122">
        <v>0</v>
      </c>
      <c r="Q122">
        <v>0</v>
      </c>
      <c r="R122">
        <v>200</v>
      </c>
      <c r="S122">
        <v>152</v>
      </c>
      <c r="T122">
        <v>7</v>
      </c>
      <c r="U122">
        <v>11</v>
      </c>
      <c r="V122">
        <v>1</v>
      </c>
      <c r="W122">
        <v>794</v>
      </c>
      <c r="X122">
        <v>376</v>
      </c>
      <c r="Y122">
        <v>74</v>
      </c>
      <c r="Z122">
        <v>127</v>
      </c>
      <c r="AA122">
        <v>8</v>
      </c>
      <c r="AB122">
        <v>624</v>
      </c>
      <c r="AC122">
        <v>300</v>
      </c>
      <c r="AD122">
        <v>9</v>
      </c>
      <c r="AE122">
        <v>139</v>
      </c>
      <c r="AF122">
        <v>5</v>
      </c>
      <c r="AG122">
        <v>146</v>
      </c>
      <c r="AH122">
        <v>60</v>
      </c>
      <c r="AI122">
        <v>4</v>
      </c>
      <c r="AJ122">
        <v>29</v>
      </c>
      <c r="AK122">
        <v>0</v>
      </c>
      <c r="AL122">
        <v>41</v>
      </c>
      <c r="AM122">
        <v>33</v>
      </c>
      <c r="AN122">
        <v>3</v>
      </c>
      <c r="AO122">
        <v>2</v>
      </c>
      <c r="AP122">
        <v>0</v>
      </c>
      <c r="AQ122">
        <v>0</v>
      </c>
      <c r="AR122">
        <v>0</v>
      </c>
      <c r="AS122">
        <v>0</v>
      </c>
      <c r="AT122">
        <v>0</v>
      </c>
      <c r="AU122">
        <v>0</v>
      </c>
      <c r="AV122">
        <v>0</v>
      </c>
      <c r="AW122">
        <v>0</v>
      </c>
      <c r="AX122">
        <v>0</v>
      </c>
      <c r="AY122">
        <v>0</v>
      </c>
      <c r="AZ122">
        <v>0</v>
      </c>
      <c r="BA122">
        <v>0</v>
      </c>
      <c r="BB122">
        <v>0</v>
      </c>
      <c r="BC122">
        <v>0</v>
      </c>
      <c r="BD122">
        <v>0</v>
      </c>
      <c r="BE122">
        <v>0</v>
      </c>
      <c r="BF122">
        <v>0</v>
      </c>
      <c r="BG122" s="20">
        <v>2</v>
      </c>
      <c r="BH122" s="20">
        <v>0</v>
      </c>
      <c r="BI122" s="20">
        <v>73</v>
      </c>
      <c r="BJ122" s="20">
        <v>0</v>
      </c>
      <c r="BK122" s="20">
        <v>175</v>
      </c>
      <c r="BL122" s="20">
        <v>554</v>
      </c>
      <c r="BM122" s="20">
        <v>445</v>
      </c>
      <c r="BN122" s="20">
        <v>101</v>
      </c>
      <c r="BO122" s="20">
        <v>35</v>
      </c>
      <c r="BP122" s="20">
        <v>5526</v>
      </c>
      <c r="BQ122" s="20">
        <v>1424</v>
      </c>
      <c r="BR122" s="20">
        <v>0</v>
      </c>
      <c r="BS122" s="20">
        <v>87</v>
      </c>
      <c r="BT122" s="20">
        <v>2173</v>
      </c>
      <c r="BU122" s="20">
        <v>150</v>
      </c>
      <c r="BV122" s="20">
        <v>2839</v>
      </c>
    </row>
    <row r="123" spans="1:74" x14ac:dyDescent="0.25">
      <c r="A123" s="20" t="s">
        <v>449</v>
      </c>
      <c r="B123" s="20" t="s">
        <v>552</v>
      </c>
      <c r="C123" s="20" t="s">
        <v>575</v>
      </c>
      <c r="D123" s="1">
        <v>44571</v>
      </c>
      <c r="E123">
        <v>239</v>
      </c>
      <c r="F123">
        <v>5</v>
      </c>
      <c r="G123">
        <v>5</v>
      </c>
      <c r="H123">
        <v>5</v>
      </c>
      <c r="I123">
        <v>3</v>
      </c>
      <c r="J123">
        <v>146</v>
      </c>
      <c r="K123">
        <v>14</v>
      </c>
      <c r="L123">
        <v>29</v>
      </c>
      <c r="M123">
        <v>4</v>
      </c>
      <c r="N123">
        <v>28</v>
      </c>
      <c r="O123">
        <v>18</v>
      </c>
      <c r="P123">
        <v>1</v>
      </c>
      <c r="Q123">
        <v>3</v>
      </c>
      <c r="R123">
        <v>565</v>
      </c>
      <c r="S123">
        <v>416</v>
      </c>
      <c r="T123">
        <v>37</v>
      </c>
      <c r="U123">
        <v>18</v>
      </c>
      <c r="V123">
        <v>16</v>
      </c>
      <c r="W123">
        <v>2047</v>
      </c>
      <c r="X123">
        <v>970</v>
      </c>
      <c r="Y123">
        <v>167</v>
      </c>
      <c r="Z123">
        <v>242</v>
      </c>
      <c r="AA123">
        <v>44</v>
      </c>
      <c r="AB123">
        <v>1366</v>
      </c>
      <c r="AC123">
        <v>718</v>
      </c>
      <c r="AD123">
        <v>67</v>
      </c>
      <c r="AE123">
        <v>184</v>
      </c>
      <c r="AF123">
        <v>43</v>
      </c>
      <c r="AG123">
        <v>386</v>
      </c>
      <c r="AH123">
        <v>111</v>
      </c>
      <c r="AI123">
        <v>13</v>
      </c>
      <c r="AJ123">
        <v>92</v>
      </c>
      <c r="AK123">
        <v>11</v>
      </c>
      <c r="AL123">
        <v>103</v>
      </c>
      <c r="AM123">
        <v>72</v>
      </c>
      <c r="AN123">
        <v>15</v>
      </c>
      <c r="AO123">
        <v>2</v>
      </c>
      <c r="AP123">
        <v>0</v>
      </c>
      <c r="AQ123">
        <v>0</v>
      </c>
      <c r="AR123">
        <v>0</v>
      </c>
      <c r="AS123">
        <v>0</v>
      </c>
      <c r="AT123">
        <v>0</v>
      </c>
      <c r="AU123">
        <v>0</v>
      </c>
      <c r="AV123">
        <v>0</v>
      </c>
      <c r="AW123">
        <v>1</v>
      </c>
      <c r="AX123">
        <v>0</v>
      </c>
      <c r="AY123">
        <v>0</v>
      </c>
      <c r="AZ123">
        <v>0</v>
      </c>
      <c r="BA123">
        <v>0</v>
      </c>
      <c r="BB123">
        <v>0</v>
      </c>
      <c r="BC123">
        <v>0</v>
      </c>
      <c r="BD123">
        <v>0</v>
      </c>
      <c r="BE123">
        <v>0</v>
      </c>
      <c r="BF123">
        <v>0</v>
      </c>
      <c r="BG123" s="20">
        <v>5</v>
      </c>
      <c r="BH123" s="20">
        <v>4</v>
      </c>
      <c r="BI123" s="20">
        <v>187</v>
      </c>
      <c r="BJ123" s="20">
        <v>23</v>
      </c>
      <c r="BK123" s="20">
        <v>489</v>
      </c>
      <c r="BL123" s="20">
        <v>1500</v>
      </c>
      <c r="BM123" s="20">
        <v>1037</v>
      </c>
      <c r="BN123" s="20">
        <v>247</v>
      </c>
      <c r="BO123" s="20">
        <v>84</v>
      </c>
      <c r="BP123" s="20">
        <v>8821</v>
      </c>
      <c r="BQ123" s="20">
        <v>2515</v>
      </c>
      <c r="BR123" s="20">
        <v>0</v>
      </c>
      <c r="BS123" s="20">
        <v>127</v>
      </c>
      <c r="BT123" s="20">
        <v>2927</v>
      </c>
      <c r="BU123" s="20">
        <v>311</v>
      </c>
      <c r="BV123" s="20">
        <v>5005</v>
      </c>
    </row>
    <row r="124" spans="1:74" x14ac:dyDescent="0.25">
      <c r="A124" s="20" t="s">
        <v>449</v>
      </c>
      <c r="B124" s="20" t="s">
        <v>539</v>
      </c>
      <c r="C124" s="20" t="s">
        <v>576</v>
      </c>
      <c r="D124" s="1">
        <v>44571</v>
      </c>
      <c r="E124">
        <v>169</v>
      </c>
      <c r="F124">
        <v>6</v>
      </c>
      <c r="G124">
        <v>5</v>
      </c>
      <c r="H124">
        <v>0</v>
      </c>
      <c r="I124">
        <v>0</v>
      </c>
      <c r="J124">
        <v>102</v>
      </c>
      <c r="K124">
        <v>11</v>
      </c>
      <c r="L124">
        <v>22</v>
      </c>
      <c r="M124">
        <v>3</v>
      </c>
      <c r="N124">
        <v>0</v>
      </c>
      <c r="O124">
        <v>0</v>
      </c>
      <c r="P124">
        <v>0</v>
      </c>
      <c r="Q124">
        <v>0</v>
      </c>
      <c r="R124">
        <v>423</v>
      </c>
      <c r="S124">
        <v>289</v>
      </c>
      <c r="T124">
        <v>35</v>
      </c>
      <c r="U124">
        <v>26</v>
      </c>
      <c r="V124">
        <v>3</v>
      </c>
      <c r="W124">
        <v>1602</v>
      </c>
      <c r="X124">
        <v>687</v>
      </c>
      <c r="Y124">
        <v>133</v>
      </c>
      <c r="Z124">
        <v>236</v>
      </c>
      <c r="AA124">
        <v>27</v>
      </c>
      <c r="AB124">
        <v>1213</v>
      </c>
      <c r="AC124">
        <v>518</v>
      </c>
      <c r="AD124">
        <v>58</v>
      </c>
      <c r="AE124">
        <v>286</v>
      </c>
      <c r="AF124">
        <v>40</v>
      </c>
      <c r="AG124">
        <v>288</v>
      </c>
      <c r="AH124">
        <v>122</v>
      </c>
      <c r="AI124">
        <v>14</v>
      </c>
      <c r="AJ124">
        <v>53</v>
      </c>
      <c r="AK124">
        <v>14</v>
      </c>
      <c r="AL124">
        <v>88</v>
      </c>
      <c r="AM124">
        <v>55</v>
      </c>
      <c r="AN124">
        <v>16</v>
      </c>
      <c r="AO124">
        <v>3</v>
      </c>
      <c r="AP124">
        <v>2</v>
      </c>
      <c r="AQ124">
        <v>0</v>
      </c>
      <c r="AR124">
        <v>0</v>
      </c>
      <c r="AS124">
        <v>0</v>
      </c>
      <c r="AT124">
        <v>0</v>
      </c>
      <c r="AU124">
        <v>0</v>
      </c>
      <c r="AV124">
        <v>0</v>
      </c>
      <c r="AW124">
        <v>0</v>
      </c>
      <c r="AX124">
        <v>0</v>
      </c>
      <c r="AY124">
        <v>0</v>
      </c>
      <c r="AZ124">
        <v>0</v>
      </c>
      <c r="BA124">
        <v>0</v>
      </c>
      <c r="BB124">
        <v>0</v>
      </c>
      <c r="BC124">
        <v>1</v>
      </c>
      <c r="BD124">
        <v>0</v>
      </c>
      <c r="BE124">
        <v>0</v>
      </c>
      <c r="BF124">
        <v>0</v>
      </c>
      <c r="BG124" s="20">
        <v>6</v>
      </c>
      <c r="BH124" s="20">
        <v>0</v>
      </c>
      <c r="BI124" s="20">
        <v>132</v>
      </c>
      <c r="BJ124" s="20">
        <v>0</v>
      </c>
      <c r="BK124" s="20">
        <v>350</v>
      </c>
      <c r="BL124" s="20">
        <v>1133</v>
      </c>
      <c r="BM124" s="20">
        <v>790</v>
      </c>
      <c r="BN124" s="20">
        <v>194</v>
      </c>
      <c r="BO124" s="20">
        <v>65</v>
      </c>
      <c r="BP124" s="20">
        <v>7366</v>
      </c>
      <c r="BQ124" s="20">
        <v>2352</v>
      </c>
      <c r="BR124" s="20">
        <v>0</v>
      </c>
      <c r="BS124" s="20">
        <v>157</v>
      </c>
      <c r="BT124" s="20">
        <v>2244</v>
      </c>
      <c r="BU124" s="20">
        <v>379</v>
      </c>
      <c r="BV124" s="20">
        <v>4290</v>
      </c>
    </row>
    <row r="125" spans="1:74" x14ac:dyDescent="0.25">
      <c r="A125" s="20" t="s">
        <v>449</v>
      </c>
      <c r="B125" s="20" t="s">
        <v>552</v>
      </c>
      <c r="C125" s="20" t="s">
        <v>577</v>
      </c>
      <c r="D125" s="1">
        <v>44571</v>
      </c>
      <c r="E125">
        <v>171</v>
      </c>
      <c r="F125">
        <v>4</v>
      </c>
      <c r="G125">
        <v>4</v>
      </c>
      <c r="H125">
        <v>0</v>
      </c>
      <c r="I125">
        <v>0</v>
      </c>
      <c r="J125">
        <v>141</v>
      </c>
      <c r="K125">
        <v>6</v>
      </c>
      <c r="L125">
        <v>9</v>
      </c>
      <c r="M125">
        <v>1</v>
      </c>
      <c r="N125">
        <v>11</v>
      </c>
      <c r="O125">
        <v>11</v>
      </c>
      <c r="P125">
        <v>0</v>
      </c>
      <c r="Q125">
        <v>0</v>
      </c>
      <c r="R125">
        <v>805</v>
      </c>
      <c r="S125">
        <v>712</v>
      </c>
      <c r="T125">
        <v>43</v>
      </c>
      <c r="U125">
        <v>5</v>
      </c>
      <c r="V125">
        <v>1</v>
      </c>
      <c r="W125">
        <v>949</v>
      </c>
      <c r="X125">
        <v>646</v>
      </c>
      <c r="Y125">
        <v>46</v>
      </c>
      <c r="Z125">
        <v>86</v>
      </c>
      <c r="AA125">
        <v>17</v>
      </c>
      <c r="AB125">
        <v>1599</v>
      </c>
      <c r="AC125">
        <v>1121</v>
      </c>
      <c r="AD125">
        <v>72</v>
      </c>
      <c r="AE125">
        <v>173</v>
      </c>
      <c r="AF125">
        <v>11</v>
      </c>
      <c r="AG125">
        <v>138</v>
      </c>
      <c r="AH125">
        <v>82</v>
      </c>
      <c r="AI125">
        <v>3</v>
      </c>
      <c r="AJ125">
        <v>17</v>
      </c>
      <c r="AK125">
        <v>5</v>
      </c>
      <c r="AL125">
        <v>86</v>
      </c>
      <c r="AM125">
        <v>70</v>
      </c>
      <c r="AN125">
        <v>4</v>
      </c>
      <c r="AO125">
        <v>2</v>
      </c>
      <c r="AP125">
        <v>0</v>
      </c>
      <c r="AQ125">
        <v>0</v>
      </c>
      <c r="AR125">
        <v>0</v>
      </c>
      <c r="AS125">
        <v>0</v>
      </c>
      <c r="AT125">
        <v>0</v>
      </c>
      <c r="AU125">
        <v>0</v>
      </c>
      <c r="AV125">
        <v>0</v>
      </c>
      <c r="AW125">
        <v>0</v>
      </c>
      <c r="AX125">
        <v>0</v>
      </c>
      <c r="AY125">
        <v>0</v>
      </c>
      <c r="AZ125">
        <v>0</v>
      </c>
      <c r="BA125">
        <v>0</v>
      </c>
      <c r="BB125">
        <v>0</v>
      </c>
      <c r="BC125">
        <v>0</v>
      </c>
      <c r="BD125">
        <v>0</v>
      </c>
      <c r="BE125">
        <v>0</v>
      </c>
      <c r="BF125">
        <v>0</v>
      </c>
      <c r="BG125" s="20">
        <v>4</v>
      </c>
      <c r="BH125" s="20">
        <v>0</v>
      </c>
      <c r="BI125" s="20">
        <v>154</v>
      </c>
      <c r="BJ125" s="20">
        <v>11</v>
      </c>
      <c r="BK125" s="20">
        <v>747</v>
      </c>
      <c r="BL125" s="20">
        <v>779</v>
      </c>
      <c r="BM125" s="20">
        <v>1307</v>
      </c>
      <c r="BN125" s="20">
        <v>107</v>
      </c>
      <c r="BO125" s="20">
        <v>80</v>
      </c>
      <c r="BP125" s="20">
        <v>7790</v>
      </c>
      <c r="BQ125" s="20">
        <v>3545</v>
      </c>
      <c r="BR125" s="20">
        <v>0</v>
      </c>
      <c r="BS125" s="20">
        <v>138</v>
      </c>
      <c r="BT125" s="20">
        <v>1906</v>
      </c>
      <c r="BU125" s="20">
        <v>256</v>
      </c>
      <c r="BV125" s="20">
        <v>5180</v>
      </c>
    </row>
    <row r="126" spans="1:74" x14ac:dyDescent="0.25">
      <c r="A126" s="20" t="s">
        <v>449</v>
      </c>
      <c r="B126" s="20" t="s">
        <v>547</v>
      </c>
      <c r="C126" s="20" t="s">
        <v>578</v>
      </c>
      <c r="D126" s="1">
        <v>44571</v>
      </c>
      <c r="E126">
        <v>171</v>
      </c>
      <c r="F126">
        <v>8</v>
      </c>
      <c r="G126">
        <v>7</v>
      </c>
      <c r="H126">
        <v>0</v>
      </c>
      <c r="I126">
        <v>0</v>
      </c>
      <c r="J126">
        <v>86</v>
      </c>
      <c r="K126">
        <v>22</v>
      </c>
      <c r="L126">
        <v>16</v>
      </c>
      <c r="M126">
        <v>2</v>
      </c>
      <c r="N126">
        <v>4</v>
      </c>
      <c r="O126">
        <v>3</v>
      </c>
      <c r="P126">
        <v>0</v>
      </c>
      <c r="Q126">
        <v>0</v>
      </c>
      <c r="R126">
        <v>411</v>
      </c>
      <c r="S126">
        <v>290</v>
      </c>
      <c r="T126">
        <v>48</v>
      </c>
      <c r="U126">
        <v>4</v>
      </c>
      <c r="V126">
        <v>0</v>
      </c>
      <c r="W126">
        <v>1715</v>
      </c>
      <c r="X126">
        <v>767</v>
      </c>
      <c r="Y126">
        <v>156</v>
      </c>
      <c r="Z126">
        <v>283</v>
      </c>
      <c r="AA126">
        <v>4</v>
      </c>
      <c r="AB126">
        <v>1161</v>
      </c>
      <c r="AC126">
        <v>588</v>
      </c>
      <c r="AD126">
        <v>40</v>
      </c>
      <c r="AE126">
        <v>216</v>
      </c>
      <c r="AF126">
        <v>2</v>
      </c>
      <c r="AG126">
        <v>409</v>
      </c>
      <c r="AH126">
        <v>183</v>
      </c>
      <c r="AI126">
        <v>9</v>
      </c>
      <c r="AJ126">
        <v>83</v>
      </c>
      <c r="AK126">
        <v>6</v>
      </c>
      <c r="AL126">
        <v>114</v>
      </c>
      <c r="AM126">
        <v>83</v>
      </c>
      <c r="AN126">
        <v>11</v>
      </c>
      <c r="AO126">
        <v>1</v>
      </c>
      <c r="AP126">
        <v>0</v>
      </c>
      <c r="AQ126">
        <v>0</v>
      </c>
      <c r="AR126">
        <v>1</v>
      </c>
      <c r="AS126">
        <v>0</v>
      </c>
      <c r="AT126">
        <v>0</v>
      </c>
      <c r="AU126">
        <v>0</v>
      </c>
      <c r="AV126">
        <v>0</v>
      </c>
      <c r="AW126">
        <v>0</v>
      </c>
      <c r="AX126">
        <v>0</v>
      </c>
      <c r="AY126">
        <v>0</v>
      </c>
      <c r="AZ126">
        <v>0</v>
      </c>
      <c r="BA126">
        <v>0</v>
      </c>
      <c r="BB126">
        <v>0</v>
      </c>
      <c r="BC126">
        <v>0</v>
      </c>
      <c r="BD126">
        <v>0</v>
      </c>
      <c r="BE126">
        <v>0</v>
      </c>
      <c r="BF126">
        <v>0</v>
      </c>
      <c r="BG126" s="20">
        <v>7</v>
      </c>
      <c r="BH126" s="20">
        <v>0</v>
      </c>
      <c r="BI126" s="20">
        <v>125</v>
      </c>
      <c r="BJ126" s="20">
        <v>4</v>
      </c>
      <c r="BK126" s="20">
        <v>351</v>
      </c>
      <c r="BL126" s="20">
        <v>1200</v>
      </c>
      <c r="BM126" s="20">
        <v>876</v>
      </c>
      <c r="BN126" s="20">
        <v>295</v>
      </c>
      <c r="BO126" s="20">
        <v>93</v>
      </c>
      <c r="BP126" s="20">
        <v>7219</v>
      </c>
      <c r="BQ126" s="20">
        <v>2617</v>
      </c>
      <c r="BR126" s="20">
        <v>0</v>
      </c>
      <c r="BS126" s="20">
        <v>119</v>
      </c>
      <c r="BT126" s="20">
        <v>2170</v>
      </c>
      <c r="BU126" s="20">
        <v>25</v>
      </c>
      <c r="BV126" s="20">
        <v>4582</v>
      </c>
    </row>
    <row r="127" spans="1:74" x14ac:dyDescent="0.25">
      <c r="A127" s="20" t="s">
        <v>449</v>
      </c>
      <c r="B127" s="20" t="s">
        <v>547</v>
      </c>
      <c r="C127" s="20" t="s">
        <v>579</v>
      </c>
      <c r="D127" s="1">
        <v>44571</v>
      </c>
      <c r="E127">
        <v>64</v>
      </c>
      <c r="F127">
        <v>2</v>
      </c>
      <c r="G127">
        <v>1</v>
      </c>
      <c r="H127">
        <v>0</v>
      </c>
      <c r="I127">
        <v>0</v>
      </c>
      <c r="J127">
        <v>37</v>
      </c>
      <c r="K127">
        <v>7</v>
      </c>
      <c r="L127">
        <v>1</v>
      </c>
      <c r="M127">
        <v>0</v>
      </c>
      <c r="N127">
        <v>1</v>
      </c>
      <c r="O127">
        <v>1</v>
      </c>
      <c r="P127">
        <v>0</v>
      </c>
      <c r="Q127">
        <v>0</v>
      </c>
      <c r="R127">
        <v>165</v>
      </c>
      <c r="S127">
        <v>113</v>
      </c>
      <c r="T127">
        <v>27</v>
      </c>
      <c r="U127">
        <v>1</v>
      </c>
      <c r="V127">
        <v>0</v>
      </c>
      <c r="W127">
        <v>616</v>
      </c>
      <c r="X127">
        <v>266</v>
      </c>
      <c r="Y127">
        <v>131</v>
      </c>
      <c r="Z127">
        <v>26</v>
      </c>
      <c r="AA127">
        <v>3</v>
      </c>
      <c r="AB127">
        <v>483</v>
      </c>
      <c r="AC127">
        <v>188</v>
      </c>
      <c r="AD127">
        <v>160</v>
      </c>
      <c r="AE127">
        <v>19</v>
      </c>
      <c r="AF127">
        <v>2</v>
      </c>
      <c r="AG127">
        <v>107</v>
      </c>
      <c r="AH127">
        <v>46</v>
      </c>
      <c r="AI127">
        <v>10</v>
      </c>
      <c r="AJ127">
        <v>15</v>
      </c>
      <c r="AK127">
        <v>0</v>
      </c>
      <c r="AL127">
        <v>36</v>
      </c>
      <c r="AM127">
        <v>26</v>
      </c>
      <c r="AN127">
        <v>6</v>
      </c>
      <c r="AO127">
        <v>0</v>
      </c>
      <c r="AP127">
        <v>0</v>
      </c>
      <c r="AQ127">
        <v>0</v>
      </c>
      <c r="AR127">
        <v>0</v>
      </c>
      <c r="AS127">
        <v>0</v>
      </c>
      <c r="AT127">
        <v>0</v>
      </c>
      <c r="AU127">
        <v>0</v>
      </c>
      <c r="AV127">
        <v>0</v>
      </c>
      <c r="AW127">
        <v>0</v>
      </c>
      <c r="AX127">
        <v>0</v>
      </c>
      <c r="AY127">
        <v>0</v>
      </c>
      <c r="AZ127">
        <v>0</v>
      </c>
      <c r="BA127">
        <v>0</v>
      </c>
      <c r="BB127">
        <v>0</v>
      </c>
      <c r="BC127">
        <v>0</v>
      </c>
      <c r="BD127">
        <v>0</v>
      </c>
      <c r="BE127">
        <v>0</v>
      </c>
      <c r="BF127">
        <v>0</v>
      </c>
      <c r="BG127" s="20">
        <v>2</v>
      </c>
      <c r="BH127" s="20">
        <v>0</v>
      </c>
      <c r="BI127" s="20">
        <v>54</v>
      </c>
      <c r="BJ127" s="20">
        <v>1</v>
      </c>
      <c r="BK127" s="20">
        <v>135</v>
      </c>
      <c r="BL127" s="20">
        <v>421</v>
      </c>
      <c r="BM127" s="20">
        <v>289</v>
      </c>
      <c r="BN127" s="20">
        <v>79</v>
      </c>
      <c r="BO127" s="20">
        <v>30</v>
      </c>
      <c r="BP127" s="20">
        <v>3018</v>
      </c>
      <c r="BQ127" s="20">
        <v>871</v>
      </c>
      <c r="BR127" s="20">
        <v>0</v>
      </c>
      <c r="BS127" s="20">
        <v>209</v>
      </c>
      <c r="BT127" s="20">
        <v>900</v>
      </c>
      <c r="BU127" s="20">
        <v>38</v>
      </c>
      <c r="BV127" s="20">
        <v>1722</v>
      </c>
    </row>
    <row r="128" spans="1:74" x14ac:dyDescent="0.25">
      <c r="A128" s="20" t="s">
        <v>449</v>
      </c>
      <c r="B128" s="20" t="s">
        <v>544</v>
      </c>
      <c r="C128" s="20" t="s">
        <v>580</v>
      </c>
      <c r="D128" s="1">
        <v>44571</v>
      </c>
      <c r="E128">
        <v>66</v>
      </c>
      <c r="F128">
        <v>0</v>
      </c>
      <c r="G128">
        <v>0</v>
      </c>
      <c r="H128">
        <v>0</v>
      </c>
      <c r="I128">
        <v>0</v>
      </c>
      <c r="J128">
        <v>32</v>
      </c>
      <c r="K128">
        <v>9</v>
      </c>
      <c r="L128">
        <v>4</v>
      </c>
      <c r="M128">
        <v>0</v>
      </c>
      <c r="N128">
        <v>10</v>
      </c>
      <c r="O128">
        <v>6</v>
      </c>
      <c r="P128">
        <v>0</v>
      </c>
      <c r="Q128">
        <v>0</v>
      </c>
      <c r="R128">
        <v>215</v>
      </c>
      <c r="S128">
        <v>135</v>
      </c>
      <c r="T128">
        <v>43</v>
      </c>
      <c r="U128">
        <v>2</v>
      </c>
      <c r="V128">
        <v>1</v>
      </c>
      <c r="W128">
        <v>715</v>
      </c>
      <c r="X128">
        <v>306</v>
      </c>
      <c r="Y128">
        <v>77</v>
      </c>
      <c r="Z128">
        <v>115</v>
      </c>
      <c r="AA128">
        <v>5</v>
      </c>
      <c r="AB128">
        <v>472</v>
      </c>
      <c r="AC128">
        <v>196</v>
      </c>
      <c r="AD128">
        <v>45</v>
      </c>
      <c r="AE128">
        <v>95</v>
      </c>
      <c r="AF128">
        <v>3</v>
      </c>
      <c r="AG128">
        <v>49</v>
      </c>
      <c r="AH128">
        <v>13</v>
      </c>
      <c r="AI128">
        <v>2</v>
      </c>
      <c r="AJ128">
        <v>16</v>
      </c>
      <c r="AK128">
        <v>0</v>
      </c>
      <c r="AL128">
        <v>45</v>
      </c>
      <c r="AM128">
        <v>30</v>
      </c>
      <c r="AN128">
        <v>7</v>
      </c>
      <c r="AO128">
        <v>1</v>
      </c>
      <c r="AP128">
        <v>1</v>
      </c>
      <c r="AQ128">
        <v>0</v>
      </c>
      <c r="AR128">
        <v>0</v>
      </c>
      <c r="AS128">
        <v>0</v>
      </c>
      <c r="AT128">
        <v>0</v>
      </c>
      <c r="AU128">
        <v>0</v>
      </c>
      <c r="AV128">
        <v>0</v>
      </c>
      <c r="AW128">
        <v>0</v>
      </c>
      <c r="AX128">
        <v>0</v>
      </c>
      <c r="AY128">
        <v>0</v>
      </c>
      <c r="AZ128">
        <v>0</v>
      </c>
      <c r="BA128">
        <v>0</v>
      </c>
      <c r="BB128">
        <v>0</v>
      </c>
      <c r="BC128">
        <v>0</v>
      </c>
      <c r="BD128">
        <v>0</v>
      </c>
      <c r="BE128">
        <v>0</v>
      </c>
      <c r="BF128">
        <v>0</v>
      </c>
      <c r="BG128" s="20">
        <v>0</v>
      </c>
      <c r="BH128" s="20">
        <v>0</v>
      </c>
      <c r="BI128" s="20">
        <v>49</v>
      </c>
      <c r="BJ128" s="20">
        <v>10</v>
      </c>
      <c r="BK128" s="20">
        <v>166</v>
      </c>
      <c r="BL128" s="20">
        <v>500</v>
      </c>
      <c r="BM128" s="20">
        <v>318</v>
      </c>
      <c r="BN128" s="20">
        <v>28</v>
      </c>
      <c r="BO128" s="20">
        <v>36</v>
      </c>
      <c r="BP128" s="20">
        <v>2577</v>
      </c>
      <c r="BQ128" s="20">
        <v>753</v>
      </c>
      <c r="BR128" s="20">
        <v>0</v>
      </c>
      <c r="BS128" s="20">
        <v>131</v>
      </c>
      <c r="BT128" s="20">
        <v>737</v>
      </c>
      <c r="BU128" s="20">
        <v>51</v>
      </c>
      <c r="BV128" s="20">
        <v>1522</v>
      </c>
    </row>
    <row r="129" spans="1:74" x14ac:dyDescent="0.25">
      <c r="A129" s="20" t="s">
        <v>449</v>
      </c>
      <c r="B129" s="20" t="s">
        <v>555</v>
      </c>
      <c r="C129" s="20" t="s">
        <v>581</v>
      </c>
      <c r="D129" s="1">
        <v>44571</v>
      </c>
      <c r="E129">
        <v>226</v>
      </c>
      <c r="F129">
        <v>8</v>
      </c>
      <c r="G129">
        <v>3</v>
      </c>
      <c r="H129">
        <v>0</v>
      </c>
      <c r="I129">
        <v>0</v>
      </c>
      <c r="J129">
        <v>131</v>
      </c>
      <c r="K129">
        <v>18</v>
      </c>
      <c r="L129">
        <v>11</v>
      </c>
      <c r="M129">
        <v>2</v>
      </c>
      <c r="N129">
        <v>8</v>
      </c>
      <c r="O129">
        <v>5</v>
      </c>
      <c r="P129">
        <v>0</v>
      </c>
      <c r="Q129">
        <v>0</v>
      </c>
      <c r="R129">
        <v>633</v>
      </c>
      <c r="S129">
        <v>494</v>
      </c>
      <c r="T129">
        <v>41</v>
      </c>
      <c r="U129">
        <v>8</v>
      </c>
      <c r="V129">
        <v>1</v>
      </c>
      <c r="W129">
        <v>2092</v>
      </c>
      <c r="X129">
        <v>965</v>
      </c>
      <c r="Y129">
        <v>223</v>
      </c>
      <c r="Z129">
        <v>202</v>
      </c>
      <c r="AA129">
        <v>30</v>
      </c>
      <c r="AB129">
        <v>1596</v>
      </c>
      <c r="AC129">
        <v>901</v>
      </c>
      <c r="AD129">
        <v>70</v>
      </c>
      <c r="AE129">
        <v>178</v>
      </c>
      <c r="AF129">
        <v>9</v>
      </c>
      <c r="AG129">
        <v>376</v>
      </c>
      <c r="AH129">
        <v>168</v>
      </c>
      <c r="AI129">
        <v>13</v>
      </c>
      <c r="AJ129">
        <v>70</v>
      </c>
      <c r="AK129">
        <v>13</v>
      </c>
      <c r="AL129">
        <v>132</v>
      </c>
      <c r="AM129">
        <v>101</v>
      </c>
      <c r="AN129">
        <v>12</v>
      </c>
      <c r="AO129">
        <v>2</v>
      </c>
      <c r="AP129">
        <v>0</v>
      </c>
      <c r="AQ129">
        <v>0</v>
      </c>
      <c r="AR129">
        <v>3</v>
      </c>
      <c r="AS129">
        <v>0</v>
      </c>
      <c r="AT129">
        <v>0</v>
      </c>
      <c r="AU129">
        <v>0</v>
      </c>
      <c r="AV129">
        <v>0</v>
      </c>
      <c r="AW129">
        <v>0</v>
      </c>
      <c r="AX129">
        <v>0</v>
      </c>
      <c r="AY129">
        <v>0</v>
      </c>
      <c r="AZ129">
        <v>0</v>
      </c>
      <c r="BA129">
        <v>0</v>
      </c>
      <c r="BB129">
        <v>1</v>
      </c>
      <c r="BC129">
        <v>0</v>
      </c>
      <c r="BD129">
        <v>0</v>
      </c>
      <c r="BE129">
        <v>0</v>
      </c>
      <c r="BF129">
        <v>0</v>
      </c>
      <c r="BG129" s="20">
        <v>5</v>
      </c>
      <c r="BH129" s="20">
        <v>0</v>
      </c>
      <c r="BI129" s="20">
        <v>175</v>
      </c>
      <c r="BJ129" s="20">
        <v>7</v>
      </c>
      <c r="BK129" s="20">
        <v>551</v>
      </c>
      <c r="BL129" s="20">
        <v>1508</v>
      </c>
      <c r="BM129" s="20">
        <v>1243</v>
      </c>
      <c r="BN129" s="20">
        <v>261</v>
      </c>
      <c r="BO129" s="20">
        <v>117</v>
      </c>
      <c r="BP129" s="20">
        <v>8635</v>
      </c>
      <c r="BQ129" s="20">
        <v>3122</v>
      </c>
      <c r="BR129" s="20">
        <v>0</v>
      </c>
      <c r="BS129" s="20">
        <v>123</v>
      </c>
      <c r="BT129" s="20">
        <v>2313</v>
      </c>
      <c r="BU129" s="20">
        <v>432</v>
      </c>
      <c r="BV129" s="20">
        <v>5333</v>
      </c>
    </row>
    <row r="130" spans="1:74" x14ac:dyDescent="0.25">
      <c r="A130" s="20" t="s">
        <v>449</v>
      </c>
      <c r="B130" s="20" t="s">
        <v>555</v>
      </c>
      <c r="C130" s="20" t="s">
        <v>582</v>
      </c>
      <c r="D130" s="1">
        <v>44571</v>
      </c>
      <c r="E130">
        <v>131</v>
      </c>
      <c r="F130">
        <v>8</v>
      </c>
      <c r="G130">
        <v>5</v>
      </c>
      <c r="H130">
        <v>0</v>
      </c>
      <c r="I130">
        <v>0</v>
      </c>
      <c r="J130">
        <v>67</v>
      </c>
      <c r="K130">
        <v>16</v>
      </c>
      <c r="L130">
        <v>8</v>
      </c>
      <c r="M130">
        <v>1</v>
      </c>
      <c r="N130">
        <v>1</v>
      </c>
      <c r="O130">
        <v>0</v>
      </c>
      <c r="P130">
        <v>0</v>
      </c>
      <c r="Q130">
        <v>0</v>
      </c>
      <c r="R130">
        <v>362</v>
      </c>
      <c r="S130">
        <v>243</v>
      </c>
      <c r="T130">
        <v>46</v>
      </c>
      <c r="U130">
        <v>17</v>
      </c>
      <c r="V130">
        <v>3</v>
      </c>
      <c r="W130">
        <v>1295</v>
      </c>
      <c r="X130">
        <v>545</v>
      </c>
      <c r="Y130">
        <v>170</v>
      </c>
      <c r="Z130">
        <v>165</v>
      </c>
      <c r="AA130">
        <v>30</v>
      </c>
      <c r="AB130">
        <v>813</v>
      </c>
      <c r="AC130">
        <v>342</v>
      </c>
      <c r="AD130">
        <v>76</v>
      </c>
      <c r="AE130">
        <v>141</v>
      </c>
      <c r="AF130">
        <v>11</v>
      </c>
      <c r="AG130">
        <v>95</v>
      </c>
      <c r="AH130">
        <v>28</v>
      </c>
      <c r="AI130">
        <v>4</v>
      </c>
      <c r="AJ130">
        <v>26</v>
      </c>
      <c r="AK130">
        <v>9</v>
      </c>
      <c r="AL130">
        <v>86</v>
      </c>
      <c r="AM130">
        <v>59</v>
      </c>
      <c r="AN130">
        <v>11</v>
      </c>
      <c r="AO130">
        <v>2</v>
      </c>
      <c r="AP130">
        <v>0</v>
      </c>
      <c r="AQ130">
        <v>0</v>
      </c>
      <c r="AR130">
        <v>2</v>
      </c>
      <c r="AS130">
        <v>0</v>
      </c>
      <c r="AT130">
        <v>0</v>
      </c>
      <c r="AU130">
        <v>0</v>
      </c>
      <c r="AV130">
        <v>0</v>
      </c>
      <c r="AW130">
        <v>0</v>
      </c>
      <c r="AX130">
        <v>0</v>
      </c>
      <c r="AY130">
        <v>0</v>
      </c>
      <c r="AZ130">
        <v>0</v>
      </c>
      <c r="BA130">
        <v>0</v>
      </c>
      <c r="BB130">
        <v>0</v>
      </c>
      <c r="BC130">
        <v>0</v>
      </c>
      <c r="BD130">
        <v>0</v>
      </c>
      <c r="BE130">
        <v>0</v>
      </c>
      <c r="BF130">
        <v>0</v>
      </c>
      <c r="BG130" s="20">
        <v>5</v>
      </c>
      <c r="BH130" s="20">
        <v>0</v>
      </c>
      <c r="BI130" s="20">
        <v>100</v>
      </c>
      <c r="BJ130" s="20">
        <v>1</v>
      </c>
      <c r="BK130" s="20">
        <v>292</v>
      </c>
      <c r="BL130" s="20">
        <v>880</v>
      </c>
      <c r="BM130" s="20">
        <v>556</v>
      </c>
      <c r="BN130" s="20">
        <v>50</v>
      </c>
      <c r="BO130" s="20">
        <v>71</v>
      </c>
      <c r="BP130" s="20">
        <v>4248</v>
      </c>
      <c r="BQ130" s="20">
        <v>1136</v>
      </c>
      <c r="BR130" s="20">
        <v>0</v>
      </c>
      <c r="BS130" s="20">
        <v>129</v>
      </c>
      <c r="BT130" s="20">
        <v>852</v>
      </c>
      <c r="BU130" s="20">
        <v>735</v>
      </c>
      <c r="BV130" s="20">
        <v>2298</v>
      </c>
    </row>
    <row r="131" spans="1:74" x14ac:dyDescent="0.25">
      <c r="A131" s="20" t="s">
        <v>449</v>
      </c>
      <c r="B131" s="20" t="s">
        <v>555</v>
      </c>
      <c r="C131" s="20" t="s">
        <v>583</v>
      </c>
      <c r="D131" s="1">
        <v>44571</v>
      </c>
      <c r="E131">
        <v>78</v>
      </c>
      <c r="F131">
        <v>1</v>
      </c>
      <c r="G131">
        <v>1</v>
      </c>
      <c r="H131">
        <v>2</v>
      </c>
      <c r="I131">
        <v>1</v>
      </c>
      <c r="J131">
        <v>41</v>
      </c>
      <c r="K131">
        <v>1</v>
      </c>
      <c r="L131">
        <v>12</v>
      </c>
      <c r="M131">
        <v>3</v>
      </c>
      <c r="N131">
        <v>5</v>
      </c>
      <c r="O131">
        <v>0</v>
      </c>
      <c r="P131">
        <v>0</v>
      </c>
      <c r="Q131">
        <v>0</v>
      </c>
      <c r="R131">
        <v>97</v>
      </c>
      <c r="S131">
        <v>64</v>
      </c>
      <c r="T131">
        <v>2</v>
      </c>
      <c r="U131">
        <v>5</v>
      </c>
      <c r="V131">
        <v>3</v>
      </c>
      <c r="W131">
        <v>745</v>
      </c>
      <c r="X131">
        <v>326</v>
      </c>
      <c r="Y131">
        <v>14</v>
      </c>
      <c r="Z131">
        <v>146</v>
      </c>
      <c r="AA131">
        <v>29</v>
      </c>
      <c r="AB131">
        <v>462</v>
      </c>
      <c r="AC131">
        <v>207</v>
      </c>
      <c r="AD131">
        <v>4</v>
      </c>
      <c r="AE131">
        <v>95</v>
      </c>
      <c r="AF131">
        <v>16</v>
      </c>
      <c r="AG131">
        <v>195</v>
      </c>
      <c r="AH131">
        <v>92</v>
      </c>
      <c r="AI131">
        <v>2</v>
      </c>
      <c r="AJ131">
        <v>21</v>
      </c>
      <c r="AK131">
        <v>12</v>
      </c>
      <c r="AL131">
        <v>19</v>
      </c>
      <c r="AM131">
        <v>10</v>
      </c>
      <c r="AN131">
        <v>1</v>
      </c>
      <c r="AO131">
        <v>2</v>
      </c>
      <c r="AP131">
        <v>3</v>
      </c>
      <c r="AQ131">
        <v>0</v>
      </c>
      <c r="AR131">
        <v>0</v>
      </c>
      <c r="AS131">
        <v>0</v>
      </c>
      <c r="AT131">
        <v>0</v>
      </c>
      <c r="AU131">
        <v>0</v>
      </c>
      <c r="AV131">
        <v>0</v>
      </c>
      <c r="AW131">
        <v>0</v>
      </c>
      <c r="AX131">
        <v>0</v>
      </c>
      <c r="AY131">
        <v>0</v>
      </c>
      <c r="AZ131">
        <v>0</v>
      </c>
      <c r="BA131">
        <v>0</v>
      </c>
      <c r="BB131">
        <v>0</v>
      </c>
      <c r="BC131">
        <v>0</v>
      </c>
      <c r="BD131">
        <v>0</v>
      </c>
      <c r="BE131">
        <v>0</v>
      </c>
      <c r="BF131">
        <v>0</v>
      </c>
      <c r="BG131" s="20">
        <v>1</v>
      </c>
      <c r="BH131" s="20">
        <v>2</v>
      </c>
      <c r="BI131" s="20">
        <v>60</v>
      </c>
      <c r="BJ131" s="20">
        <v>5</v>
      </c>
      <c r="BK131" s="20">
        <v>78</v>
      </c>
      <c r="BL131" s="20">
        <v>521</v>
      </c>
      <c r="BM131" s="20">
        <v>325</v>
      </c>
      <c r="BN131" s="20">
        <v>143</v>
      </c>
      <c r="BO131" s="20">
        <v>13</v>
      </c>
      <c r="BP131" s="20">
        <v>5507</v>
      </c>
      <c r="BQ131" s="20">
        <v>2006</v>
      </c>
      <c r="BR131" s="20">
        <v>0</v>
      </c>
      <c r="BS131" s="20">
        <v>19</v>
      </c>
      <c r="BT131" s="20">
        <v>918</v>
      </c>
      <c r="BU131" s="20">
        <v>751</v>
      </c>
      <c r="BV131" s="20">
        <v>3547</v>
      </c>
    </row>
    <row r="132" spans="1:74" x14ac:dyDescent="0.25">
      <c r="A132" s="20" t="s">
        <v>452</v>
      </c>
      <c r="B132" s="20" t="s">
        <v>453</v>
      </c>
      <c r="C132" s="20" t="s">
        <v>584</v>
      </c>
      <c r="D132" s="1">
        <v>44571</v>
      </c>
      <c r="E132">
        <v>43</v>
      </c>
      <c r="F132">
        <v>2</v>
      </c>
      <c r="G132">
        <v>0</v>
      </c>
      <c r="H132">
        <v>1</v>
      </c>
      <c r="I132">
        <v>0</v>
      </c>
      <c r="J132">
        <v>29</v>
      </c>
      <c r="K132">
        <v>1</v>
      </c>
      <c r="L132">
        <v>1</v>
      </c>
      <c r="M132">
        <v>0</v>
      </c>
      <c r="N132">
        <v>0</v>
      </c>
      <c r="O132">
        <v>0</v>
      </c>
      <c r="P132">
        <v>0</v>
      </c>
      <c r="Q132">
        <v>0</v>
      </c>
      <c r="R132">
        <v>132</v>
      </c>
      <c r="S132">
        <v>95</v>
      </c>
      <c r="T132">
        <v>5</v>
      </c>
      <c r="U132">
        <v>6</v>
      </c>
      <c r="V132">
        <v>10</v>
      </c>
      <c r="W132">
        <v>465</v>
      </c>
      <c r="X132">
        <v>242</v>
      </c>
      <c r="Y132">
        <v>14</v>
      </c>
      <c r="Z132">
        <v>51</v>
      </c>
      <c r="AA132">
        <v>19</v>
      </c>
      <c r="AB132">
        <v>328</v>
      </c>
      <c r="AC132">
        <v>174</v>
      </c>
      <c r="AD132">
        <v>6</v>
      </c>
      <c r="AE132">
        <v>41</v>
      </c>
      <c r="AF132">
        <v>23</v>
      </c>
      <c r="AG132">
        <v>65</v>
      </c>
      <c r="AH132">
        <v>19</v>
      </c>
      <c r="AI132">
        <v>0</v>
      </c>
      <c r="AJ132">
        <v>7</v>
      </c>
      <c r="AK132">
        <v>11</v>
      </c>
      <c r="AL132">
        <v>16</v>
      </c>
      <c r="AM132">
        <v>9</v>
      </c>
      <c r="AN132">
        <v>1</v>
      </c>
      <c r="AO132">
        <v>0</v>
      </c>
      <c r="AP132">
        <v>1</v>
      </c>
      <c r="AQ132">
        <v>0</v>
      </c>
      <c r="AR132">
        <v>1</v>
      </c>
      <c r="AS132">
        <v>0</v>
      </c>
      <c r="AT132">
        <v>0</v>
      </c>
      <c r="AU132">
        <v>0</v>
      </c>
      <c r="AV132">
        <v>1</v>
      </c>
      <c r="AW132">
        <v>0</v>
      </c>
      <c r="AX132">
        <v>0</v>
      </c>
      <c r="AY132">
        <v>0</v>
      </c>
      <c r="AZ132">
        <v>0</v>
      </c>
      <c r="BA132">
        <v>0</v>
      </c>
      <c r="BB132">
        <v>0</v>
      </c>
      <c r="BC132">
        <v>0</v>
      </c>
      <c r="BD132">
        <v>0</v>
      </c>
      <c r="BE132">
        <v>0</v>
      </c>
      <c r="BF132">
        <v>0</v>
      </c>
      <c r="BG132" s="20">
        <v>1</v>
      </c>
      <c r="BH132" s="20">
        <v>0</v>
      </c>
      <c r="BI132" s="20">
        <v>40</v>
      </c>
      <c r="BJ132" s="20">
        <v>0</v>
      </c>
      <c r="BK132" s="20">
        <v>109</v>
      </c>
      <c r="BL132" s="20">
        <v>363</v>
      </c>
      <c r="BM132" s="20">
        <v>249</v>
      </c>
      <c r="BN132" s="20">
        <v>41</v>
      </c>
      <c r="BO132" s="20">
        <v>13</v>
      </c>
      <c r="BP132" s="20">
        <v>1640</v>
      </c>
      <c r="BQ132" s="20">
        <v>434</v>
      </c>
      <c r="BR132" s="20">
        <v>0</v>
      </c>
      <c r="BS132" s="20">
        <v>12</v>
      </c>
      <c r="BT132" s="20">
        <v>265</v>
      </c>
      <c r="BU132" s="20">
        <v>309</v>
      </c>
      <c r="BV132" s="20">
        <v>949</v>
      </c>
    </row>
    <row r="133" spans="1:74" x14ac:dyDescent="0.25">
      <c r="A133" s="20" t="s">
        <v>452</v>
      </c>
      <c r="B133" s="20" t="s">
        <v>455</v>
      </c>
      <c r="C133" s="20" t="s">
        <v>585</v>
      </c>
      <c r="D133" s="1">
        <v>44571</v>
      </c>
      <c r="E133">
        <v>95</v>
      </c>
      <c r="F133">
        <v>5</v>
      </c>
      <c r="G133">
        <v>2</v>
      </c>
      <c r="H133">
        <v>2</v>
      </c>
      <c r="I133">
        <v>1</v>
      </c>
      <c r="J133">
        <v>82</v>
      </c>
      <c r="K133">
        <v>3</v>
      </c>
      <c r="L133">
        <v>0</v>
      </c>
      <c r="M133">
        <v>0</v>
      </c>
      <c r="N133">
        <v>107</v>
      </c>
      <c r="O133">
        <v>101</v>
      </c>
      <c r="P133">
        <v>0</v>
      </c>
      <c r="Q133">
        <v>0</v>
      </c>
      <c r="R133">
        <v>588</v>
      </c>
      <c r="S133">
        <v>553</v>
      </c>
      <c r="T133">
        <v>13</v>
      </c>
      <c r="U133">
        <v>0</v>
      </c>
      <c r="V133">
        <v>0</v>
      </c>
      <c r="W133">
        <v>611</v>
      </c>
      <c r="X133">
        <v>470</v>
      </c>
      <c r="Y133">
        <v>17</v>
      </c>
      <c r="Z133">
        <v>20</v>
      </c>
      <c r="AA133">
        <v>8</v>
      </c>
      <c r="AB133">
        <v>798</v>
      </c>
      <c r="AC133">
        <v>651</v>
      </c>
      <c r="AD133">
        <v>24</v>
      </c>
      <c r="AE133">
        <v>18</v>
      </c>
      <c r="AF133">
        <v>15</v>
      </c>
      <c r="AG133">
        <v>97</v>
      </c>
      <c r="AH133">
        <v>53</v>
      </c>
      <c r="AI133">
        <v>3</v>
      </c>
      <c r="AJ133">
        <v>4</v>
      </c>
      <c r="AK133">
        <v>3</v>
      </c>
      <c r="AL133">
        <v>65</v>
      </c>
      <c r="AM133">
        <v>59</v>
      </c>
      <c r="AN133">
        <v>3</v>
      </c>
      <c r="AO133">
        <v>0</v>
      </c>
      <c r="AP133">
        <v>0</v>
      </c>
      <c r="AQ133">
        <v>0</v>
      </c>
      <c r="AR133">
        <v>2</v>
      </c>
      <c r="AS133">
        <v>0</v>
      </c>
      <c r="AT133">
        <v>0</v>
      </c>
      <c r="AU133">
        <v>0</v>
      </c>
      <c r="AV133">
        <v>1</v>
      </c>
      <c r="AW133">
        <v>0</v>
      </c>
      <c r="AX133">
        <v>0</v>
      </c>
      <c r="AY133">
        <v>0</v>
      </c>
      <c r="AZ133">
        <v>0</v>
      </c>
      <c r="BA133">
        <v>0</v>
      </c>
      <c r="BB133">
        <v>0</v>
      </c>
      <c r="BC133">
        <v>0</v>
      </c>
      <c r="BD133">
        <v>0</v>
      </c>
      <c r="BE133">
        <v>0</v>
      </c>
      <c r="BF133">
        <v>0</v>
      </c>
      <c r="BG133" s="20">
        <v>3</v>
      </c>
      <c r="BH133" s="20">
        <v>1</v>
      </c>
      <c r="BI133" s="20">
        <v>91</v>
      </c>
      <c r="BJ133" s="20">
        <v>105</v>
      </c>
      <c r="BK133" s="20">
        <v>572</v>
      </c>
      <c r="BL133" s="20">
        <v>554</v>
      </c>
      <c r="BM133" s="20">
        <v>733</v>
      </c>
      <c r="BN133" s="20">
        <v>80</v>
      </c>
      <c r="BO133" s="20">
        <v>60</v>
      </c>
      <c r="BP133" s="20">
        <v>2809</v>
      </c>
      <c r="BQ133" s="20">
        <v>1650</v>
      </c>
      <c r="BR133" s="20">
        <v>0</v>
      </c>
      <c r="BS133" s="20">
        <v>87</v>
      </c>
      <c r="BT133" s="20">
        <v>198</v>
      </c>
      <c r="BU133" s="20">
        <v>102</v>
      </c>
      <c r="BV133" s="20">
        <v>2337</v>
      </c>
    </row>
    <row r="134" spans="1:74" x14ac:dyDescent="0.25">
      <c r="A134" s="20" t="s">
        <v>452</v>
      </c>
      <c r="B134" s="20" t="s">
        <v>455</v>
      </c>
      <c r="C134" s="20" t="s">
        <v>586</v>
      </c>
      <c r="D134" s="1">
        <v>44571</v>
      </c>
      <c r="E134">
        <v>82</v>
      </c>
      <c r="F134">
        <v>2</v>
      </c>
      <c r="G134">
        <v>2</v>
      </c>
      <c r="H134">
        <v>0</v>
      </c>
      <c r="I134">
        <v>0</v>
      </c>
      <c r="J134">
        <v>62</v>
      </c>
      <c r="K134">
        <v>3</v>
      </c>
      <c r="L134">
        <v>2</v>
      </c>
      <c r="M134">
        <v>1</v>
      </c>
      <c r="N134">
        <v>10</v>
      </c>
      <c r="O134">
        <v>10</v>
      </c>
      <c r="P134">
        <v>0</v>
      </c>
      <c r="Q134">
        <v>0</v>
      </c>
      <c r="R134">
        <v>576</v>
      </c>
      <c r="S134">
        <v>526</v>
      </c>
      <c r="T134">
        <v>14</v>
      </c>
      <c r="U134">
        <v>4</v>
      </c>
      <c r="V134">
        <v>1</v>
      </c>
      <c r="W134">
        <v>745</v>
      </c>
      <c r="X134">
        <v>517</v>
      </c>
      <c r="Y134">
        <v>23</v>
      </c>
      <c r="Z134">
        <v>29</v>
      </c>
      <c r="AA134">
        <v>27</v>
      </c>
      <c r="AB134">
        <v>792</v>
      </c>
      <c r="AC134">
        <v>575</v>
      </c>
      <c r="AD134">
        <v>2</v>
      </c>
      <c r="AE134">
        <v>16</v>
      </c>
      <c r="AF134">
        <v>55</v>
      </c>
      <c r="AG134">
        <v>87</v>
      </c>
      <c r="AH134">
        <v>41</v>
      </c>
      <c r="AI134">
        <v>3</v>
      </c>
      <c r="AJ134">
        <v>6</v>
      </c>
      <c r="AK134">
        <v>3</v>
      </c>
      <c r="AL134">
        <v>41</v>
      </c>
      <c r="AM134">
        <v>37</v>
      </c>
      <c r="AN134">
        <v>1</v>
      </c>
      <c r="AO134">
        <v>0</v>
      </c>
      <c r="AP134">
        <v>0</v>
      </c>
      <c r="AQ134">
        <v>0</v>
      </c>
      <c r="AR134">
        <v>0</v>
      </c>
      <c r="AS134">
        <v>0</v>
      </c>
      <c r="AT134">
        <v>0</v>
      </c>
      <c r="AU134">
        <v>0</v>
      </c>
      <c r="AV134">
        <v>0</v>
      </c>
      <c r="AW134">
        <v>0</v>
      </c>
      <c r="AX134">
        <v>0</v>
      </c>
      <c r="AY134">
        <v>0</v>
      </c>
      <c r="AZ134">
        <v>0</v>
      </c>
      <c r="BA134">
        <v>0</v>
      </c>
      <c r="BB134">
        <v>0</v>
      </c>
      <c r="BC134">
        <v>0</v>
      </c>
      <c r="BD134">
        <v>0</v>
      </c>
      <c r="BE134">
        <v>0</v>
      </c>
      <c r="BF134">
        <v>0</v>
      </c>
      <c r="BG134" s="20">
        <v>2</v>
      </c>
      <c r="BH134" s="20">
        <v>0</v>
      </c>
      <c r="BI134" s="20">
        <v>75</v>
      </c>
      <c r="BJ134" s="20">
        <v>10</v>
      </c>
      <c r="BK134" s="20">
        <v>551</v>
      </c>
      <c r="BL134" s="20">
        <v>648</v>
      </c>
      <c r="BM134" s="20">
        <v>705</v>
      </c>
      <c r="BN134" s="20">
        <v>71</v>
      </c>
      <c r="BO134" s="20">
        <v>39</v>
      </c>
      <c r="BP134" s="20">
        <v>2544</v>
      </c>
      <c r="BQ134" s="20">
        <v>1212</v>
      </c>
      <c r="BR134" s="20">
        <v>0</v>
      </c>
      <c r="BS134" s="20">
        <v>18</v>
      </c>
      <c r="BT134" s="20">
        <v>39</v>
      </c>
      <c r="BU134" s="20">
        <v>440</v>
      </c>
      <c r="BV134" s="20">
        <v>1952</v>
      </c>
    </row>
    <row r="135" spans="1:74" x14ac:dyDescent="0.25">
      <c r="A135" s="20" t="s">
        <v>452</v>
      </c>
      <c r="B135" s="20" t="s">
        <v>587</v>
      </c>
      <c r="C135" s="20" t="s">
        <v>588</v>
      </c>
      <c r="D135" s="1">
        <v>44571</v>
      </c>
      <c r="E135">
        <v>51</v>
      </c>
      <c r="F135">
        <v>0</v>
      </c>
      <c r="G135">
        <v>0</v>
      </c>
      <c r="H135">
        <v>0</v>
      </c>
      <c r="I135">
        <v>0</v>
      </c>
      <c r="J135">
        <v>42</v>
      </c>
      <c r="K135">
        <v>0</v>
      </c>
      <c r="L135">
        <v>1</v>
      </c>
      <c r="M135">
        <v>0</v>
      </c>
      <c r="N135">
        <v>16</v>
      </c>
      <c r="O135">
        <v>15</v>
      </c>
      <c r="P135">
        <v>0</v>
      </c>
      <c r="Q135">
        <v>0</v>
      </c>
      <c r="R135">
        <v>504</v>
      </c>
      <c r="S135">
        <v>463</v>
      </c>
      <c r="T135">
        <v>1</v>
      </c>
      <c r="U135">
        <v>5</v>
      </c>
      <c r="V135">
        <v>8</v>
      </c>
      <c r="W135">
        <v>402</v>
      </c>
      <c r="X135">
        <v>305</v>
      </c>
      <c r="Y135">
        <v>6</v>
      </c>
      <c r="Z135">
        <v>16</v>
      </c>
      <c r="AA135">
        <v>8</v>
      </c>
      <c r="AB135">
        <v>726</v>
      </c>
      <c r="AC135">
        <v>570</v>
      </c>
      <c r="AD135">
        <v>4</v>
      </c>
      <c r="AE135">
        <v>28</v>
      </c>
      <c r="AF135">
        <v>22</v>
      </c>
      <c r="AG135">
        <v>58</v>
      </c>
      <c r="AH135">
        <v>31</v>
      </c>
      <c r="AI135">
        <v>2</v>
      </c>
      <c r="AJ135">
        <v>5</v>
      </c>
      <c r="AK135">
        <v>1</v>
      </c>
      <c r="AL135">
        <v>36</v>
      </c>
      <c r="AM135">
        <v>32</v>
      </c>
      <c r="AN135">
        <v>0</v>
      </c>
      <c r="AO135">
        <v>0</v>
      </c>
      <c r="AP135">
        <v>0</v>
      </c>
      <c r="AQ135">
        <v>0</v>
      </c>
      <c r="AR135">
        <v>0</v>
      </c>
      <c r="AS135">
        <v>0</v>
      </c>
      <c r="AT135">
        <v>0</v>
      </c>
      <c r="AU135">
        <v>0</v>
      </c>
      <c r="AV135">
        <v>0</v>
      </c>
      <c r="AW135">
        <v>0</v>
      </c>
      <c r="AX135">
        <v>0</v>
      </c>
      <c r="AY135">
        <v>0</v>
      </c>
      <c r="AZ135">
        <v>0</v>
      </c>
      <c r="BA135">
        <v>0</v>
      </c>
      <c r="BB135">
        <v>0</v>
      </c>
      <c r="BC135">
        <v>0</v>
      </c>
      <c r="BD135">
        <v>0</v>
      </c>
      <c r="BE135">
        <v>0</v>
      </c>
      <c r="BF135">
        <v>0</v>
      </c>
      <c r="BG135" s="20">
        <v>0</v>
      </c>
      <c r="BH135" s="20">
        <v>0</v>
      </c>
      <c r="BI135" s="20">
        <v>50</v>
      </c>
      <c r="BJ135" s="20">
        <v>15</v>
      </c>
      <c r="BK135" s="20">
        <v>487</v>
      </c>
      <c r="BL135" s="20">
        <v>359</v>
      </c>
      <c r="BM135" s="20">
        <v>659</v>
      </c>
      <c r="BN135" s="20">
        <v>47</v>
      </c>
      <c r="BO135" s="20">
        <v>35</v>
      </c>
      <c r="BP135" s="20">
        <v>2169</v>
      </c>
      <c r="BQ135" s="20">
        <v>1243</v>
      </c>
      <c r="BR135" s="20">
        <v>0</v>
      </c>
      <c r="BS135" s="20">
        <v>12</v>
      </c>
      <c r="BT135" s="20">
        <v>125</v>
      </c>
      <c r="BU135" s="20">
        <v>217</v>
      </c>
      <c r="BV135" s="20">
        <v>1739</v>
      </c>
    </row>
    <row r="136" spans="1:74" x14ac:dyDescent="0.25">
      <c r="A136" s="20" t="s">
        <v>452</v>
      </c>
      <c r="B136" s="20" t="s">
        <v>587</v>
      </c>
      <c r="C136" s="20" t="s">
        <v>589</v>
      </c>
      <c r="D136" s="1">
        <v>44571</v>
      </c>
      <c r="E136">
        <v>50</v>
      </c>
      <c r="F136">
        <v>0</v>
      </c>
      <c r="G136">
        <v>0</v>
      </c>
      <c r="H136">
        <v>0</v>
      </c>
      <c r="I136">
        <v>0</v>
      </c>
      <c r="J136">
        <v>29</v>
      </c>
      <c r="K136">
        <v>0</v>
      </c>
      <c r="L136">
        <v>0</v>
      </c>
      <c r="M136">
        <v>5</v>
      </c>
      <c r="N136">
        <v>1</v>
      </c>
      <c r="O136">
        <v>0</v>
      </c>
      <c r="P136">
        <v>0</v>
      </c>
      <c r="Q136">
        <v>1</v>
      </c>
      <c r="R136">
        <v>356</v>
      </c>
      <c r="S136">
        <v>149</v>
      </c>
      <c r="T136">
        <v>0</v>
      </c>
      <c r="U136">
        <v>0</v>
      </c>
      <c r="V136">
        <v>50</v>
      </c>
      <c r="W136">
        <v>381</v>
      </c>
      <c r="X136">
        <v>183</v>
      </c>
      <c r="Y136">
        <v>0</v>
      </c>
      <c r="Z136">
        <v>1</v>
      </c>
      <c r="AA136">
        <v>86</v>
      </c>
      <c r="AB136">
        <v>621</v>
      </c>
      <c r="AC136">
        <v>338</v>
      </c>
      <c r="AD136">
        <v>1</v>
      </c>
      <c r="AE136">
        <v>3</v>
      </c>
      <c r="AF136">
        <v>121</v>
      </c>
      <c r="AG136">
        <v>41</v>
      </c>
      <c r="AH136">
        <v>19</v>
      </c>
      <c r="AI136">
        <v>0</v>
      </c>
      <c r="AJ136">
        <v>0</v>
      </c>
      <c r="AK136">
        <v>10</v>
      </c>
      <c r="AL136">
        <v>1</v>
      </c>
      <c r="AM136">
        <v>1</v>
      </c>
      <c r="AN136">
        <v>0</v>
      </c>
      <c r="AO136">
        <v>0</v>
      </c>
      <c r="AP136">
        <v>0</v>
      </c>
      <c r="AQ136">
        <v>0</v>
      </c>
      <c r="AR136">
        <v>0</v>
      </c>
      <c r="AS136">
        <v>0</v>
      </c>
      <c r="AT136">
        <v>0</v>
      </c>
      <c r="AU136">
        <v>0</v>
      </c>
      <c r="AV136">
        <v>0</v>
      </c>
      <c r="AW136">
        <v>0</v>
      </c>
      <c r="AX136">
        <v>0</v>
      </c>
      <c r="AY136">
        <v>0</v>
      </c>
      <c r="AZ136">
        <v>0</v>
      </c>
      <c r="BA136">
        <v>0</v>
      </c>
      <c r="BB136">
        <v>0</v>
      </c>
      <c r="BC136">
        <v>0</v>
      </c>
      <c r="BD136">
        <v>0</v>
      </c>
      <c r="BE136">
        <v>0</v>
      </c>
      <c r="BF136">
        <v>0</v>
      </c>
      <c r="BG136" s="20">
        <v>0</v>
      </c>
      <c r="BH136" s="20">
        <v>0</v>
      </c>
      <c r="BI136" s="20">
        <v>40</v>
      </c>
      <c r="BJ136" s="20">
        <v>0</v>
      </c>
      <c r="BK136" s="20">
        <v>169</v>
      </c>
      <c r="BL136" s="20">
        <v>260</v>
      </c>
      <c r="BM136" s="20">
        <v>439</v>
      </c>
      <c r="BN136" s="20">
        <v>29</v>
      </c>
      <c r="BO136" s="20">
        <v>1</v>
      </c>
      <c r="BP136" s="20">
        <v>2441</v>
      </c>
      <c r="BQ136" s="20">
        <v>792</v>
      </c>
      <c r="BR136" s="20">
        <v>0</v>
      </c>
      <c r="BS136" s="20">
        <v>1</v>
      </c>
      <c r="BT136" s="20">
        <v>5</v>
      </c>
      <c r="BU136" s="20">
        <v>765</v>
      </c>
      <c r="BV136" s="20">
        <v>1419</v>
      </c>
    </row>
    <row r="137" spans="1:74" x14ac:dyDescent="0.25">
      <c r="A137" s="20" t="s">
        <v>452</v>
      </c>
      <c r="B137" s="20" t="s">
        <v>453</v>
      </c>
      <c r="C137" s="20" t="s">
        <v>590</v>
      </c>
      <c r="D137" s="1">
        <v>44571</v>
      </c>
      <c r="E137">
        <v>118</v>
      </c>
      <c r="F137">
        <v>6</v>
      </c>
      <c r="G137">
        <v>5</v>
      </c>
      <c r="H137">
        <v>0</v>
      </c>
      <c r="I137">
        <v>0</v>
      </c>
      <c r="J137">
        <v>75</v>
      </c>
      <c r="K137">
        <v>9</v>
      </c>
      <c r="L137">
        <v>9</v>
      </c>
      <c r="M137">
        <v>1</v>
      </c>
      <c r="N137">
        <v>6</v>
      </c>
      <c r="O137">
        <v>3</v>
      </c>
      <c r="P137">
        <v>0</v>
      </c>
      <c r="Q137">
        <v>1</v>
      </c>
      <c r="R137">
        <v>523</v>
      </c>
      <c r="S137">
        <v>433</v>
      </c>
      <c r="T137">
        <v>22</v>
      </c>
      <c r="U137">
        <v>12</v>
      </c>
      <c r="V137">
        <v>16</v>
      </c>
      <c r="W137">
        <v>1175</v>
      </c>
      <c r="X137">
        <v>706</v>
      </c>
      <c r="Y137">
        <v>59</v>
      </c>
      <c r="Z137">
        <v>89</v>
      </c>
      <c r="AA137">
        <v>34</v>
      </c>
      <c r="AB137">
        <v>843</v>
      </c>
      <c r="AC137">
        <v>539</v>
      </c>
      <c r="AD137">
        <v>25</v>
      </c>
      <c r="AE137">
        <v>68</v>
      </c>
      <c r="AF137">
        <v>44</v>
      </c>
      <c r="AG137">
        <v>131</v>
      </c>
      <c r="AH137">
        <v>59</v>
      </c>
      <c r="AI137">
        <v>1</v>
      </c>
      <c r="AJ137">
        <v>21</v>
      </c>
      <c r="AK137">
        <v>5</v>
      </c>
      <c r="AL137">
        <v>58</v>
      </c>
      <c r="AM137">
        <v>49</v>
      </c>
      <c r="AN137">
        <v>0</v>
      </c>
      <c r="AO137">
        <v>0</v>
      </c>
      <c r="AP137">
        <v>0</v>
      </c>
      <c r="AQ137">
        <v>0</v>
      </c>
      <c r="AR137">
        <v>0</v>
      </c>
      <c r="AS137">
        <v>0</v>
      </c>
      <c r="AT137">
        <v>0</v>
      </c>
      <c r="AU137">
        <v>0</v>
      </c>
      <c r="AV137">
        <v>0</v>
      </c>
      <c r="AW137">
        <v>0</v>
      </c>
      <c r="AX137">
        <v>0</v>
      </c>
      <c r="AY137">
        <v>0</v>
      </c>
      <c r="AZ137">
        <v>0</v>
      </c>
      <c r="BA137">
        <v>0</v>
      </c>
      <c r="BB137">
        <v>0</v>
      </c>
      <c r="BC137">
        <v>0</v>
      </c>
      <c r="BD137">
        <v>0</v>
      </c>
      <c r="BE137">
        <v>0</v>
      </c>
      <c r="BF137">
        <v>0</v>
      </c>
      <c r="BG137" s="20">
        <v>6</v>
      </c>
      <c r="BH137" s="20">
        <v>0</v>
      </c>
      <c r="BI137" s="20">
        <v>96</v>
      </c>
      <c r="BJ137" s="20">
        <v>5</v>
      </c>
      <c r="BK137" s="20">
        <v>468</v>
      </c>
      <c r="BL137" s="20">
        <v>954</v>
      </c>
      <c r="BM137" s="20">
        <v>690</v>
      </c>
      <c r="BN137" s="20">
        <v>97</v>
      </c>
      <c r="BO137" s="20">
        <v>57</v>
      </c>
      <c r="BP137" s="20">
        <v>3644</v>
      </c>
      <c r="BQ137" s="20">
        <v>1307</v>
      </c>
      <c r="BR137" s="20">
        <v>0</v>
      </c>
      <c r="BS137" s="20">
        <v>95</v>
      </c>
      <c r="BT137" s="20">
        <v>758</v>
      </c>
      <c r="BU137" s="20">
        <v>256</v>
      </c>
      <c r="BV137" s="20">
        <v>2364</v>
      </c>
    </row>
    <row r="138" spans="1:74" x14ac:dyDescent="0.25">
      <c r="A138" s="20" t="s">
        <v>452</v>
      </c>
      <c r="B138" s="20" t="s">
        <v>587</v>
      </c>
      <c r="C138" s="20" t="s">
        <v>591</v>
      </c>
      <c r="D138" s="1">
        <v>44571</v>
      </c>
      <c r="E138">
        <v>125</v>
      </c>
      <c r="F138">
        <v>5</v>
      </c>
      <c r="G138">
        <v>5</v>
      </c>
      <c r="H138">
        <v>0</v>
      </c>
      <c r="I138">
        <v>0</v>
      </c>
      <c r="J138">
        <v>85</v>
      </c>
      <c r="K138">
        <v>4</v>
      </c>
      <c r="L138">
        <v>6</v>
      </c>
      <c r="M138">
        <v>1</v>
      </c>
      <c r="N138">
        <v>2</v>
      </c>
      <c r="O138">
        <v>1</v>
      </c>
      <c r="P138">
        <v>1</v>
      </c>
      <c r="Q138">
        <v>0</v>
      </c>
      <c r="R138">
        <v>637</v>
      </c>
      <c r="S138">
        <v>532</v>
      </c>
      <c r="T138">
        <v>28</v>
      </c>
      <c r="U138">
        <v>21</v>
      </c>
      <c r="V138">
        <v>5</v>
      </c>
      <c r="W138">
        <v>956</v>
      </c>
      <c r="X138">
        <v>605</v>
      </c>
      <c r="Y138">
        <v>38</v>
      </c>
      <c r="Z138">
        <v>60</v>
      </c>
      <c r="AA138">
        <v>20</v>
      </c>
      <c r="AB138">
        <v>893</v>
      </c>
      <c r="AC138">
        <v>565</v>
      </c>
      <c r="AD138">
        <v>16</v>
      </c>
      <c r="AE138">
        <v>88</v>
      </c>
      <c r="AF138">
        <v>37</v>
      </c>
      <c r="AG138">
        <v>121</v>
      </c>
      <c r="AH138">
        <v>52</v>
      </c>
      <c r="AI138">
        <v>5</v>
      </c>
      <c r="AJ138">
        <v>14</v>
      </c>
      <c r="AK138">
        <v>4</v>
      </c>
      <c r="AL138">
        <v>60</v>
      </c>
      <c r="AM138">
        <v>48</v>
      </c>
      <c r="AN138">
        <v>3</v>
      </c>
      <c r="AO138">
        <v>0</v>
      </c>
      <c r="AP138">
        <v>0</v>
      </c>
      <c r="AQ138">
        <v>0</v>
      </c>
      <c r="AR138">
        <v>0</v>
      </c>
      <c r="AS138">
        <v>0</v>
      </c>
      <c r="AT138">
        <v>0</v>
      </c>
      <c r="AU138">
        <v>0</v>
      </c>
      <c r="AV138">
        <v>0</v>
      </c>
      <c r="AW138">
        <v>0</v>
      </c>
      <c r="AX138">
        <v>0</v>
      </c>
      <c r="AY138">
        <v>1</v>
      </c>
      <c r="AZ138">
        <v>0</v>
      </c>
      <c r="BA138">
        <v>0</v>
      </c>
      <c r="BB138">
        <v>0</v>
      </c>
      <c r="BC138">
        <v>0</v>
      </c>
      <c r="BD138">
        <v>0</v>
      </c>
      <c r="BE138">
        <v>0</v>
      </c>
      <c r="BF138">
        <v>0</v>
      </c>
      <c r="BG138" s="20">
        <v>5</v>
      </c>
      <c r="BH138" s="20">
        <v>0</v>
      </c>
      <c r="BI138" s="20">
        <v>106</v>
      </c>
      <c r="BJ138" s="20">
        <v>1</v>
      </c>
      <c r="BK138" s="20">
        <v>577</v>
      </c>
      <c r="BL138" s="20">
        <v>813</v>
      </c>
      <c r="BM138" s="20">
        <v>731</v>
      </c>
      <c r="BN138" s="20">
        <v>85</v>
      </c>
      <c r="BO138" s="20">
        <v>56</v>
      </c>
      <c r="BP138" s="20">
        <v>3432</v>
      </c>
      <c r="BQ138" s="20">
        <v>1332</v>
      </c>
      <c r="BR138" s="20">
        <v>0</v>
      </c>
      <c r="BS138" s="20">
        <v>100</v>
      </c>
      <c r="BT138" s="20">
        <v>634</v>
      </c>
      <c r="BU138" s="20">
        <v>255</v>
      </c>
      <c r="BV138" s="20">
        <v>2301</v>
      </c>
    </row>
    <row r="139" spans="1:74" x14ac:dyDescent="0.25">
      <c r="A139" s="20" t="s">
        <v>452</v>
      </c>
      <c r="B139" s="20" t="s">
        <v>453</v>
      </c>
      <c r="C139" s="20" t="s">
        <v>592</v>
      </c>
      <c r="D139" s="1">
        <v>44571</v>
      </c>
      <c r="E139">
        <v>44</v>
      </c>
      <c r="F139">
        <v>0</v>
      </c>
      <c r="G139">
        <v>0</v>
      </c>
      <c r="H139">
        <v>0</v>
      </c>
      <c r="I139">
        <v>0</v>
      </c>
      <c r="J139">
        <v>26</v>
      </c>
      <c r="K139">
        <v>2</v>
      </c>
      <c r="L139">
        <v>1</v>
      </c>
      <c r="M139">
        <v>3</v>
      </c>
      <c r="N139">
        <v>0</v>
      </c>
      <c r="O139">
        <v>0</v>
      </c>
      <c r="P139">
        <v>0</v>
      </c>
      <c r="Q139">
        <v>0</v>
      </c>
      <c r="R139">
        <v>151</v>
      </c>
      <c r="S139">
        <v>119</v>
      </c>
      <c r="T139">
        <v>1</v>
      </c>
      <c r="U139">
        <v>8</v>
      </c>
      <c r="V139">
        <v>13</v>
      </c>
      <c r="W139">
        <v>500</v>
      </c>
      <c r="X139">
        <v>270</v>
      </c>
      <c r="Y139">
        <v>9</v>
      </c>
      <c r="Z139">
        <v>68</v>
      </c>
      <c r="AA139">
        <v>16</v>
      </c>
      <c r="AB139">
        <v>480</v>
      </c>
      <c r="AC139">
        <v>246</v>
      </c>
      <c r="AD139">
        <v>1</v>
      </c>
      <c r="AE139">
        <v>61</v>
      </c>
      <c r="AF139">
        <v>62</v>
      </c>
      <c r="AG139">
        <v>75</v>
      </c>
      <c r="AH139">
        <v>29</v>
      </c>
      <c r="AI139">
        <v>0</v>
      </c>
      <c r="AJ139">
        <v>15</v>
      </c>
      <c r="AK139">
        <v>3</v>
      </c>
      <c r="AL139">
        <v>13</v>
      </c>
      <c r="AM139">
        <v>10</v>
      </c>
      <c r="AN139">
        <v>1</v>
      </c>
      <c r="AO139">
        <v>1</v>
      </c>
      <c r="AP139">
        <v>0</v>
      </c>
      <c r="AQ139">
        <v>0</v>
      </c>
      <c r="AR139">
        <v>0</v>
      </c>
      <c r="AS139">
        <v>0</v>
      </c>
      <c r="AT139">
        <v>0</v>
      </c>
      <c r="AU139">
        <v>0</v>
      </c>
      <c r="AV139">
        <v>0</v>
      </c>
      <c r="AW139">
        <v>0</v>
      </c>
      <c r="AX139">
        <v>0</v>
      </c>
      <c r="AY139">
        <v>0</v>
      </c>
      <c r="AZ139">
        <v>0</v>
      </c>
      <c r="BA139">
        <v>0</v>
      </c>
      <c r="BB139">
        <v>0</v>
      </c>
      <c r="BC139">
        <v>0</v>
      </c>
      <c r="BD139">
        <v>0</v>
      </c>
      <c r="BE139">
        <v>0</v>
      </c>
      <c r="BF139">
        <v>0</v>
      </c>
      <c r="BG139" s="20">
        <v>0</v>
      </c>
      <c r="BH139" s="20">
        <v>0</v>
      </c>
      <c r="BI139" s="20">
        <v>35</v>
      </c>
      <c r="BJ139" s="20">
        <v>0</v>
      </c>
      <c r="BK139" s="20">
        <v>128</v>
      </c>
      <c r="BL139" s="20">
        <v>389</v>
      </c>
      <c r="BM139" s="20">
        <v>337</v>
      </c>
      <c r="BN139" s="20">
        <v>53</v>
      </c>
      <c r="BO139" s="20">
        <v>11</v>
      </c>
      <c r="BP139" s="20">
        <v>1980</v>
      </c>
      <c r="BQ139" s="20">
        <v>534</v>
      </c>
      <c r="BR139" s="20">
        <v>0</v>
      </c>
      <c r="BS139" s="20">
        <v>7</v>
      </c>
      <c r="BT139" s="20">
        <v>513</v>
      </c>
      <c r="BU139" s="20">
        <v>282</v>
      </c>
      <c r="BV139" s="20">
        <v>1084</v>
      </c>
    </row>
    <row r="140" spans="1:74" x14ac:dyDescent="0.25">
      <c r="A140" s="20" t="s">
        <v>452</v>
      </c>
      <c r="B140" s="20" t="s">
        <v>453</v>
      </c>
      <c r="C140" s="20" t="s">
        <v>454</v>
      </c>
      <c r="D140" s="1">
        <v>44571</v>
      </c>
      <c r="E140">
        <v>85</v>
      </c>
      <c r="F140">
        <v>0</v>
      </c>
      <c r="G140">
        <v>0</v>
      </c>
      <c r="H140">
        <v>2</v>
      </c>
      <c r="I140">
        <v>1</v>
      </c>
      <c r="J140">
        <v>58</v>
      </c>
      <c r="K140">
        <v>2</v>
      </c>
      <c r="L140">
        <v>7</v>
      </c>
      <c r="M140">
        <v>1</v>
      </c>
      <c r="N140">
        <v>11</v>
      </c>
      <c r="O140">
        <v>10</v>
      </c>
      <c r="P140">
        <v>0</v>
      </c>
      <c r="Q140">
        <v>0</v>
      </c>
      <c r="R140">
        <v>786</v>
      </c>
      <c r="S140">
        <v>680</v>
      </c>
      <c r="T140">
        <v>8</v>
      </c>
      <c r="U140">
        <v>27</v>
      </c>
      <c r="V140">
        <v>17</v>
      </c>
      <c r="W140">
        <v>884</v>
      </c>
      <c r="X140">
        <v>532</v>
      </c>
      <c r="Y140">
        <v>5</v>
      </c>
      <c r="Z140">
        <v>88</v>
      </c>
      <c r="AA140">
        <v>37</v>
      </c>
      <c r="AB140">
        <v>998</v>
      </c>
      <c r="AC140">
        <v>672</v>
      </c>
      <c r="AD140">
        <v>3</v>
      </c>
      <c r="AE140">
        <v>95</v>
      </c>
      <c r="AF140">
        <v>43</v>
      </c>
      <c r="AG140">
        <v>135</v>
      </c>
      <c r="AH140">
        <v>46</v>
      </c>
      <c r="AI140">
        <v>0</v>
      </c>
      <c r="AJ140">
        <v>13</v>
      </c>
      <c r="AK140">
        <v>16</v>
      </c>
      <c r="AL140">
        <v>34</v>
      </c>
      <c r="AM140">
        <v>19</v>
      </c>
      <c r="AN140">
        <v>0</v>
      </c>
      <c r="AO140">
        <v>1</v>
      </c>
      <c r="AP140">
        <v>4</v>
      </c>
      <c r="AQ140">
        <v>0</v>
      </c>
      <c r="AR140">
        <v>0</v>
      </c>
      <c r="AS140">
        <v>0</v>
      </c>
      <c r="AT140">
        <v>0</v>
      </c>
      <c r="AU140">
        <v>0</v>
      </c>
      <c r="AV140">
        <v>1</v>
      </c>
      <c r="AW140">
        <v>0</v>
      </c>
      <c r="AX140">
        <v>0</v>
      </c>
      <c r="AY140">
        <v>0</v>
      </c>
      <c r="AZ140">
        <v>0</v>
      </c>
      <c r="BA140">
        <v>0</v>
      </c>
      <c r="BB140">
        <v>0</v>
      </c>
      <c r="BC140">
        <v>0</v>
      </c>
      <c r="BD140">
        <v>0</v>
      </c>
      <c r="BE140">
        <v>0</v>
      </c>
      <c r="BF140">
        <v>0</v>
      </c>
      <c r="BG140" s="20">
        <v>0</v>
      </c>
      <c r="BH140" s="20">
        <v>1</v>
      </c>
      <c r="BI140" s="20">
        <v>73</v>
      </c>
      <c r="BJ140" s="20">
        <v>11</v>
      </c>
      <c r="BK140" s="20">
        <v>726</v>
      </c>
      <c r="BL140" s="20">
        <v>722</v>
      </c>
      <c r="BM140" s="20">
        <v>843</v>
      </c>
      <c r="BN140" s="20">
        <v>103</v>
      </c>
      <c r="BO140" s="20">
        <v>25</v>
      </c>
      <c r="BP140" s="20">
        <v>3759</v>
      </c>
      <c r="BQ140" s="20">
        <v>1536</v>
      </c>
      <c r="BR140" s="20">
        <v>0</v>
      </c>
      <c r="BS140" s="20">
        <v>16</v>
      </c>
      <c r="BT140" s="20">
        <v>212</v>
      </c>
      <c r="BU140" s="20">
        <v>755</v>
      </c>
      <c r="BV140" s="20">
        <v>2627</v>
      </c>
    </row>
    <row r="141" spans="1:74" x14ac:dyDescent="0.25">
      <c r="A141" s="20" t="s">
        <v>452</v>
      </c>
      <c r="B141" s="20" t="s">
        <v>455</v>
      </c>
      <c r="C141" s="20" t="s">
        <v>593</v>
      </c>
      <c r="D141" s="1">
        <v>44571</v>
      </c>
      <c r="E141">
        <v>210</v>
      </c>
      <c r="F141">
        <v>10</v>
      </c>
      <c r="G141">
        <v>10</v>
      </c>
      <c r="H141">
        <v>7</v>
      </c>
      <c r="I141">
        <v>7</v>
      </c>
      <c r="J141">
        <v>192</v>
      </c>
      <c r="K141">
        <v>1</v>
      </c>
      <c r="L141">
        <v>2</v>
      </c>
      <c r="M141">
        <v>4</v>
      </c>
      <c r="N141">
        <v>130</v>
      </c>
      <c r="O141">
        <v>123</v>
      </c>
      <c r="P141">
        <v>1</v>
      </c>
      <c r="Q141">
        <v>0</v>
      </c>
      <c r="R141">
        <v>2158</v>
      </c>
      <c r="S141">
        <v>2072</v>
      </c>
      <c r="T141">
        <v>19</v>
      </c>
      <c r="U141">
        <v>5</v>
      </c>
      <c r="V141">
        <v>16</v>
      </c>
      <c r="W141">
        <v>1304</v>
      </c>
      <c r="X141">
        <v>1038</v>
      </c>
      <c r="Y141">
        <v>32</v>
      </c>
      <c r="Z141">
        <v>29</v>
      </c>
      <c r="AA141">
        <v>26</v>
      </c>
      <c r="AB141">
        <v>2204</v>
      </c>
      <c r="AC141">
        <v>1909</v>
      </c>
      <c r="AD141">
        <v>19</v>
      </c>
      <c r="AE141">
        <v>17</v>
      </c>
      <c r="AF141">
        <v>51</v>
      </c>
      <c r="AG141">
        <v>276</v>
      </c>
      <c r="AH141">
        <v>162</v>
      </c>
      <c r="AI141">
        <v>5</v>
      </c>
      <c r="AJ141">
        <v>7</v>
      </c>
      <c r="AK141">
        <v>14</v>
      </c>
      <c r="AL141">
        <v>81</v>
      </c>
      <c r="AM141">
        <v>76</v>
      </c>
      <c r="AN141">
        <v>1</v>
      </c>
      <c r="AO141">
        <v>1</v>
      </c>
      <c r="AP141">
        <v>0</v>
      </c>
      <c r="AQ141">
        <v>0</v>
      </c>
      <c r="AR141">
        <v>0</v>
      </c>
      <c r="AS141">
        <v>0</v>
      </c>
      <c r="AT141">
        <v>0</v>
      </c>
      <c r="AU141">
        <v>0</v>
      </c>
      <c r="AV141">
        <v>0</v>
      </c>
      <c r="AW141">
        <v>0</v>
      </c>
      <c r="AX141">
        <v>0</v>
      </c>
      <c r="AY141">
        <v>0</v>
      </c>
      <c r="AZ141">
        <v>0</v>
      </c>
      <c r="BA141">
        <v>0</v>
      </c>
      <c r="BB141">
        <v>0</v>
      </c>
      <c r="BC141">
        <v>0</v>
      </c>
      <c r="BD141">
        <v>0</v>
      </c>
      <c r="BE141">
        <v>0</v>
      </c>
      <c r="BF141">
        <v>0</v>
      </c>
      <c r="BG141" s="20">
        <v>10</v>
      </c>
      <c r="BH141" s="20">
        <v>7</v>
      </c>
      <c r="BI141" s="20">
        <v>203</v>
      </c>
      <c r="BJ141" s="20">
        <v>129</v>
      </c>
      <c r="BK141" s="20">
        <v>2113</v>
      </c>
      <c r="BL141" s="20">
        <v>1189</v>
      </c>
      <c r="BM141" s="20">
        <v>2097</v>
      </c>
      <c r="BN141" s="20">
        <v>237</v>
      </c>
      <c r="BO141" s="20">
        <v>79</v>
      </c>
      <c r="BP141" s="20">
        <v>7014</v>
      </c>
      <c r="BQ141" s="20">
        <v>4691</v>
      </c>
      <c r="BR141" s="20">
        <v>0</v>
      </c>
      <c r="BS141" s="20">
        <v>106</v>
      </c>
      <c r="BT141" s="20">
        <v>47</v>
      </c>
      <c r="BU141" s="20">
        <v>532</v>
      </c>
      <c r="BV141" s="20">
        <v>6177</v>
      </c>
    </row>
    <row r="142" spans="1:74" x14ac:dyDescent="0.25">
      <c r="A142" s="20" t="s">
        <v>452</v>
      </c>
      <c r="B142" s="20" t="s">
        <v>453</v>
      </c>
      <c r="C142" s="20" t="s">
        <v>594</v>
      </c>
      <c r="D142" s="1">
        <v>44571</v>
      </c>
      <c r="E142">
        <v>43</v>
      </c>
      <c r="F142">
        <v>0</v>
      </c>
      <c r="G142">
        <v>0</v>
      </c>
      <c r="H142">
        <v>0</v>
      </c>
      <c r="I142">
        <v>0</v>
      </c>
      <c r="J142">
        <v>37</v>
      </c>
      <c r="K142">
        <v>0</v>
      </c>
      <c r="L142">
        <v>3</v>
      </c>
      <c r="M142">
        <v>0</v>
      </c>
      <c r="N142">
        <v>0</v>
      </c>
      <c r="O142">
        <v>0</v>
      </c>
      <c r="P142">
        <v>0</v>
      </c>
      <c r="Q142">
        <v>0</v>
      </c>
      <c r="R142">
        <v>360</v>
      </c>
      <c r="S142">
        <v>328</v>
      </c>
      <c r="T142">
        <v>3</v>
      </c>
      <c r="U142">
        <v>10</v>
      </c>
      <c r="V142">
        <v>3</v>
      </c>
      <c r="W142">
        <v>394</v>
      </c>
      <c r="X142">
        <v>265</v>
      </c>
      <c r="Y142">
        <v>6</v>
      </c>
      <c r="Z142">
        <v>33</v>
      </c>
      <c r="AA142">
        <v>16</v>
      </c>
      <c r="AB142">
        <v>475</v>
      </c>
      <c r="AC142">
        <v>321</v>
      </c>
      <c r="AD142">
        <v>9</v>
      </c>
      <c r="AE142">
        <v>25</v>
      </c>
      <c r="AF142">
        <v>35</v>
      </c>
      <c r="AG142">
        <v>39</v>
      </c>
      <c r="AH142">
        <v>17</v>
      </c>
      <c r="AI142">
        <v>2</v>
      </c>
      <c r="AJ142">
        <v>3</v>
      </c>
      <c r="AK142">
        <v>1</v>
      </c>
      <c r="AL142">
        <v>7</v>
      </c>
      <c r="AM142">
        <v>4</v>
      </c>
      <c r="AN142">
        <v>0</v>
      </c>
      <c r="AO142">
        <v>1</v>
      </c>
      <c r="AP142">
        <v>0</v>
      </c>
      <c r="AQ142">
        <v>0</v>
      </c>
      <c r="AR142">
        <v>0</v>
      </c>
      <c r="AS142">
        <v>0</v>
      </c>
      <c r="AT142">
        <v>0</v>
      </c>
      <c r="AU142">
        <v>0</v>
      </c>
      <c r="AV142">
        <v>0</v>
      </c>
      <c r="AW142">
        <v>0</v>
      </c>
      <c r="AX142">
        <v>0</v>
      </c>
      <c r="AY142">
        <v>0</v>
      </c>
      <c r="AZ142">
        <v>0</v>
      </c>
      <c r="BA142">
        <v>0</v>
      </c>
      <c r="BB142">
        <v>0</v>
      </c>
      <c r="BC142">
        <v>0</v>
      </c>
      <c r="BD142">
        <v>0</v>
      </c>
      <c r="BE142">
        <v>0</v>
      </c>
      <c r="BF142">
        <v>0</v>
      </c>
      <c r="BG142" s="20">
        <v>0</v>
      </c>
      <c r="BH142" s="20">
        <v>0</v>
      </c>
      <c r="BI142" s="20">
        <v>39</v>
      </c>
      <c r="BJ142" s="20">
        <v>0</v>
      </c>
      <c r="BK142" s="20">
        <v>341</v>
      </c>
      <c r="BL142" s="20">
        <v>331</v>
      </c>
      <c r="BM142" s="20">
        <v>400</v>
      </c>
      <c r="BN142" s="20">
        <v>31</v>
      </c>
      <c r="BO142" s="20">
        <v>6</v>
      </c>
      <c r="BP142" s="20">
        <v>1537</v>
      </c>
      <c r="BQ142" s="20">
        <v>658</v>
      </c>
      <c r="BR142" s="20">
        <v>0</v>
      </c>
      <c r="BS142" s="20">
        <v>26</v>
      </c>
      <c r="BT142" s="20">
        <v>109</v>
      </c>
      <c r="BU142" s="20">
        <v>244</v>
      </c>
      <c r="BV142" s="20">
        <v>1090</v>
      </c>
    </row>
    <row r="143" spans="1:74" x14ac:dyDescent="0.25">
      <c r="A143" s="20" t="s">
        <v>452</v>
      </c>
      <c r="B143" s="20" t="s">
        <v>455</v>
      </c>
      <c r="C143" s="20" t="s">
        <v>595</v>
      </c>
      <c r="D143" s="1">
        <v>44571</v>
      </c>
      <c r="E143">
        <v>120</v>
      </c>
      <c r="F143">
        <v>2</v>
      </c>
      <c r="G143">
        <v>2</v>
      </c>
      <c r="H143">
        <v>0</v>
      </c>
      <c r="I143">
        <v>0</v>
      </c>
      <c r="J143">
        <v>110</v>
      </c>
      <c r="K143">
        <v>1</v>
      </c>
      <c r="L143">
        <v>1</v>
      </c>
      <c r="M143">
        <v>1</v>
      </c>
      <c r="N143">
        <v>2</v>
      </c>
      <c r="O143">
        <v>2</v>
      </c>
      <c r="P143">
        <v>0</v>
      </c>
      <c r="Q143">
        <v>0</v>
      </c>
      <c r="R143">
        <v>1027</v>
      </c>
      <c r="S143">
        <v>966</v>
      </c>
      <c r="T143">
        <v>15</v>
      </c>
      <c r="U143">
        <v>8</v>
      </c>
      <c r="V143">
        <v>19</v>
      </c>
      <c r="W143">
        <v>787</v>
      </c>
      <c r="X143">
        <v>624</v>
      </c>
      <c r="Y143">
        <v>20</v>
      </c>
      <c r="Z143">
        <v>25</v>
      </c>
      <c r="AA143">
        <v>13</v>
      </c>
      <c r="AB143">
        <v>1254</v>
      </c>
      <c r="AC143">
        <v>1009</v>
      </c>
      <c r="AD143">
        <v>17</v>
      </c>
      <c r="AE143">
        <v>23</v>
      </c>
      <c r="AF143">
        <v>70</v>
      </c>
      <c r="AG143">
        <v>122</v>
      </c>
      <c r="AH143">
        <v>72</v>
      </c>
      <c r="AI143">
        <v>2</v>
      </c>
      <c r="AJ143">
        <v>2</v>
      </c>
      <c r="AK143">
        <v>6</v>
      </c>
      <c r="AL143">
        <v>56</v>
      </c>
      <c r="AM143">
        <v>53</v>
      </c>
      <c r="AN143">
        <v>2</v>
      </c>
      <c r="AO143">
        <v>0</v>
      </c>
      <c r="AP143">
        <v>0</v>
      </c>
      <c r="AQ143">
        <v>0</v>
      </c>
      <c r="AR143">
        <v>0</v>
      </c>
      <c r="AS143">
        <v>0</v>
      </c>
      <c r="AT143">
        <v>0</v>
      </c>
      <c r="AU143">
        <v>0</v>
      </c>
      <c r="AV143">
        <v>0</v>
      </c>
      <c r="AW143">
        <v>0</v>
      </c>
      <c r="AX143">
        <v>0</v>
      </c>
      <c r="AY143">
        <v>0</v>
      </c>
      <c r="AZ143">
        <v>0</v>
      </c>
      <c r="BA143">
        <v>0</v>
      </c>
      <c r="BB143">
        <v>0</v>
      </c>
      <c r="BC143">
        <v>0</v>
      </c>
      <c r="BD143">
        <v>1</v>
      </c>
      <c r="BE143">
        <v>0</v>
      </c>
      <c r="BF143">
        <v>0</v>
      </c>
      <c r="BG143" s="20">
        <v>2</v>
      </c>
      <c r="BH143" s="20">
        <v>0</v>
      </c>
      <c r="BI143" s="20">
        <v>115</v>
      </c>
      <c r="BJ143" s="20">
        <v>2</v>
      </c>
      <c r="BK143" s="20">
        <v>983</v>
      </c>
      <c r="BL143" s="20">
        <v>715</v>
      </c>
      <c r="BM143" s="20">
        <v>1138</v>
      </c>
      <c r="BN143" s="20">
        <v>109</v>
      </c>
      <c r="BO143" s="20">
        <v>54</v>
      </c>
      <c r="BP143" s="20">
        <v>3790</v>
      </c>
      <c r="BQ143" s="20">
        <v>2335</v>
      </c>
      <c r="BR143" s="20">
        <v>1</v>
      </c>
      <c r="BS143" s="20">
        <v>62</v>
      </c>
      <c r="BT143" s="20">
        <v>40</v>
      </c>
      <c r="BU143" s="20">
        <v>440</v>
      </c>
      <c r="BV143" s="20">
        <v>3176</v>
      </c>
    </row>
    <row r="144" spans="1:74" x14ac:dyDescent="0.25">
      <c r="A144" s="20" t="s">
        <v>452</v>
      </c>
      <c r="B144" s="20" t="s">
        <v>455</v>
      </c>
      <c r="C144" s="20" t="s">
        <v>596</v>
      </c>
      <c r="D144" s="1">
        <v>44571</v>
      </c>
      <c r="E144">
        <v>48</v>
      </c>
      <c r="F144">
        <v>2</v>
      </c>
      <c r="G144">
        <v>2</v>
      </c>
      <c r="H144">
        <v>2</v>
      </c>
      <c r="I144">
        <v>2</v>
      </c>
      <c r="J144">
        <v>40</v>
      </c>
      <c r="K144">
        <v>1</v>
      </c>
      <c r="L144">
        <v>0</v>
      </c>
      <c r="M144">
        <v>0</v>
      </c>
      <c r="N144">
        <v>28</v>
      </c>
      <c r="O144">
        <v>23</v>
      </c>
      <c r="P144">
        <v>1</v>
      </c>
      <c r="Q144">
        <v>0</v>
      </c>
      <c r="R144">
        <v>370</v>
      </c>
      <c r="S144">
        <v>350</v>
      </c>
      <c r="T144">
        <v>8</v>
      </c>
      <c r="U144">
        <v>0</v>
      </c>
      <c r="V144">
        <v>0</v>
      </c>
      <c r="W144">
        <v>431</v>
      </c>
      <c r="X144">
        <v>270</v>
      </c>
      <c r="Y144">
        <v>35</v>
      </c>
      <c r="Z144">
        <v>5</v>
      </c>
      <c r="AA144">
        <v>10</v>
      </c>
      <c r="AB144">
        <v>448</v>
      </c>
      <c r="AC144">
        <v>273</v>
      </c>
      <c r="AD144">
        <v>21</v>
      </c>
      <c r="AE144">
        <v>9</v>
      </c>
      <c r="AF144">
        <v>37</v>
      </c>
      <c r="AG144">
        <v>41</v>
      </c>
      <c r="AH144">
        <v>14</v>
      </c>
      <c r="AI144">
        <v>3</v>
      </c>
      <c r="AJ144">
        <v>5</v>
      </c>
      <c r="AK144">
        <v>5</v>
      </c>
      <c r="AL144">
        <v>36</v>
      </c>
      <c r="AM144">
        <v>35</v>
      </c>
      <c r="AN144">
        <v>0</v>
      </c>
      <c r="AO144">
        <v>0</v>
      </c>
      <c r="AP144">
        <v>0</v>
      </c>
      <c r="AQ144">
        <v>0</v>
      </c>
      <c r="AR144">
        <v>0</v>
      </c>
      <c r="AS144">
        <v>0</v>
      </c>
      <c r="AT144">
        <v>0</v>
      </c>
      <c r="AU144">
        <v>0</v>
      </c>
      <c r="AV144">
        <v>0</v>
      </c>
      <c r="AW144">
        <v>0</v>
      </c>
      <c r="AX144">
        <v>0</v>
      </c>
      <c r="AY144">
        <v>0</v>
      </c>
      <c r="AZ144">
        <v>0</v>
      </c>
      <c r="BA144">
        <v>0</v>
      </c>
      <c r="BB144">
        <v>0</v>
      </c>
      <c r="BC144">
        <v>0</v>
      </c>
      <c r="BD144">
        <v>0</v>
      </c>
      <c r="BE144">
        <v>0</v>
      </c>
      <c r="BF144">
        <v>0</v>
      </c>
      <c r="BG144" s="20">
        <v>2</v>
      </c>
      <c r="BH144" s="20">
        <v>2</v>
      </c>
      <c r="BI144" s="20">
        <v>47</v>
      </c>
      <c r="BJ144" s="20">
        <v>27</v>
      </c>
      <c r="BK144" s="20">
        <v>360</v>
      </c>
      <c r="BL144" s="20">
        <v>373</v>
      </c>
      <c r="BM144" s="20">
        <v>372</v>
      </c>
      <c r="BN144" s="20">
        <v>26</v>
      </c>
      <c r="BO144" s="20">
        <v>36</v>
      </c>
      <c r="BP144" s="20">
        <v>1754</v>
      </c>
      <c r="BQ144" s="20">
        <v>683</v>
      </c>
      <c r="BR144" s="20">
        <v>0</v>
      </c>
      <c r="BS144" s="20">
        <v>73</v>
      </c>
      <c r="BT144" s="20">
        <v>35</v>
      </c>
      <c r="BU144" s="20">
        <v>359</v>
      </c>
      <c r="BV144" s="20">
        <v>1199</v>
      </c>
    </row>
    <row r="145" spans="1:74" x14ac:dyDescent="0.25">
      <c r="A145" s="20" t="s">
        <v>452</v>
      </c>
      <c r="B145" s="20" t="s">
        <v>453</v>
      </c>
      <c r="C145" s="20" t="s">
        <v>597</v>
      </c>
      <c r="D145" s="1">
        <v>44571</v>
      </c>
      <c r="E145">
        <v>109</v>
      </c>
      <c r="F145">
        <v>5</v>
      </c>
      <c r="G145">
        <v>4</v>
      </c>
      <c r="H145">
        <v>1</v>
      </c>
      <c r="I145">
        <v>1</v>
      </c>
      <c r="J145">
        <v>79</v>
      </c>
      <c r="K145">
        <v>4</v>
      </c>
      <c r="L145">
        <v>5</v>
      </c>
      <c r="M145">
        <v>1</v>
      </c>
      <c r="N145">
        <v>19</v>
      </c>
      <c r="O145">
        <v>17</v>
      </c>
      <c r="P145">
        <v>0</v>
      </c>
      <c r="Q145">
        <v>1</v>
      </c>
      <c r="R145">
        <v>660</v>
      </c>
      <c r="S145">
        <v>557</v>
      </c>
      <c r="T145">
        <v>20</v>
      </c>
      <c r="U145">
        <v>16</v>
      </c>
      <c r="V145">
        <v>13</v>
      </c>
      <c r="W145">
        <v>1065</v>
      </c>
      <c r="X145">
        <v>634</v>
      </c>
      <c r="Y145">
        <v>26</v>
      </c>
      <c r="Z145">
        <v>82</v>
      </c>
      <c r="AA145">
        <v>41</v>
      </c>
      <c r="AB145">
        <v>967</v>
      </c>
      <c r="AC145">
        <v>626</v>
      </c>
      <c r="AD145">
        <v>12</v>
      </c>
      <c r="AE145">
        <v>64</v>
      </c>
      <c r="AF145">
        <v>55</v>
      </c>
      <c r="AG145">
        <v>131</v>
      </c>
      <c r="AH145">
        <v>48</v>
      </c>
      <c r="AI145">
        <v>1</v>
      </c>
      <c r="AJ145">
        <v>13</v>
      </c>
      <c r="AK145">
        <v>17</v>
      </c>
      <c r="AL145">
        <v>91</v>
      </c>
      <c r="AM145">
        <v>80</v>
      </c>
      <c r="AN145">
        <v>2</v>
      </c>
      <c r="AO145">
        <v>0</v>
      </c>
      <c r="AP145">
        <v>0</v>
      </c>
      <c r="AQ145">
        <v>0</v>
      </c>
      <c r="AR145">
        <v>0</v>
      </c>
      <c r="AS145">
        <v>0</v>
      </c>
      <c r="AT145">
        <v>0</v>
      </c>
      <c r="AU145">
        <v>0</v>
      </c>
      <c r="AV145">
        <v>0</v>
      </c>
      <c r="AW145">
        <v>0</v>
      </c>
      <c r="AX145">
        <v>0</v>
      </c>
      <c r="AY145">
        <v>0</v>
      </c>
      <c r="AZ145">
        <v>0</v>
      </c>
      <c r="BA145">
        <v>0</v>
      </c>
      <c r="BB145">
        <v>0</v>
      </c>
      <c r="BC145">
        <v>0</v>
      </c>
      <c r="BD145">
        <v>0</v>
      </c>
      <c r="BE145">
        <v>0</v>
      </c>
      <c r="BF145">
        <v>0</v>
      </c>
      <c r="BG145" s="20">
        <v>5</v>
      </c>
      <c r="BH145" s="20">
        <v>1</v>
      </c>
      <c r="BI145" s="20">
        <v>97</v>
      </c>
      <c r="BJ145" s="20">
        <v>18</v>
      </c>
      <c r="BK145" s="20">
        <v>607</v>
      </c>
      <c r="BL145" s="20">
        <v>882</v>
      </c>
      <c r="BM145" s="20">
        <v>818</v>
      </c>
      <c r="BN145" s="20">
        <v>94</v>
      </c>
      <c r="BO145" s="20">
        <v>89</v>
      </c>
      <c r="BP145" s="20">
        <v>3639</v>
      </c>
      <c r="BQ145" s="20">
        <v>1336</v>
      </c>
      <c r="BR145" s="20">
        <v>0</v>
      </c>
      <c r="BS145" s="20">
        <v>63</v>
      </c>
      <c r="BT145" s="20">
        <v>473</v>
      </c>
      <c r="BU145" s="20">
        <v>520</v>
      </c>
      <c r="BV145" s="20">
        <v>2418</v>
      </c>
    </row>
    <row r="146" spans="1:74" x14ac:dyDescent="0.25">
      <c r="A146" s="20" t="s">
        <v>452</v>
      </c>
      <c r="B146" s="20" t="s">
        <v>587</v>
      </c>
      <c r="C146" s="20" t="s">
        <v>598</v>
      </c>
      <c r="D146" s="1">
        <v>44571</v>
      </c>
      <c r="E146">
        <v>53</v>
      </c>
      <c r="F146">
        <v>0</v>
      </c>
      <c r="G146">
        <v>0</v>
      </c>
      <c r="H146">
        <v>0</v>
      </c>
      <c r="I146">
        <v>0</v>
      </c>
      <c r="J146">
        <v>43</v>
      </c>
      <c r="K146">
        <v>2</v>
      </c>
      <c r="L146">
        <v>3</v>
      </c>
      <c r="M146">
        <v>0</v>
      </c>
      <c r="N146">
        <v>3</v>
      </c>
      <c r="O146">
        <v>2</v>
      </c>
      <c r="P146">
        <v>0</v>
      </c>
      <c r="Q146">
        <v>0</v>
      </c>
      <c r="R146">
        <v>487</v>
      </c>
      <c r="S146">
        <v>411</v>
      </c>
      <c r="T146">
        <v>5</v>
      </c>
      <c r="U146">
        <v>12</v>
      </c>
      <c r="V146">
        <v>31</v>
      </c>
      <c r="W146">
        <v>495</v>
      </c>
      <c r="X146">
        <v>319</v>
      </c>
      <c r="Y146">
        <v>7</v>
      </c>
      <c r="Z146">
        <v>44</v>
      </c>
      <c r="AA146">
        <v>29</v>
      </c>
      <c r="AB146">
        <v>572</v>
      </c>
      <c r="AC146">
        <v>374</v>
      </c>
      <c r="AD146">
        <v>7</v>
      </c>
      <c r="AE146">
        <v>74</v>
      </c>
      <c r="AF146">
        <v>27</v>
      </c>
      <c r="AG146">
        <v>61</v>
      </c>
      <c r="AH146">
        <v>25</v>
      </c>
      <c r="AI146">
        <v>1</v>
      </c>
      <c r="AJ146">
        <v>9</v>
      </c>
      <c r="AK146">
        <v>4</v>
      </c>
      <c r="AL146">
        <v>17</v>
      </c>
      <c r="AM146">
        <v>13</v>
      </c>
      <c r="AN146">
        <v>0</v>
      </c>
      <c r="AO146">
        <v>0</v>
      </c>
      <c r="AP146">
        <v>1</v>
      </c>
      <c r="AQ146">
        <v>0</v>
      </c>
      <c r="AR146">
        <v>0</v>
      </c>
      <c r="AS146">
        <v>0</v>
      </c>
      <c r="AT146">
        <v>0</v>
      </c>
      <c r="AU146">
        <v>0</v>
      </c>
      <c r="AV146">
        <v>0</v>
      </c>
      <c r="AW146">
        <v>0</v>
      </c>
      <c r="AX146">
        <v>0</v>
      </c>
      <c r="AY146">
        <v>0</v>
      </c>
      <c r="AZ146">
        <v>0</v>
      </c>
      <c r="BA146">
        <v>0</v>
      </c>
      <c r="BB146">
        <v>0</v>
      </c>
      <c r="BC146">
        <v>0</v>
      </c>
      <c r="BD146">
        <v>0</v>
      </c>
      <c r="BE146">
        <v>0</v>
      </c>
      <c r="BF146">
        <v>0</v>
      </c>
      <c r="BG146" s="20">
        <v>0</v>
      </c>
      <c r="BH146" s="20">
        <v>0</v>
      </c>
      <c r="BI146" s="20">
        <v>48</v>
      </c>
      <c r="BJ146" s="20">
        <v>3</v>
      </c>
      <c r="BK146" s="20">
        <v>437</v>
      </c>
      <c r="BL146" s="20">
        <v>394</v>
      </c>
      <c r="BM146" s="20">
        <v>454</v>
      </c>
      <c r="BN146" s="20">
        <v>43</v>
      </c>
      <c r="BO146" s="20">
        <v>16</v>
      </c>
      <c r="BP146" s="20">
        <v>2017</v>
      </c>
      <c r="BQ146" s="20">
        <v>882</v>
      </c>
      <c r="BR146" s="20">
        <v>0</v>
      </c>
      <c r="BS146" s="20">
        <v>15</v>
      </c>
      <c r="BT146" s="20">
        <v>262</v>
      </c>
      <c r="BU146" s="20">
        <v>263</v>
      </c>
      <c r="BV146" s="20">
        <v>1397</v>
      </c>
    </row>
    <row r="147" spans="1:74" x14ac:dyDescent="0.25">
      <c r="A147" s="20" t="s">
        <v>452</v>
      </c>
      <c r="B147" s="20" t="s">
        <v>455</v>
      </c>
      <c r="C147" s="20" t="s">
        <v>456</v>
      </c>
      <c r="D147" s="1">
        <v>44571</v>
      </c>
      <c r="E147">
        <v>130</v>
      </c>
      <c r="F147">
        <v>1</v>
      </c>
      <c r="G147">
        <v>1</v>
      </c>
      <c r="H147">
        <v>0</v>
      </c>
      <c r="I147">
        <v>0</v>
      </c>
      <c r="J147">
        <v>109</v>
      </c>
      <c r="K147">
        <v>2</v>
      </c>
      <c r="L147">
        <v>1</v>
      </c>
      <c r="M147">
        <v>3</v>
      </c>
      <c r="N147">
        <v>48</v>
      </c>
      <c r="O147">
        <v>47</v>
      </c>
      <c r="P147">
        <v>0</v>
      </c>
      <c r="Q147">
        <v>0</v>
      </c>
      <c r="R147">
        <v>813</v>
      </c>
      <c r="S147">
        <v>751</v>
      </c>
      <c r="T147">
        <v>20</v>
      </c>
      <c r="U147">
        <v>3</v>
      </c>
      <c r="V147">
        <v>2</v>
      </c>
      <c r="W147">
        <v>1016</v>
      </c>
      <c r="X147">
        <v>715</v>
      </c>
      <c r="Y147">
        <v>62</v>
      </c>
      <c r="Z147">
        <v>18</v>
      </c>
      <c r="AA147">
        <v>49</v>
      </c>
      <c r="AB147">
        <v>1373</v>
      </c>
      <c r="AC147">
        <v>1023</v>
      </c>
      <c r="AD147">
        <v>24</v>
      </c>
      <c r="AE147">
        <v>70</v>
      </c>
      <c r="AF147">
        <v>48</v>
      </c>
      <c r="AG147">
        <v>182</v>
      </c>
      <c r="AH147">
        <v>90</v>
      </c>
      <c r="AI147">
        <v>5</v>
      </c>
      <c r="AJ147">
        <v>3</v>
      </c>
      <c r="AK147">
        <v>14</v>
      </c>
      <c r="AL147">
        <v>84</v>
      </c>
      <c r="AM147">
        <v>77</v>
      </c>
      <c r="AN147">
        <v>2</v>
      </c>
      <c r="AO147">
        <v>0</v>
      </c>
      <c r="AP147">
        <v>0</v>
      </c>
      <c r="AQ147">
        <v>0</v>
      </c>
      <c r="AR147">
        <v>0</v>
      </c>
      <c r="AS147">
        <v>0</v>
      </c>
      <c r="AT147">
        <v>0</v>
      </c>
      <c r="AU147">
        <v>0</v>
      </c>
      <c r="AV147">
        <v>0</v>
      </c>
      <c r="AW147">
        <v>0</v>
      </c>
      <c r="AX147">
        <v>0</v>
      </c>
      <c r="AY147">
        <v>0</v>
      </c>
      <c r="AZ147">
        <v>0</v>
      </c>
      <c r="BA147">
        <v>0</v>
      </c>
      <c r="BB147">
        <v>0</v>
      </c>
      <c r="BC147">
        <v>0</v>
      </c>
      <c r="BD147">
        <v>0</v>
      </c>
      <c r="BE147">
        <v>0</v>
      </c>
      <c r="BF147">
        <v>0</v>
      </c>
      <c r="BG147" s="20">
        <v>1</v>
      </c>
      <c r="BH147" s="20">
        <v>0</v>
      </c>
      <c r="BI147" s="20">
        <v>121</v>
      </c>
      <c r="BJ147" s="20">
        <v>48</v>
      </c>
      <c r="BK147" s="20">
        <v>776</v>
      </c>
      <c r="BL147" s="20">
        <v>856</v>
      </c>
      <c r="BM147" s="20">
        <v>1205</v>
      </c>
      <c r="BN147" s="20">
        <v>156</v>
      </c>
      <c r="BO147" s="20">
        <v>80</v>
      </c>
      <c r="BP147" s="20">
        <v>5344</v>
      </c>
      <c r="BQ147" s="20">
        <v>2689</v>
      </c>
      <c r="BR147" s="20">
        <v>0</v>
      </c>
      <c r="BS147" s="20">
        <v>92</v>
      </c>
      <c r="BT147" s="20">
        <v>107</v>
      </c>
      <c r="BU147" s="20">
        <v>847</v>
      </c>
      <c r="BV147" s="20">
        <v>4110</v>
      </c>
    </row>
    <row r="148" spans="1:74" x14ac:dyDescent="0.25">
      <c r="A148" s="20" t="s">
        <v>452</v>
      </c>
      <c r="B148" s="20" t="s">
        <v>453</v>
      </c>
      <c r="C148" s="20" t="s">
        <v>599</v>
      </c>
      <c r="D148" s="1">
        <v>44571</v>
      </c>
      <c r="E148">
        <v>40</v>
      </c>
      <c r="F148">
        <v>0</v>
      </c>
      <c r="G148">
        <v>0</v>
      </c>
      <c r="H148">
        <v>0</v>
      </c>
      <c r="I148">
        <v>0</v>
      </c>
      <c r="J148">
        <v>27</v>
      </c>
      <c r="K148">
        <v>1</v>
      </c>
      <c r="L148">
        <v>2</v>
      </c>
      <c r="M148">
        <v>4</v>
      </c>
      <c r="N148">
        <v>0</v>
      </c>
      <c r="O148">
        <v>0</v>
      </c>
      <c r="P148">
        <v>0</v>
      </c>
      <c r="Q148">
        <v>0</v>
      </c>
      <c r="R148">
        <v>269</v>
      </c>
      <c r="S148">
        <v>228</v>
      </c>
      <c r="T148">
        <v>6</v>
      </c>
      <c r="U148">
        <v>12</v>
      </c>
      <c r="V148">
        <v>7</v>
      </c>
      <c r="W148">
        <v>551</v>
      </c>
      <c r="X148">
        <v>309</v>
      </c>
      <c r="Y148">
        <v>5</v>
      </c>
      <c r="Z148">
        <v>71</v>
      </c>
      <c r="AA148">
        <v>15</v>
      </c>
      <c r="AB148">
        <v>456</v>
      </c>
      <c r="AC148">
        <v>259</v>
      </c>
      <c r="AD148">
        <v>3</v>
      </c>
      <c r="AE148">
        <v>57</v>
      </c>
      <c r="AF148">
        <v>28</v>
      </c>
      <c r="AG148">
        <v>68</v>
      </c>
      <c r="AH148">
        <v>24</v>
      </c>
      <c r="AI148">
        <v>0</v>
      </c>
      <c r="AJ148">
        <v>9</v>
      </c>
      <c r="AK148">
        <v>10</v>
      </c>
      <c r="AL148">
        <v>13</v>
      </c>
      <c r="AM148">
        <v>8</v>
      </c>
      <c r="AN148">
        <v>0</v>
      </c>
      <c r="AO148">
        <v>1</v>
      </c>
      <c r="AP148">
        <v>1</v>
      </c>
      <c r="AQ148">
        <v>0</v>
      </c>
      <c r="AR148">
        <v>0</v>
      </c>
      <c r="AS148">
        <v>0</v>
      </c>
      <c r="AT148">
        <v>0</v>
      </c>
      <c r="AU148">
        <v>0</v>
      </c>
      <c r="AV148">
        <v>0</v>
      </c>
      <c r="AW148">
        <v>0</v>
      </c>
      <c r="AX148">
        <v>0</v>
      </c>
      <c r="AY148">
        <v>0</v>
      </c>
      <c r="AZ148">
        <v>0</v>
      </c>
      <c r="BA148">
        <v>0</v>
      </c>
      <c r="BB148">
        <v>0</v>
      </c>
      <c r="BC148">
        <v>0</v>
      </c>
      <c r="BD148">
        <v>0</v>
      </c>
      <c r="BE148">
        <v>0</v>
      </c>
      <c r="BF148">
        <v>0</v>
      </c>
      <c r="BG148" s="20">
        <v>0</v>
      </c>
      <c r="BH148" s="20">
        <v>0</v>
      </c>
      <c r="BI148" s="20">
        <v>32</v>
      </c>
      <c r="BJ148" s="20">
        <v>0</v>
      </c>
      <c r="BK148" s="20">
        <v>240</v>
      </c>
      <c r="BL148" s="20">
        <v>431</v>
      </c>
      <c r="BM148" s="20">
        <v>360</v>
      </c>
      <c r="BN148" s="20">
        <v>43</v>
      </c>
      <c r="BO148" s="20">
        <v>11</v>
      </c>
      <c r="BP148" s="20">
        <v>1838</v>
      </c>
      <c r="BQ148" s="20">
        <v>604</v>
      </c>
      <c r="BR148" s="20">
        <v>0</v>
      </c>
      <c r="BS148" s="20">
        <v>8</v>
      </c>
      <c r="BT148" s="20">
        <v>338</v>
      </c>
      <c r="BU148" s="20">
        <v>252</v>
      </c>
      <c r="BV148" s="20">
        <v>1146</v>
      </c>
    </row>
    <row r="149" spans="1:74" x14ac:dyDescent="0.25">
      <c r="A149" s="20" t="s">
        <v>452</v>
      </c>
      <c r="B149" s="20" t="s">
        <v>453</v>
      </c>
      <c r="C149" s="20" t="s">
        <v>457</v>
      </c>
      <c r="D149" s="1">
        <v>44571</v>
      </c>
      <c r="E149">
        <v>106</v>
      </c>
      <c r="F149">
        <v>1</v>
      </c>
      <c r="G149">
        <v>1</v>
      </c>
      <c r="H149">
        <v>1</v>
      </c>
      <c r="I149">
        <v>0</v>
      </c>
      <c r="J149">
        <v>74</v>
      </c>
      <c r="K149">
        <v>5</v>
      </c>
      <c r="L149">
        <v>8</v>
      </c>
      <c r="M149">
        <v>3</v>
      </c>
      <c r="N149">
        <v>1</v>
      </c>
      <c r="O149">
        <v>0</v>
      </c>
      <c r="P149">
        <v>0</v>
      </c>
      <c r="Q149">
        <v>0</v>
      </c>
      <c r="R149">
        <v>233</v>
      </c>
      <c r="S149">
        <v>197</v>
      </c>
      <c r="T149">
        <v>8</v>
      </c>
      <c r="U149">
        <v>11</v>
      </c>
      <c r="V149">
        <v>1</v>
      </c>
      <c r="W149">
        <v>1120</v>
      </c>
      <c r="X149">
        <v>611</v>
      </c>
      <c r="Y149">
        <v>26</v>
      </c>
      <c r="Z149">
        <v>120</v>
      </c>
      <c r="AA149">
        <v>68</v>
      </c>
      <c r="AB149">
        <v>818</v>
      </c>
      <c r="AC149">
        <v>516</v>
      </c>
      <c r="AD149">
        <v>10</v>
      </c>
      <c r="AE149">
        <v>103</v>
      </c>
      <c r="AF149">
        <v>21</v>
      </c>
      <c r="AG149">
        <v>209</v>
      </c>
      <c r="AH149">
        <v>86</v>
      </c>
      <c r="AI149">
        <v>3</v>
      </c>
      <c r="AJ149">
        <v>13</v>
      </c>
      <c r="AK149">
        <v>24</v>
      </c>
      <c r="AL149">
        <v>23</v>
      </c>
      <c r="AM149">
        <v>12</v>
      </c>
      <c r="AN149">
        <v>0</v>
      </c>
      <c r="AO149">
        <v>0</v>
      </c>
      <c r="AP149">
        <v>0</v>
      </c>
      <c r="AQ149">
        <v>0</v>
      </c>
      <c r="AR149">
        <v>0</v>
      </c>
      <c r="AS149">
        <v>0</v>
      </c>
      <c r="AT149">
        <v>0</v>
      </c>
      <c r="AU149">
        <v>0</v>
      </c>
      <c r="AV149">
        <v>0</v>
      </c>
      <c r="AW149">
        <v>0</v>
      </c>
      <c r="AX149">
        <v>0</v>
      </c>
      <c r="AY149">
        <v>0</v>
      </c>
      <c r="AZ149">
        <v>0</v>
      </c>
      <c r="BA149">
        <v>0</v>
      </c>
      <c r="BB149">
        <v>0</v>
      </c>
      <c r="BC149">
        <v>0</v>
      </c>
      <c r="BD149">
        <v>0</v>
      </c>
      <c r="BE149">
        <v>0</v>
      </c>
      <c r="BF149">
        <v>0</v>
      </c>
      <c r="BG149" s="20">
        <v>1</v>
      </c>
      <c r="BH149" s="20">
        <v>0</v>
      </c>
      <c r="BI149" s="20">
        <v>86</v>
      </c>
      <c r="BJ149" s="20">
        <v>1</v>
      </c>
      <c r="BK149" s="20">
        <v>209</v>
      </c>
      <c r="BL149" s="20">
        <v>858</v>
      </c>
      <c r="BM149" s="20">
        <v>662</v>
      </c>
      <c r="BN149" s="20">
        <v>156</v>
      </c>
      <c r="BO149" s="20">
        <v>20</v>
      </c>
      <c r="BP149" s="20">
        <v>4882</v>
      </c>
      <c r="BQ149" s="20">
        <v>1800</v>
      </c>
      <c r="BR149" s="20">
        <v>0</v>
      </c>
      <c r="BS149" s="20">
        <v>29</v>
      </c>
      <c r="BT149" s="20">
        <v>362</v>
      </c>
      <c r="BU149" s="20">
        <v>1013</v>
      </c>
      <c r="BV149" s="20">
        <v>3263</v>
      </c>
    </row>
    <row r="150" spans="1:74" x14ac:dyDescent="0.25">
      <c r="A150" s="20" t="s">
        <v>452</v>
      </c>
      <c r="B150" s="20" t="s">
        <v>453</v>
      </c>
      <c r="C150" s="20" t="s">
        <v>600</v>
      </c>
      <c r="D150" s="1">
        <v>44571</v>
      </c>
      <c r="E150">
        <v>180</v>
      </c>
      <c r="F150">
        <v>3</v>
      </c>
      <c r="G150">
        <v>3</v>
      </c>
      <c r="H150">
        <v>5</v>
      </c>
      <c r="I150">
        <v>4</v>
      </c>
      <c r="J150">
        <v>137</v>
      </c>
      <c r="K150">
        <v>0</v>
      </c>
      <c r="L150">
        <v>12</v>
      </c>
      <c r="M150">
        <v>1</v>
      </c>
      <c r="N150">
        <v>115</v>
      </c>
      <c r="O150">
        <v>96</v>
      </c>
      <c r="P150">
        <v>3</v>
      </c>
      <c r="Q150">
        <v>0</v>
      </c>
      <c r="R150">
        <v>1481</v>
      </c>
      <c r="S150">
        <v>1283</v>
      </c>
      <c r="T150">
        <v>20</v>
      </c>
      <c r="U150">
        <v>56</v>
      </c>
      <c r="V150">
        <v>34</v>
      </c>
      <c r="W150">
        <v>2031</v>
      </c>
      <c r="X150">
        <v>1302</v>
      </c>
      <c r="Y150">
        <v>20</v>
      </c>
      <c r="Z150">
        <v>236</v>
      </c>
      <c r="AA150">
        <v>22</v>
      </c>
      <c r="AB150">
        <v>1890</v>
      </c>
      <c r="AC150">
        <v>1293</v>
      </c>
      <c r="AD150">
        <v>15</v>
      </c>
      <c r="AE150">
        <v>191</v>
      </c>
      <c r="AF150">
        <v>65</v>
      </c>
      <c r="AG150">
        <v>240</v>
      </c>
      <c r="AH150">
        <v>108</v>
      </c>
      <c r="AI150">
        <v>3</v>
      </c>
      <c r="AJ150">
        <v>35</v>
      </c>
      <c r="AK150">
        <v>9</v>
      </c>
      <c r="AL150">
        <v>95</v>
      </c>
      <c r="AM150">
        <v>80</v>
      </c>
      <c r="AN150">
        <v>1</v>
      </c>
      <c r="AO150">
        <v>5</v>
      </c>
      <c r="AP150">
        <v>0</v>
      </c>
      <c r="AQ150">
        <v>0</v>
      </c>
      <c r="AR150">
        <v>0</v>
      </c>
      <c r="AS150">
        <v>0</v>
      </c>
      <c r="AT150">
        <v>0</v>
      </c>
      <c r="AU150">
        <v>0</v>
      </c>
      <c r="AV150">
        <v>0</v>
      </c>
      <c r="AW150">
        <v>0</v>
      </c>
      <c r="AX150">
        <v>0</v>
      </c>
      <c r="AY150">
        <v>0</v>
      </c>
      <c r="AZ150">
        <v>0</v>
      </c>
      <c r="BA150">
        <v>7</v>
      </c>
      <c r="BB150">
        <v>0</v>
      </c>
      <c r="BC150">
        <v>0</v>
      </c>
      <c r="BD150">
        <v>0</v>
      </c>
      <c r="BE150">
        <v>0</v>
      </c>
      <c r="BF150">
        <v>0</v>
      </c>
      <c r="BG150" s="20">
        <v>3</v>
      </c>
      <c r="BH150" s="20">
        <v>5</v>
      </c>
      <c r="BI150" s="20">
        <v>164</v>
      </c>
      <c r="BJ150" s="20">
        <v>101</v>
      </c>
      <c r="BK150" s="20">
        <v>1357</v>
      </c>
      <c r="BL150" s="20">
        <v>1685</v>
      </c>
      <c r="BM150" s="20">
        <v>1582</v>
      </c>
      <c r="BN150" s="20">
        <v>178</v>
      </c>
      <c r="BO150" s="20">
        <v>88</v>
      </c>
      <c r="BP150" s="20">
        <v>7269</v>
      </c>
      <c r="BQ150" s="20">
        <v>3036</v>
      </c>
      <c r="BR150" s="20">
        <v>0</v>
      </c>
      <c r="BS150" s="20">
        <v>47</v>
      </c>
      <c r="BT150" s="20">
        <v>1112</v>
      </c>
      <c r="BU150" s="20">
        <v>725</v>
      </c>
      <c r="BV150" s="20">
        <v>5070</v>
      </c>
    </row>
    <row r="151" spans="1:74" x14ac:dyDescent="0.25">
      <c r="A151" s="20" t="s">
        <v>452</v>
      </c>
      <c r="B151" s="20" t="s">
        <v>455</v>
      </c>
      <c r="C151" s="20" t="s">
        <v>601</v>
      </c>
      <c r="D151" s="1">
        <v>44571</v>
      </c>
      <c r="E151">
        <v>307</v>
      </c>
      <c r="F151">
        <v>7</v>
      </c>
      <c r="G151">
        <v>6</v>
      </c>
      <c r="H151">
        <v>2</v>
      </c>
      <c r="I151">
        <v>2</v>
      </c>
      <c r="J151">
        <v>250</v>
      </c>
      <c r="K151">
        <v>14</v>
      </c>
      <c r="L151">
        <v>5</v>
      </c>
      <c r="M151">
        <v>0</v>
      </c>
      <c r="N151">
        <v>49</v>
      </c>
      <c r="O151">
        <v>41</v>
      </c>
      <c r="P151">
        <v>0</v>
      </c>
      <c r="Q151">
        <v>0</v>
      </c>
      <c r="R151">
        <v>2054</v>
      </c>
      <c r="S151">
        <v>1891</v>
      </c>
      <c r="T151">
        <v>63</v>
      </c>
      <c r="U151">
        <v>8</v>
      </c>
      <c r="V151">
        <v>1</v>
      </c>
      <c r="W151">
        <v>2011</v>
      </c>
      <c r="X151">
        <v>1465</v>
      </c>
      <c r="Y151">
        <v>108</v>
      </c>
      <c r="Z151">
        <v>30</v>
      </c>
      <c r="AA151">
        <v>52</v>
      </c>
      <c r="AB151">
        <v>2577</v>
      </c>
      <c r="AC151">
        <v>2003</v>
      </c>
      <c r="AD151">
        <v>38</v>
      </c>
      <c r="AE151">
        <v>163</v>
      </c>
      <c r="AF151">
        <v>9</v>
      </c>
      <c r="AG151">
        <v>272</v>
      </c>
      <c r="AH151">
        <v>136</v>
      </c>
      <c r="AI151">
        <v>6</v>
      </c>
      <c r="AJ151">
        <v>4</v>
      </c>
      <c r="AK151">
        <v>25</v>
      </c>
      <c r="AL151">
        <v>94</v>
      </c>
      <c r="AM151">
        <v>86</v>
      </c>
      <c r="AN151">
        <v>2</v>
      </c>
      <c r="AO151">
        <v>1</v>
      </c>
      <c r="AP151">
        <v>0</v>
      </c>
      <c r="AQ151">
        <v>0</v>
      </c>
      <c r="AR151">
        <v>0</v>
      </c>
      <c r="AS151">
        <v>0</v>
      </c>
      <c r="AT151">
        <v>0</v>
      </c>
      <c r="AU151">
        <v>0</v>
      </c>
      <c r="AV151">
        <v>0</v>
      </c>
      <c r="AW151">
        <v>0</v>
      </c>
      <c r="AX151">
        <v>0</v>
      </c>
      <c r="AY151">
        <v>0</v>
      </c>
      <c r="AZ151">
        <v>0</v>
      </c>
      <c r="BA151">
        <v>1</v>
      </c>
      <c r="BB151">
        <v>0</v>
      </c>
      <c r="BC151">
        <v>0</v>
      </c>
      <c r="BD151">
        <v>0</v>
      </c>
      <c r="BE151">
        <v>0</v>
      </c>
      <c r="BF151">
        <v>0</v>
      </c>
      <c r="BG151" s="20">
        <v>7</v>
      </c>
      <c r="BH151" s="20">
        <v>2</v>
      </c>
      <c r="BI151" s="20">
        <v>285</v>
      </c>
      <c r="BJ151" s="20">
        <v>45</v>
      </c>
      <c r="BK151" s="20">
        <v>1968</v>
      </c>
      <c r="BL151" s="20">
        <v>1780</v>
      </c>
      <c r="BM151" s="20">
        <v>2343</v>
      </c>
      <c r="BN151" s="20">
        <v>229</v>
      </c>
      <c r="BO151" s="20">
        <v>90</v>
      </c>
      <c r="BP151" s="20">
        <v>7897</v>
      </c>
      <c r="BQ151" s="20">
        <v>4321</v>
      </c>
      <c r="BR151" s="20">
        <v>0</v>
      </c>
      <c r="BS151" s="20">
        <v>155</v>
      </c>
      <c r="BT151" s="20">
        <v>229</v>
      </c>
      <c r="BU151" s="20">
        <v>997</v>
      </c>
      <c r="BV151" s="20">
        <v>6284</v>
      </c>
    </row>
    <row r="152" spans="1:74" x14ac:dyDescent="0.25">
      <c r="A152" s="20" t="s">
        <v>452</v>
      </c>
      <c r="B152" s="20" t="s">
        <v>602</v>
      </c>
      <c r="C152" s="20" t="s">
        <v>603</v>
      </c>
      <c r="D152" s="1">
        <v>44571</v>
      </c>
      <c r="E152">
        <v>248</v>
      </c>
      <c r="F152">
        <v>8</v>
      </c>
      <c r="G152">
        <v>5</v>
      </c>
      <c r="H152">
        <v>1</v>
      </c>
      <c r="I152">
        <v>1</v>
      </c>
      <c r="J152">
        <v>192</v>
      </c>
      <c r="K152">
        <v>4</v>
      </c>
      <c r="L152">
        <v>11</v>
      </c>
      <c r="M152">
        <v>2</v>
      </c>
      <c r="N152">
        <v>132</v>
      </c>
      <c r="O152">
        <v>114</v>
      </c>
      <c r="P152">
        <v>5</v>
      </c>
      <c r="Q152">
        <v>0</v>
      </c>
      <c r="R152">
        <v>2271</v>
      </c>
      <c r="S152">
        <v>1984</v>
      </c>
      <c r="T152">
        <v>69</v>
      </c>
      <c r="U152">
        <v>53</v>
      </c>
      <c r="V152">
        <v>33</v>
      </c>
      <c r="W152">
        <v>2468</v>
      </c>
      <c r="X152">
        <v>1628</v>
      </c>
      <c r="Y152">
        <v>44</v>
      </c>
      <c r="Z152">
        <v>221</v>
      </c>
      <c r="AA152">
        <v>43</v>
      </c>
      <c r="AB152">
        <v>2920</v>
      </c>
      <c r="AC152">
        <v>2031</v>
      </c>
      <c r="AD152">
        <v>22</v>
      </c>
      <c r="AE152">
        <v>316</v>
      </c>
      <c r="AF152">
        <v>119</v>
      </c>
      <c r="AG152">
        <v>323</v>
      </c>
      <c r="AH152">
        <v>145</v>
      </c>
      <c r="AI152">
        <v>6</v>
      </c>
      <c r="AJ152">
        <v>33</v>
      </c>
      <c r="AK152">
        <v>14</v>
      </c>
      <c r="AL152">
        <v>206</v>
      </c>
      <c r="AM152">
        <v>179</v>
      </c>
      <c r="AN152">
        <v>3</v>
      </c>
      <c r="AO152">
        <v>0</v>
      </c>
      <c r="AP152">
        <v>0</v>
      </c>
      <c r="AQ152">
        <v>0</v>
      </c>
      <c r="AR152">
        <v>0</v>
      </c>
      <c r="AS152">
        <v>1</v>
      </c>
      <c r="AT152">
        <v>0</v>
      </c>
      <c r="AU152">
        <v>0</v>
      </c>
      <c r="AV152">
        <v>0</v>
      </c>
      <c r="AW152">
        <v>0</v>
      </c>
      <c r="AX152">
        <v>0</v>
      </c>
      <c r="AY152">
        <v>0</v>
      </c>
      <c r="AZ152">
        <v>0</v>
      </c>
      <c r="BA152">
        <v>0</v>
      </c>
      <c r="BB152">
        <v>0</v>
      </c>
      <c r="BC152">
        <v>0</v>
      </c>
      <c r="BD152">
        <v>0</v>
      </c>
      <c r="BE152">
        <v>0</v>
      </c>
      <c r="BF152">
        <v>0</v>
      </c>
      <c r="BG152" s="20">
        <v>6</v>
      </c>
      <c r="BH152" s="20">
        <v>1</v>
      </c>
      <c r="BI152" s="20">
        <v>226</v>
      </c>
      <c r="BJ152" s="20">
        <v>125</v>
      </c>
      <c r="BK152" s="20">
        <v>2092</v>
      </c>
      <c r="BL152" s="20">
        <v>2083</v>
      </c>
      <c r="BM152" s="20">
        <v>2407</v>
      </c>
      <c r="BN152" s="20">
        <v>248</v>
      </c>
      <c r="BO152" s="20">
        <v>199</v>
      </c>
      <c r="BP152" s="20">
        <v>11415</v>
      </c>
      <c r="BQ152" s="20">
        <v>4966</v>
      </c>
      <c r="BR152" s="20">
        <v>0</v>
      </c>
      <c r="BS152" s="20">
        <v>104</v>
      </c>
      <c r="BT152" s="20">
        <v>2113</v>
      </c>
      <c r="BU152" s="20">
        <v>728</v>
      </c>
      <c r="BV152" s="20">
        <v>8000</v>
      </c>
    </row>
    <row r="153" spans="1:74" x14ac:dyDescent="0.25">
      <c r="A153" s="20" t="s">
        <v>452</v>
      </c>
      <c r="B153" s="20" t="s">
        <v>453</v>
      </c>
      <c r="C153" s="20" t="s">
        <v>604</v>
      </c>
      <c r="D153" s="1">
        <v>44571</v>
      </c>
      <c r="E153">
        <v>43</v>
      </c>
      <c r="F153">
        <v>1</v>
      </c>
      <c r="G153">
        <v>1</v>
      </c>
      <c r="H153">
        <v>0</v>
      </c>
      <c r="I153">
        <v>0</v>
      </c>
      <c r="J153">
        <v>37</v>
      </c>
      <c r="K153">
        <v>0</v>
      </c>
      <c r="L153">
        <v>2</v>
      </c>
      <c r="M153">
        <v>0</v>
      </c>
      <c r="N153">
        <v>21</v>
      </c>
      <c r="O153">
        <v>18</v>
      </c>
      <c r="P153">
        <v>0</v>
      </c>
      <c r="Q153">
        <v>0</v>
      </c>
      <c r="R153">
        <v>540</v>
      </c>
      <c r="S153">
        <v>458</v>
      </c>
      <c r="T153">
        <v>3</v>
      </c>
      <c r="U153">
        <v>9</v>
      </c>
      <c r="V153">
        <v>44</v>
      </c>
      <c r="W153">
        <v>383</v>
      </c>
      <c r="X153">
        <v>257</v>
      </c>
      <c r="Y153">
        <v>5</v>
      </c>
      <c r="Z153">
        <v>24</v>
      </c>
      <c r="AA153">
        <v>17</v>
      </c>
      <c r="AB153">
        <v>598</v>
      </c>
      <c r="AC153">
        <v>414</v>
      </c>
      <c r="AD153">
        <v>2</v>
      </c>
      <c r="AE153">
        <v>35</v>
      </c>
      <c r="AF153">
        <v>62</v>
      </c>
      <c r="AG153">
        <v>48</v>
      </c>
      <c r="AH153">
        <v>22</v>
      </c>
      <c r="AI153">
        <v>1</v>
      </c>
      <c r="AJ153">
        <v>8</v>
      </c>
      <c r="AK153">
        <v>0</v>
      </c>
      <c r="AL153">
        <v>44</v>
      </c>
      <c r="AM153">
        <v>35</v>
      </c>
      <c r="AN153">
        <v>1</v>
      </c>
      <c r="AO153">
        <v>0</v>
      </c>
      <c r="AP153">
        <v>1</v>
      </c>
      <c r="AQ153">
        <v>0</v>
      </c>
      <c r="AR153">
        <v>0</v>
      </c>
      <c r="AS153">
        <v>0</v>
      </c>
      <c r="AT153">
        <v>0</v>
      </c>
      <c r="AU153">
        <v>0</v>
      </c>
      <c r="AV153">
        <v>0</v>
      </c>
      <c r="AW153">
        <v>0</v>
      </c>
      <c r="AX153">
        <v>0</v>
      </c>
      <c r="AY153">
        <v>0</v>
      </c>
      <c r="AZ153">
        <v>0</v>
      </c>
      <c r="BA153">
        <v>0</v>
      </c>
      <c r="BB153">
        <v>0</v>
      </c>
      <c r="BC153">
        <v>0</v>
      </c>
      <c r="BD153">
        <v>0</v>
      </c>
      <c r="BE153">
        <v>0</v>
      </c>
      <c r="BF153">
        <v>0</v>
      </c>
      <c r="BG153" s="20">
        <v>1</v>
      </c>
      <c r="BH153" s="20">
        <v>0</v>
      </c>
      <c r="BI153" s="20">
        <v>41</v>
      </c>
      <c r="BJ153" s="20">
        <v>21</v>
      </c>
      <c r="BK153" s="20">
        <v>479</v>
      </c>
      <c r="BL153" s="20">
        <v>327</v>
      </c>
      <c r="BM153" s="20">
        <v>494</v>
      </c>
      <c r="BN153" s="20">
        <v>36</v>
      </c>
      <c r="BO153" s="20">
        <v>41</v>
      </c>
      <c r="BP153" s="20">
        <v>2156</v>
      </c>
      <c r="BQ153" s="20">
        <v>1092</v>
      </c>
      <c r="BR153" s="20">
        <v>0</v>
      </c>
      <c r="BS153" s="20">
        <v>15</v>
      </c>
      <c r="BT153" s="20">
        <v>257</v>
      </c>
      <c r="BU153" s="20">
        <v>251</v>
      </c>
      <c r="BV153" s="20">
        <v>1558</v>
      </c>
    </row>
    <row r="154" spans="1:74" x14ac:dyDescent="0.25">
      <c r="A154" s="20" t="s">
        <v>452</v>
      </c>
      <c r="B154" s="20" t="s">
        <v>453</v>
      </c>
      <c r="C154" s="20" t="s">
        <v>605</v>
      </c>
      <c r="D154" s="1">
        <v>44571</v>
      </c>
      <c r="E154">
        <v>142</v>
      </c>
      <c r="F154">
        <v>1</v>
      </c>
      <c r="G154">
        <v>1</v>
      </c>
      <c r="H154">
        <v>1</v>
      </c>
      <c r="I154">
        <v>1</v>
      </c>
      <c r="J154">
        <v>109</v>
      </c>
      <c r="K154">
        <v>1</v>
      </c>
      <c r="L154">
        <v>4</v>
      </c>
      <c r="M154">
        <v>6</v>
      </c>
      <c r="N154">
        <v>5</v>
      </c>
      <c r="O154">
        <v>5</v>
      </c>
      <c r="P154">
        <v>0</v>
      </c>
      <c r="Q154">
        <v>0</v>
      </c>
      <c r="R154">
        <v>660</v>
      </c>
      <c r="S154">
        <v>535</v>
      </c>
      <c r="T154">
        <v>9</v>
      </c>
      <c r="U154">
        <v>26</v>
      </c>
      <c r="V154">
        <v>27</v>
      </c>
      <c r="W154">
        <v>1389</v>
      </c>
      <c r="X154">
        <v>814</v>
      </c>
      <c r="Y154">
        <v>18</v>
      </c>
      <c r="Z154">
        <v>53</v>
      </c>
      <c r="AA154">
        <v>172</v>
      </c>
      <c r="AB154">
        <v>1009</v>
      </c>
      <c r="AC154">
        <v>611</v>
      </c>
      <c r="AD154">
        <v>2</v>
      </c>
      <c r="AE154">
        <v>50</v>
      </c>
      <c r="AF154">
        <v>143</v>
      </c>
      <c r="AG154">
        <v>154</v>
      </c>
      <c r="AH154">
        <v>63</v>
      </c>
      <c r="AI154">
        <v>1</v>
      </c>
      <c r="AJ154">
        <v>2</v>
      </c>
      <c r="AK154">
        <v>32</v>
      </c>
      <c r="AL154">
        <v>22</v>
      </c>
      <c r="AM154">
        <v>14</v>
      </c>
      <c r="AN154">
        <v>0</v>
      </c>
      <c r="AO154">
        <v>2</v>
      </c>
      <c r="AP154">
        <v>2</v>
      </c>
      <c r="AQ154">
        <v>0</v>
      </c>
      <c r="AR154">
        <v>0</v>
      </c>
      <c r="AS154">
        <v>0</v>
      </c>
      <c r="AT154">
        <v>0</v>
      </c>
      <c r="AU154">
        <v>0</v>
      </c>
      <c r="AV154">
        <v>0</v>
      </c>
      <c r="AW154">
        <v>0</v>
      </c>
      <c r="AX154">
        <v>0</v>
      </c>
      <c r="AY154">
        <v>0</v>
      </c>
      <c r="AZ154">
        <v>0</v>
      </c>
      <c r="BA154">
        <v>0</v>
      </c>
      <c r="BB154">
        <v>0</v>
      </c>
      <c r="BC154">
        <v>0</v>
      </c>
      <c r="BD154">
        <v>0</v>
      </c>
      <c r="BE154">
        <v>0</v>
      </c>
      <c r="BF154">
        <v>0</v>
      </c>
      <c r="BG154" s="20">
        <v>1</v>
      </c>
      <c r="BH154" s="20">
        <v>1</v>
      </c>
      <c r="BI154" s="20">
        <v>128</v>
      </c>
      <c r="BJ154" s="20">
        <v>5</v>
      </c>
      <c r="BK154" s="20">
        <v>591</v>
      </c>
      <c r="BL154" s="20">
        <v>1085</v>
      </c>
      <c r="BM154" s="20">
        <v>788</v>
      </c>
      <c r="BN154" s="20">
        <v>114</v>
      </c>
      <c r="BO154" s="20">
        <v>18</v>
      </c>
      <c r="BP154" s="20">
        <v>4037</v>
      </c>
      <c r="BQ154" s="20">
        <v>1502</v>
      </c>
      <c r="BR154" s="20">
        <v>0</v>
      </c>
      <c r="BS154" s="20">
        <v>13</v>
      </c>
      <c r="BT154" s="20">
        <v>91</v>
      </c>
      <c r="BU154" s="20">
        <v>1106</v>
      </c>
      <c r="BV154" s="20">
        <v>2633</v>
      </c>
    </row>
    <row r="155" spans="1:74" x14ac:dyDescent="0.25">
      <c r="A155" s="20" t="s">
        <v>452</v>
      </c>
      <c r="B155" s="20" t="s">
        <v>455</v>
      </c>
      <c r="C155" s="20" t="s">
        <v>606</v>
      </c>
      <c r="D155" s="1">
        <v>44571</v>
      </c>
      <c r="E155">
        <v>48</v>
      </c>
      <c r="F155">
        <v>0</v>
      </c>
      <c r="G155">
        <v>0</v>
      </c>
      <c r="H155">
        <v>0</v>
      </c>
      <c r="I155">
        <v>0</v>
      </c>
      <c r="J155">
        <v>34</v>
      </c>
      <c r="K155">
        <v>5</v>
      </c>
      <c r="L155">
        <v>2</v>
      </c>
      <c r="M155">
        <v>0</v>
      </c>
      <c r="N155">
        <v>2</v>
      </c>
      <c r="O155">
        <v>2</v>
      </c>
      <c r="P155">
        <v>0</v>
      </c>
      <c r="Q155">
        <v>0</v>
      </c>
      <c r="R155">
        <v>392</v>
      </c>
      <c r="S155">
        <v>339</v>
      </c>
      <c r="T155">
        <v>25</v>
      </c>
      <c r="U155">
        <v>0</v>
      </c>
      <c r="V155">
        <v>4</v>
      </c>
      <c r="W155">
        <v>743</v>
      </c>
      <c r="X155">
        <v>411</v>
      </c>
      <c r="Y155">
        <v>36</v>
      </c>
      <c r="Z155">
        <v>35</v>
      </c>
      <c r="AA155">
        <v>65</v>
      </c>
      <c r="AB155">
        <v>712</v>
      </c>
      <c r="AC155">
        <v>434</v>
      </c>
      <c r="AD155">
        <v>4</v>
      </c>
      <c r="AE155">
        <v>4</v>
      </c>
      <c r="AF155">
        <v>120</v>
      </c>
      <c r="AG155">
        <v>72</v>
      </c>
      <c r="AH155">
        <v>32</v>
      </c>
      <c r="AI155">
        <v>1</v>
      </c>
      <c r="AJ155">
        <v>5</v>
      </c>
      <c r="AK155">
        <v>12</v>
      </c>
      <c r="AL155">
        <v>17</v>
      </c>
      <c r="AM155">
        <v>10</v>
      </c>
      <c r="AN155">
        <v>0</v>
      </c>
      <c r="AO155">
        <v>0</v>
      </c>
      <c r="AP155">
        <v>1</v>
      </c>
      <c r="AQ155">
        <v>0</v>
      </c>
      <c r="AR155">
        <v>0</v>
      </c>
      <c r="AS155">
        <v>0</v>
      </c>
      <c r="AT155">
        <v>0</v>
      </c>
      <c r="AU155">
        <v>0</v>
      </c>
      <c r="AV155">
        <v>0</v>
      </c>
      <c r="AW155">
        <v>0</v>
      </c>
      <c r="AX155">
        <v>0</v>
      </c>
      <c r="AY155">
        <v>0</v>
      </c>
      <c r="AZ155">
        <v>0</v>
      </c>
      <c r="BA155">
        <v>0</v>
      </c>
      <c r="BB155">
        <v>0</v>
      </c>
      <c r="BC155">
        <v>0</v>
      </c>
      <c r="BD155">
        <v>0</v>
      </c>
      <c r="BE155">
        <v>0</v>
      </c>
      <c r="BF155">
        <v>0</v>
      </c>
      <c r="BG155" s="20">
        <v>0</v>
      </c>
      <c r="BH155" s="20">
        <v>0</v>
      </c>
      <c r="BI155" s="20">
        <v>40</v>
      </c>
      <c r="BJ155" s="20">
        <v>2</v>
      </c>
      <c r="BK155" s="20">
        <v>360</v>
      </c>
      <c r="BL155" s="20">
        <v>582</v>
      </c>
      <c r="BM155" s="20">
        <v>565</v>
      </c>
      <c r="BN155" s="20">
        <v>51</v>
      </c>
      <c r="BO155" s="20">
        <v>16</v>
      </c>
      <c r="BP155" s="20">
        <v>2969</v>
      </c>
      <c r="BQ155" s="20">
        <v>944</v>
      </c>
      <c r="BR155" s="20">
        <v>0</v>
      </c>
      <c r="BS155" s="20">
        <v>33</v>
      </c>
      <c r="BT155" s="20">
        <v>41</v>
      </c>
      <c r="BU155" s="20">
        <v>943</v>
      </c>
      <c r="BV155" s="20">
        <v>1800</v>
      </c>
    </row>
    <row r="156" spans="1:74" x14ac:dyDescent="0.25">
      <c r="A156" s="20" t="s">
        <v>452</v>
      </c>
      <c r="B156" s="20" t="s">
        <v>587</v>
      </c>
      <c r="C156" s="20" t="s">
        <v>607</v>
      </c>
      <c r="D156" s="1">
        <v>44571</v>
      </c>
      <c r="E156">
        <v>57</v>
      </c>
      <c r="F156">
        <v>1</v>
      </c>
      <c r="G156">
        <v>1</v>
      </c>
      <c r="H156">
        <v>0</v>
      </c>
      <c r="I156">
        <v>0</v>
      </c>
      <c r="J156">
        <v>40</v>
      </c>
      <c r="K156">
        <v>0</v>
      </c>
      <c r="L156">
        <v>4</v>
      </c>
      <c r="M156">
        <v>0</v>
      </c>
      <c r="N156">
        <v>1</v>
      </c>
      <c r="O156">
        <v>0</v>
      </c>
      <c r="P156">
        <v>0</v>
      </c>
      <c r="Q156">
        <v>0</v>
      </c>
      <c r="R156">
        <v>292</v>
      </c>
      <c r="S156">
        <v>243</v>
      </c>
      <c r="T156">
        <v>1</v>
      </c>
      <c r="U156">
        <v>10</v>
      </c>
      <c r="V156">
        <v>14</v>
      </c>
      <c r="W156">
        <v>591</v>
      </c>
      <c r="X156">
        <v>345</v>
      </c>
      <c r="Y156">
        <v>14</v>
      </c>
      <c r="Z156">
        <v>35</v>
      </c>
      <c r="AA156">
        <v>42</v>
      </c>
      <c r="AB156">
        <v>539</v>
      </c>
      <c r="AC156">
        <v>352</v>
      </c>
      <c r="AD156">
        <v>1</v>
      </c>
      <c r="AE156">
        <v>5</v>
      </c>
      <c r="AF156">
        <v>65</v>
      </c>
      <c r="AG156">
        <v>59</v>
      </c>
      <c r="AH156">
        <v>24</v>
      </c>
      <c r="AI156">
        <v>3</v>
      </c>
      <c r="AJ156">
        <v>4</v>
      </c>
      <c r="AK156">
        <v>9</v>
      </c>
      <c r="AL156">
        <v>39</v>
      </c>
      <c r="AM156">
        <v>26</v>
      </c>
      <c r="AN156">
        <v>1</v>
      </c>
      <c r="AO156">
        <v>0</v>
      </c>
      <c r="AP156">
        <v>2</v>
      </c>
      <c r="AQ156">
        <v>0</v>
      </c>
      <c r="AR156">
        <v>0</v>
      </c>
      <c r="AS156">
        <v>0</v>
      </c>
      <c r="AT156">
        <v>0</v>
      </c>
      <c r="AU156">
        <v>0</v>
      </c>
      <c r="AV156">
        <v>0</v>
      </c>
      <c r="AW156">
        <v>0</v>
      </c>
      <c r="AX156">
        <v>0</v>
      </c>
      <c r="AY156">
        <v>0</v>
      </c>
      <c r="AZ156">
        <v>0</v>
      </c>
      <c r="BA156">
        <v>0</v>
      </c>
      <c r="BB156">
        <v>0</v>
      </c>
      <c r="BC156">
        <v>0</v>
      </c>
      <c r="BD156">
        <v>0</v>
      </c>
      <c r="BE156">
        <v>0</v>
      </c>
      <c r="BF156">
        <v>0</v>
      </c>
      <c r="BG156" s="20">
        <v>1</v>
      </c>
      <c r="BH156" s="20">
        <v>0</v>
      </c>
      <c r="BI156" s="20">
        <v>53</v>
      </c>
      <c r="BJ156" s="20">
        <v>1</v>
      </c>
      <c r="BK156" s="20">
        <v>264</v>
      </c>
      <c r="BL156" s="20">
        <v>481</v>
      </c>
      <c r="BM156" s="20">
        <v>458</v>
      </c>
      <c r="BN156" s="20">
        <v>42</v>
      </c>
      <c r="BO156" s="20">
        <v>35</v>
      </c>
      <c r="BP156" s="20">
        <v>2042</v>
      </c>
      <c r="BQ156" s="20">
        <v>820</v>
      </c>
      <c r="BR156" s="20">
        <v>0</v>
      </c>
      <c r="BS156" s="20">
        <v>29</v>
      </c>
      <c r="BT156" s="20">
        <v>35</v>
      </c>
      <c r="BU156" s="20">
        <v>460</v>
      </c>
      <c r="BV156" s="20">
        <v>1426</v>
      </c>
    </row>
    <row r="157" spans="1:74" x14ac:dyDescent="0.25">
      <c r="A157" s="20" t="s">
        <v>452</v>
      </c>
      <c r="B157" s="20" t="s">
        <v>587</v>
      </c>
      <c r="C157" s="20" t="s">
        <v>608</v>
      </c>
      <c r="D157" s="1">
        <v>44571</v>
      </c>
      <c r="E157">
        <v>59</v>
      </c>
      <c r="F157">
        <v>2</v>
      </c>
      <c r="G157">
        <v>2</v>
      </c>
      <c r="H157">
        <v>0</v>
      </c>
      <c r="I157">
        <v>0</v>
      </c>
      <c r="J157">
        <v>41</v>
      </c>
      <c r="K157">
        <v>2</v>
      </c>
      <c r="L157">
        <v>2</v>
      </c>
      <c r="M157">
        <v>0</v>
      </c>
      <c r="N157">
        <v>2</v>
      </c>
      <c r="O157">
        <v>1</v>
      </c>
      <c r="P157">
        <v>0</v>
      </c>
      <c r="Q157">
        <v>0</v>
      </c>
      <c r="R157">
        <v>503</v>
      </c>
      <c r="S157">
        <v>426</v>
      </c>
      <c r="T157">
        <v>12</v>
      </c>
      <c r="U157">
        <v>10</v>
      </c>
      <c r="V157">
        <v>22</v>
      </c>
      <c r="W157">
        <v>633</v>
      </c>
      <c r="X157">
        <v>401</v>
      </c>
      <c r="Y157">
        <v>36</v>
      </c>
      <c r="Z157">
        <v>24</v>
      </c>
      <c r="AA157">
        <v>15</v>
      </c>
      <c r="AB157">
        <v>668</v>
      </c>
      <c r="AC157">
        <v>455</v>
      </c>
      <c r="AD157">
        <v>28</v>
      </c>
      <c r="AE157">
        <v>4</v>
      </c>
      <c r="AF157">
        <v>55</v>
      </c>
      <c r="AG157">
        <v>81</v>
      </c>
      <c r="AH157">
        <v>37</v>
      </c>
      <c r="AI157">
        <v>8</v>
      </c>
      <c r="AJ157">
        <v>0</v>
      </c>
      <c r="AK157">
        <v>8</v>
      </c>
      <c r="AL157">
        <v>32</v>
      </c>
      <c r="AM157">
        <v>20</v>
      </c>
      <c r="AN157">
        <v>1</v>
      </c>
      <c r="AO157">
        <v>0</v>
      </c>
      <c r="AP157">
        <v>0</v>
      </c>
      <c r="AQ157">
        <v>0</v>
      </c>
      <c r="AR157">
        <v>0</v>
      </c>
      <c r="AS157">
        <v>0</v>
      </c>
      <c r="AT157">
        <v>0</v>
      </c>
      <c r="AU157">
        <v>0</v>
      </c>
      <c r="AV157">
        <v>0</v>
      </c>
      <c r="AW157">
        <v>0</v>
      </c>
      <c r="AX157">
        <v>0</v>
      </c>
      <c r="AY157">
        <v>0</v>
      </c>
      <c r="AZ157">
        <v>0</v>
      </c>
      <c r="BA157">
        <v>0</v>
      </c>
      <c r="BB157">
        <v>0</v>
      </c>
      <c r="BC157">
        <v>0</v>
      </c>
      <c r="BD157">
        <v>0</v>
      </c>
      <c r="BE157">
        <v>0</v>
      </c>
      <c r="BF157">
        <v>0</v>
      </c>
      <c r="BG157" s="20">
        <v>2</v>
      </c>
      <c r="BH157" s="20">
        <v>0</v>
      </c>
      <c r="BI157" s="20">
        <v>52</v>
      </c>
      <c r="BJ157" s="20">
        <v>2</v>
      </c>
      <c r="BK157" s="20">
        <v>454</v>
      </c>
      <c r="BL157" s="20">
        <v>545</v>
      </c>
      <c r="BM157" s="20">
        <v>568</v>
      </c>
      <c r="BN157" s="20">
        <v>59</v>
      </c>
      <c r="BO157" s="20">
        <v>27</v>
      </c>
      <c r="BP157" s="20">
        <v>2462</v>
      </c>
      <c r="BQ157" s="20">
        <v>1029</v>
      </c>
      <c r="BR157" s="20">
        <v>0</v>
      </c>
      <c r="BS157" s="20">
        <v>141</v>
      </c>
      <c r="BT157" s="20">
        <v>29</v>
      </c>
      <c r="BU157" s="20">
        <v>449</v>
      </c>
      <c r="BV157" s="20">
        <v>1730</v>
      </c>
    </row>
    <row r="158" spans="1:74" x14ac:dyDescent="0.25">
      <c r="A158" s="20" t="s">
        <v>452</v>
      </c>
      <c r="B158" s="20" t="s">
        <v>455</v>
      </c>
      <c r="C158" s="20" t="s">
        <v>609</v>
      </c>
      <c r="D158" s="1">
        <v>44571</v>
      </c>
      <c r="E158">
        <v>58</v>
      </c>
      <c r="F158">
        <v>0</v>
      </c>
      <c r="G158">
        <v>0</v>
      </c>
      <c r="H158">
        <v>0</v>
      </c>
      <c r="I158">
        <v>0</v>
      </c>
      <c r="J158">
        <v>48</v>
      </c>
      <c r="K158">
        <v>2</v>
      </c>
      <c r="L158">
        <v>1</v>
      </c>
      <c r="M158">
        <v>1</v>
      </c>
      <c r="N158">
        <v>0</v>
      </c>
      <c r="O158">
        <v>0</v>
      </c>
      <c r="P158">
        <v>0</v>
      </c>
      <c r="Q158">
        <v>0</v>
      </c>
      <c r="R158">
        <v>638</v>
      </c>
      <c r="S158">
        <v>584</v>
      </c>
      <c r="T158">
        <v>18</v>
      </c>
      <c r="U158">
        <v>0</v>
      </c>
      <c r="V158">
        <v>6</v>
      </c>
      <c r="W158">
        <v>631</v>
      </c>
      <c r="X158">
        <v>435</v>
      </c>
      <c r="Y158">
        <v>33</v>
      </c>
      <c r="Z158">
        <v>21</v>
      </c>
      <c r="AA158">
        <v>22</v>
      </c>
      <c r="AB158">
        <v>712</v>
      </c>
      <c r="AC158">
        <v>509</v>
      </c>
      <c r="AD158">
        <v>31</v>
      </c>
      <c r="AE158">
        <v>33</v>
      </c>
      <c r="AF158">
        <v>17</v>
      </c>
      <c r="AG158">
        <v>83</v>
      </c>
      <c r="AH158">
        <v>40</v>
      </c>
      <c r="AI158">
        <v>5</v>
      </c>
      <c r="AJ158">
        <v>3</v>
      </c>
      <c r="AK158">
        <v>1</v>
      </c>
      <c r="AL158">
        <v>38</v>
      </c>
      <c r="AM158">
        <v>33</v>
      </c>
      <c r="AN158">
        <v>3</v>
      </c>
      <c r="AO158">
        <v>0</v>
      </c>
      <c r="AP158">
        <v>0</v>
      </c>
      <c r="AQ158">
        <v>0</v>
      </c>
      <c r="AR158">
        <v>0</v>
      </c>
      <c r="AS158">
        <v>0</v>
      </c>
      <c r="AT158">
        <v>0</v>
      </c>
      <c r="AU158">
        <v>0</v>
      </c>
      <c r="AV158">
        <v>0</v>
      </c>
      <c r="AW158">
        <v>0</v>
      </c>
      <c r="AX158">
        <v>0</v>
      </c>
      <c r="AY158">
        <v>0</v>
      </c>
      <c r="AZ158">
        <v>0</v>
      </c>
      <c r="BA158">
        <v>0</v>
      </c>
      <c r="BB158">
        <v>0</v>
      </c>
      <c r="BC158">
        <v>0</v>
      </c>
      <c r="BD158">
        <v>0</v>
      </c>
      <c r="BE158">
        <v>0</v>
      </c>
      <c r="BF158">
        <v>0</v>
      </c>
      <c r="BG158" s="20">
        <v>0</v>
      </c>
      <c r="BH158" s="20">
        <v>0</v>
      </c>
      <c r="BI158" s="20">
        <v>53</v>
      </c>
      <c r="BJ158" s="20">
        <v>0</v>
      </c>
      <c r="BK158" s="20">
        <v>611</v>
      </c>
      <c r="BL158" s="20">
        <v>542</v>
      </c>
      <c r="BM158" s="20">
        <v>618</v>
      </c>
      <c r="BN158" s="20">
        <v>70</v>
      </c>
      <c r="BO158" s="20">
        <v>35</v>
      </c>
      <c r="BP158" s="20">
        <v>2761</v>
      </c>
      <c r="BQ158" s="20">
        <v>1252</v>
      </c>
      <c r="BR158" s="20">
        <v>0</v>
      </c>
      <c r="BS158" s="20">
        <v>120</v>
      </c>
      <c r="BT158" s="20">
        <v>79</v>
      </c>
      <c r="BU158" s="20">
        <v>467</v>
      </c>
      <c r="BV158" s="20">
        <v>1973</v>
      </c>
    </row>
    <row r="159" spans="1:74" x14ac:dyDescent="0.25">
      <c r="A159" s="20" t="s">
        <v>452</v>
      </c>
      <c r="B159" s="20" t="s">
        <v>587</v>
      </c>
      <c r="C159" s="20" t="s">
        <v>610</v>
      </c>
      <c r="D159" s="1">
        <v>44571</v>
      </c>
      <c r="E159">
        <v>154</v>
      </c>
      <c r="F159">
        <v>3</v>
      </c>
      <c r="G159">
        <v>3</v>
      </c>
      <c r="H159">
        <v>0</v>
      </c>
      <c r="I159">
        <v>0</v>
      </c>
      <c r="J159">
        <v>114</v>
      </c>
      <c r="K159">
        <v>6</v>
      </c>
      <c r="L159">
        <v>8</v>
      </c>
      <c r="M159">
        <v>1</v>
      </c>
      <c r="N159">
        <v>5</v>
      </c>
      <c r="O159">
        <v>4</v>
      </c>
      <c r="P159">
        <v>0</v>
      </c>
      <c r="Q159">
        <v>0</v>
      </c>
      <c r="R159">
        <v>1107</v>
      </c>
      <c r="S159">
        <v>997</v>
      </c>
      <c r="T159">
        <v>26</v>
      </c>
      <c r="U159">
        <v>25</v>
      </c>
      <c r="V159">
        <v>4</v>
      </c>
      <c r="W159">
        <v>1433</v>
      </c>
      <c r="X159">
        <v>908</v>
      </c>
      <c r="Y159">
        <v>46</v>
      </c>
      <c r="Z159">
        <v>134</v>
      </c>
      <c r="AA159">
        <v>16</v>
      </c>
      <c r="AB159">
        <v>1416</v>
      </c>
      <c r="AC159">
        <v>1015</v>
      </c>
      <c r="AD159">
        <v>23</v>
      </c>
      <c r="AE159">
        <v>138</v>
      </c>
      <c r="AF159">
        <v>16</v>
      </c>
      <c r="AG159">
        <v>151</v>
      </c>
      <c r="AH159">
        <v>65</v>
      </c>
      <c r="AI159">
        <v>7</v>
      </c>
      <c r="AJ159">
        <v>17</v>
      </c>
      <c r="AK159">
        <v>3</v>
      </c>
      <c r="AL159">
        <v>98</v>
      </c>
      <c r="AM159">
        <v>83</v>
      </c>
      <c r="AN159">
        <v>4</v>
      </c>
      <c r="AO159">
        <v>0</v>
      </c>
      <c r="AP159">
        <v>1</v>
      </c>
      <c r="AQ159">
        <v>0</v>
      </c>
      <c r="AR159">
        <v>0</v>
      </c>
      <c r="AS159">
        <v>0</v>
      </c>
      <c r="AT159">
        <v>0</v>
      </c>
      <c r="AU159">
        <v>0</v>
      </c>
      <c r="AV159">
        <v>0</v>
      </c>
      <c r="AW159">
        <v>0</v>
      </c>
      <c r="AX159">
        <v>0</v>
      </c>
      <c r="AY159">
        <v>0</v>
      </c>
      <c r="AZ159">
        <v>0</v>
      </c>
      <c r="BA159">
        <v>0</v>
      </c>
      <c r="BB159">
        <v>0</v>
      </c>
      <c r="BC159">
        <v>0</v>
      </c>
      <c r="BD159">
        <v>0</v>
      </c>
      <c r="BE159">
        <v>0</v>
      </c>
      <c r="BF159">
        <v>0</v>
      </c>
      <c r="BG159" s="20">
        <v>3</v>
      </c>
      <c r="BH159" s="20">
        <v>0</v>
      </c>
      <c r="BI159" s="20">
        <v>137</v>
      </c>
      <c r="BJ159" s="20">
        <v>4</v>
      </c>
      <c r="BK159" s="20">
        <v>1043</v>
      </c>
      <c r="BL159" s="20">
        <v>1187</v>
      </c>
      <c r="BM159" s="20">
        <v>1222</v>
      </c>
      <c r="BN159" s="20">
        <v>115</v>
      </c>
      <c r="BO159" s="20">
        <v>91</v>
      </c>
      <c r="BP159" s="20">
        <v>5638</v>
      </c>
      <c r="BQ159" s="20">
        <v>2465</v>
      </c>
      <c r="BR159" s="20">
        <v>0</v>
      </c>
      <c r="BS159" s="20">
        <v>149</v>
      </c>
      <c r="BT159" s="20">
        <v>995</v>
      </c>
      <c r="BU159" s="20">
        <v>326</v>
      </c>
      <c r="BV159" s="20">
        <v>3942</v>
      </c>
    </row>
    <row r="160" spans="1:74" x14ac:dyDescent="0.25">
      <c r="A160" s="20" t="s">
        <v>452</v>
      </c>
      <c r="B160" s="20" t="s">
        <v>453</v>
      </c>
      <c r="C160" s="20" t="s">
        <v>458</v>
      </c>
      <c r="D160" s="1">
        <v>44571</v>
      </c>
      <c r="E160">
        <v>42</v>
      </c>
      <c r="F160">
        <v>1</v>
      </c>
      <c r="G160">
        <v>0</v>
      </c>
      <c r="H160">
        <v>3</v>
      </c>
      <c r="I160">
        <v>2</v>
      </c>
      <c r="J160">
        <v>26</v>
      </c>
      <c r="K160">
        <v>0</v>
      </c>
      <c r="L160">
        <v>3</v>
      </c>
      <c r="M160">
        <v>1</v>
      </c>
      <c r="N160">
        <v>39</v>
      </c>
      <c r="O160">
        <v>38</v>
      </c>
      <c r="P160">
        <v>0</v>
      </c>
      <c r="Q160">
        <v>0</v>
      </c>
      <c r="R160">
        <v>245</v>
      </c>
      <c r="S160">
        <v>211</v>
      </c>
      <c r="T160">
        <v>9</v>
      </c>
      <c r="U160">
        <v>5</v>
      </c>
      <c r="V160">
        <v>3</v>
      </c>
      <c r="W160">
        <v>471</v>
      </c>
      <c r="X160">
        <v>258</v>
      </c>
      <c r="Y160">
        <v>10</v>
      </c>
      <c r="Z160">
        <v>45</v>
      </c>
      <c r="AA160">
        <v>18</v>
      </c>
      <c r="AB160">
        <v>400</v>
      </c>
      <c r="AC160">
        <v>246</v>
      </c>
      <c r="AD160">
        <v>2</v>
      </c>
      <c r="AE160">
        <v>45</v>
      </c>
      <c r="AF160">
        <v>30</v>
      </c>
      <c r="AG160">
        <v>62</v>
      </c>
      <c r="AH160">
        <v>15</v>
      </c>
      <c r="AI160">
        <v>1</v>
      </c>
      <c r="AJ160">
        <v>6</v>
      </c>
      <c r="AK160">
        <v>5</v>
      </c>
      <c r="AL160">
        <v>28</v>
      </c>
      <c r="AM160">
        <v>21</v>
      </c>
      <c r="AN160">
        <v>2</v>
      </c>
      <c r="AO160">
        <v>0</v>
      </c>
      <c r="AP160">
        <v>0</v>
      </c>
      <c r="AQ160">
        <v>0</v>
      </c>
      <c r="AR160">
        <v>0</v>
      </c>
      <c r="AS160">
        <v>1</v>
      </c>
      <c r="AT160">
        <v>0</v>
      </c>
      <c r="AU160">
        <v>0</v>
      </c>
      <c r="AV160">
        <v>0</v>
      </c>
      <c r="AW160">
        <v>0</v>
      </c>
      <c r="AX160">
        <v>0</v>
      </c>
      <c r="AY160">
        <v>0</v>
      </c>
      <c r="AZ160">
        <v>0</v>
      </c>
      <c r="BA160">
        <v>0</v>
      </c>
      <c r="BB160">
        <v>0</v>
      </c>
      <c r="BC160">
        <v>0</v>
      </c>
      <c r="BD160">
        <v>0</v>
      </c>
      <c r="BE160">
        <v>0</v>
      </c>
      <c r="BF160">
        <v>0</v>
      </c>
      <c r="BG160" s="20">
        <v>0</v>
      </c>
      <c r="BH160" s="20">
        <v>2</v>
      </c>
      <c r="BI160" s="20">
        <v>35</v>
      </c>
      <c r="BJ160" s="20">
        <v>39</v>
      </c>
      <c r="BK160" s="20">
        <v>225</v>
      </c>
      <c r="BL160" s="20">
        <v>374</v>
      </c>
      <c r="BM160" s="20">
        <v>315</v>
      </c>
      <c r="BN160" s="20">
        <v>43</v>
      </c>
      <c r="BO160" s="20">
        <v>26</v>
      </c>
      <c r="BP160" s="20">
        <v>1658</v>
      </c>
      <c r="BQ160" s="20">
        <v>581</v>
      </c>
      <c r="BR160" s="20">
        <v>0</v>
      </c>
      <c r="BS160" s="20">
        <v>20</v>
      </c>
      <c r="BT160" s="20">
        <v>81</v>
      </c>
      <c r="BU160" s="20">
        <v>392</v>
      </c>
      <c r="BV160" s="20">
        <v>1078</v>
      </c>
    </row>
    <row r="161" spans="1:74" x14ac:dyDescent="0.25">
      <c r="A161" s="20" t="s">
        <v>452</v>
      </c>
      <c r="B161" s="20" t="s">
        <v>455</v>
      </c>
      <c r="C161" s="20" t="s">
        <v>611</v>
      </c>
      <c r="D161" s="1">
        <v>44571</v>
      </c>
      <c r="E161">
        <v>88</v>
      </c>
      <c r="F161">
        <v>2</v>
      </c>
      <c r="G161">
        <v>2</v>
      </c>
      <c r="H161">
        <v>0</v>
      </c>
      <c r="I161">
        <v>0</v>
      </c>
      <c r="J161">
        <v>74</v>
      </c>
      <c r="K161">
        <v>4</v>
      </c>
      <c r="L161">
        <v>0</v>
      </c>
      <c r="M161">
        <v>1</v>
      </c>
      <c r="N161">
        <v>3</v>
      </c>
      <c r="O161">
        <v>3</v>
      </c>
      <c r="P161">
        <v>0</v>
      </c>
      <c r="Q161">
        <v>0</v>
      </c>
      <c r="R161">
        <v>816</v>
      </c>
      <c r="S161">
        <v>770</v>
      </c>
      <c r="T161">
        <v>23</v>
      </c>
      <c r="U161">
        <v>0</v>
      </c>
      <c r="V161">
        <v>0</v>
      </c>
      <c r="W161">
        <v>605</v>
      </c>
      <c r="X161">
        <v>446</v>
      </c>
      <c r="Y161">
        <v>34</v>
      </c>
      <c r="Z161">
        <v>3</v>
      </c>
      <c r="AA161">
        <v>12</v>
      </c>
      <c r="AB161">
        <v>776</v>
      </c>
      <c r="AC161">
        <v>634</v>
      </c>
      <c r="AD161">
        <v>35</v>
      </c>
      <c r="AE161">
        <v>7</v>
      </c>
      <c r="AF161">
        <v>11</v>
      </c>
      <c r="AG161">
        <v>85</v>
      </c>
      <c r="AH161">
        <v>50</v>
      </c>
      <c r="AI161">
        <v>4</v>
      </c>
      <c r="AJ161">
        <v>3</v>
      </c>
      <c r="AK161">
        <v>3</v>
      </c>
      <c r="AL161">
        <v>52</v>
      </c>
      <c r="AM161">
        <v>45</v>
      </c>
      <c r="AN161">
        <v>1</v>
      </c>
      <c r="AO161">
        <v>0</v>
      </c>
      <c r="AP161">
        <v>0</v>
      </c>
      <c r="AQ161">
        <v>0</v>
      </c>
      <c r="AR161">
        <v>0</v>
      </c>
      <c r="AS161">
        <v>0</v>
      </c>
      <c r="AT161">
        <v>0</v>
      </c>
      <c r="AU161">
        <v>0</v>
      </c>
      <c r="AV161">
        <v>0</v>
      </c>
      <c r="AW161">
        <v>0</v>
      </c>
      <c r="AX161">
        <v>0</v>
      </c>
      <c r="AY161">
        <v>0</v>
      </c>
      <c r="AZ161">
        <v>0</v>
      </c>
      <c r="BA161">
        <v>0</v>
      </c>
      <c r="BB161">
        <v>0</v>
      </c>
      <c r="BC161">
        <v>0</v>
      </c>
      <c r="BD161">
        <v>0</v>
      </c>
      <c r="BE161">
        <v>0</v>
      </c>
      <c r="BF161">
        <v>0</v>
      </c>
      <c r="BG161" s="20">
        <v>2</v>
      </c>
      <c r="BH161" s="20">
        <v>0</v>
      </c>
      <c r="BI161" s="20">
        <v>81</v>
      </c>
      <c r="BJ161" s="20">
        <v>3</v>
      </c>
      <c r="BK161" s="20">
        <v>789</v>
      </c>
      <c r="BL161" s="20">
        <v>540</v>
      </c>
      <c r="BM161" s="20">
        <v>713</v>
      </c>
      <c r="BN161" s="20">
        <v>72</v>
      </c>
      <c r="BO161" s="20">
        <v>50</v>
      </c>
      <c r="BP161" s="20">
        <v>2506</v>
      </c>
      <c r="BQ161" s="20">
        <v>1429</v>
      </c>
      <c r="BR161" s="20">
        <v>0</v>
      </c>
      <c r="BS161" s="20">
        <v>92</v>
      </c>
      <c r="BT161" s="20">
        <v>28</v>
      </c>
      <c r="BU161" s="20">
        <v>269</v>
      </c>
      <c r="BV161" s="20">
        <v>2038</v>
      </c>
    </row>
    <row r="162" spans="1:74" x14ac:dyDescent="0.25">
      <c r="A162" s="20" t="s">
        <v>452</v>
      </c>
      <c r="B162" s="20" t="s">
        <v>453</v>
      </c>
      <c r="C162" s="20" t="s">
        <v>612</v>
      </c>
      <c r="D162" s="1">
        <v>44571</v>
      </c>
      <c r="E162">
        <v>206</v>
      </c>
      <c r="F162">
        <v>3</v>
      </c>
      <c r="G162">
        <v>3</v>
      </c>
      <c r="H162">
        <v>1</v>
      </c>
      <c r="I162">
        <v>1</v>
      </c>
      <c r="J162">
        <v>170</v>
      </c>
      <c r="K162">
        <v>2</v>
      </c>
      <c r="L162">
        <v>6</v>
      </c>
      <c r="M162">
        <v>0</v>
      </c>
      <c r="N162">
        <v>35</v>
      </c>
      <c r="O162">
        <v>33</v>
      </c>
      <c r="P162">
        <v>0</v>
      </c>
      <c r="Q162">
        <v>0</v>
      </c>
      <c r="R162">
        <v>1840</v>
      </c>
      <c r="S162">
        <v>1708</v>
      </c>
      <c r="T162">
        <v>34</v>
      </c>
      <c r="U162">
        <v>7</v>
      </c>
      <c r="V162">
        <v>28</v>
      </c>
      <c r="W162">
        <v>1279</v>
      </c>
      <c r="X162">
        <v>964</v>
      </c>
      <c r="Y162">
        <v>34</v>
      </c>
      <c r="Z162">
        <v>43</v>
      </c>
      <c r="AA162">
        <v>16</v>
      </c>
      <c r="AB162">
        <v>2198</v>
      </c>
      <c r="AC162">
        <v>1713</v>
      </c>
      <c r="AD162">
        <v>50</v>
      </c>
      <c r="AE162">
        <v>66</v>
      </c>
      <c r="AF162">
        <v>101</v>
      </c>
      <c r="AG162">
        <v>198</v>
      </c>
      <c r="AH162">
        <v>94</v>
      </c>
      <c r="AI162">
        <v>0</v>
      </c>
      <c r="AJ162">
        <v>22</v>
      </c>
      <c r="AK162">
        <v>5</v>
      </c>
      <c r="AL162">
        <v>121</v>
      </c>
      <c r="AM162">
        <v>109</v>
      </c>
      <c r="AN162">
        <v>5</v>
      </c>
      <c r="AO162">
        <v>0</v>
      </c>
      <c r="AP162">
        <v>1</v>
      </c>
      <c r="AQ162">
        <v>0</v>
      </c>
      <c r="AR162">
        <v>0</v>
      </c>
      <c r="AS162">
        <v>0</v>
      </c>
      <c r="AT162">
        <v>0</v>
      </c>
      <c r="AU162">
        <v>0</v>
      </c>
      <c r="AV162">
        <v>0</v>
      </c>
      <c r="AW162">
        <v>0</v>
      </c>
      <c r="AX162">
        <v>0</v>
      </c>
      <c r="AY162">
        <v>0</v>
      </c>
      <c r="AZ162">
        <v>0</v>
      </c>
      <c r="BA162">
        <v>0</v>
      </c>
      <c r="BB162">
        <v>0</v>
      </c>
      <c r="BC162">
        <v>0</v>
      </c>
      <c r="BD162">
        <v>0</v>
      </c>
      <c r="BE162">
        <v>0</v>
      </c>
      <c r="BF162">
        <v>0</v>
      </c>
      <c r="BG162" s="20">
        <v>3</v>
      </c>
      <c r="BH162" s="20">
        <v>1</v>
      </c>
      <c r="BI162" s="20">
        <v>195</v>
      </c>
      <c r="BJ162" s="20">
        <v>34</v>
      </c>
      <c r="BK162" s="20">
        <v>1766</v>
      </c>
      <c r="BL162" s="20">
        <v>1152</v>
      </c>
      <c r="BM162" s="20">
        <v>1960</v>
      </c>
      <c r="BN162" s="20">
        <v>162</v>
      </c>
      <c r="BO162" s="20">
        <v>114</v>
      </c>
      <c r="BP162" s="20">
        <v>6852</v>
      </c>
      <c r="BQ162" s="20">
        <v>3931</v>
      </c>
      <c r="BR162" s="20">
        <v>0</v>
      </c>
      <c r="BS162" s="20">
        <v>106</v>
      </c>
      <c r="BT162" s="20">
        <v>712</v>
      </c>
      <c r="BU162" s="20">
        <v>335</v>
      </c>
      <c r="BV162" s="20">
        <v>5529</v>
      </c>
    </row>
    <row r="163" spans="1:74" x14ac:dyDescent="0.25">
      <c r="A163" s="20" t="s">
        <v>452</v>
      </c>
      <c r="B163" s="20" t="s">
        <v>587</v>
      </c>
      <c r="C163" s="20" t="s">
        <v>613</v>
      </c>
      <c r="D163" s="1">
        <v>44571</v>
      </c>
      <c r="E163">
        <v>80</v>
      </c>
      <c r="F163">
        <v>3</v>
      </c>
      <c r="G163">
        <v>2</v>
      </c>
      <c r="H163">
        <v>1</v>
      </c>
      <c r="I163">
        <v>1</v>
      </c>
      <c r="J163">
        <v>60</v>
      </c>
      <c r="K163">
        <v>1</v>
      </c>
      <c r="L163">
        <v>2</v>
      </c>
      <c r="M163">
        <v>2</v>
      </c>
      <c r="N163">
        <v>35</v>
      </c>
      <c r="O163">
        <v>30</v>
      </c>
      <c r="P163">
        <v>0</v>
      </c>
      <c r="Q163">
        <v>0</v>
      </c>
      <c r="R163">
        <v>394</v>
      </c>
      <c r="S163">
        <v>346</v>
      </c>
      <c r="T163">
        <v>2</v>
      </c>
      <c r="U163">
        <v>10</v>
      </c>
      <c r="V163">
        <v>6</v>
      </c>
      <c r="W163">
        <v>827</v>
      </c>
      <c r="X163">
        <v>475</v>
      </c>
      <c r="Y163">
        <v>22</v>
      </c>
      <c r="Z163">
        <v>71</v>
      </c>
      <c r="AA163">
        <v>34</v>
      </c>
      <c r="AB163">
        <v>758</v>
      </c>
      <c r="AC163">
        <v>519</v>
      </c>
      <c r="AD163">
        <v>8</v>
      </c>
      <c r="AE163">
        <v>68</v>
      </c>
      <c r="AF163">
        <v>31</v>
      </c>
      <c r="AG163">
        <v>110</v>
      </c>
      <c r="AH163">
        <v>51</v>
      </c>
      <c r="AI163">
        <v>0</v>
      </c>
      <c r="AJ163">
        <v>8</v>
      </c>
      <c r="AK163">
        <v>2</v>
      </c>
      <c r="AL163">
        <v>44</v>
      </c>
      <c r="AM163">
        <v>40</v>
      </c>
      <c r="AN163">
        <v>0</v>
      </c>
      <c r="AO163">
        <v>0</v>
      </c>
      <c r="AP163">
        <v>2</v>
      </c>
      <c r="AQ163">
        <v>0</v>
      </c>
      <c r="AR163">
        <v>0</v>
      </c>
      <c r="AS163">
        <v>0</v>
      </c>
      <c r="AT163">
        <v>0</v>
      </c>
      <c r="AU163">
        <v>0</v>
      </c>
      <c r="AV163">
        <v>0</v>
      </c>
      <c r="AW163">
        <v>0</v>
      </c>
      <c r="AX163">
        <v>0</v>
      </c>
      <c r="AY163">
        <v>0</v>
      </c>
      <c r="AZ163">
        <v>0</v>
      </c>
      <c r="BA163">
        <v>0</v>
      </c>
      <c r="BB163">
        <v>0</v>
      </c>
      <c r="BC163">
        <v>0</v>
      </c>
      <c r="BD163">
        <v>0</v>
      </c>
      <c r="BE163">
        <v>0</v>
      </c>
      <c r="BF163">
        <v>0</v>
      </c>
      <c r="BG163" s="20">
        <v>3</v>
      </c>
      <c r="BH163" s="20">
        <v>1</v>
      </c>
      <c r="BI163" s="20">
        <v>73</v>
      </c>
      <c r="BJ163" s="20">
        <v>35</v>
      </c>
      <c r="BK163" s="20">
        <v>370</v>
      </c>
      <c r="BL163" s="20">
        <v>665</v>
      </c>
      <c r="BM163" s="20">
        <v>639</v>
      </c>
      <c r="BN163" s="20">
        <v>93</v>
      </c>
      <c r="BO163" s="20">
        <v>42</v>
      </c>
      <c r="BP163" s="20">
        <v>3734</v>
      </c>
      <c r="BQ163" s="20">
        <v>1433</v>
      </c>
      <c r="BR163" s="20">
        <v>0</v>
      </c>
      <c r="BS163" s="20">
        <v>30</v>
      </c>
      <c r="BT163" s="20">
        <v>390</v>
      </c>
      <c r="BU163" s="20">
        <v>630</v>
      </c>
      <c r="BV163" s="20">
        <v>2501</v>
      </c>
    </row>
    <row r="164" spans="1:74" x14ac:dyDescent="0.25">
      <c r="A164" s="20" t="s">
        <v>452</v>
      </c>
      <c r="B164" s="20" t="s">
        <v>602</v>
      </c>
      <c r="C164" s="20" t="s">
        <v>614</v>
      </c>
      <c r="D164" s="1">
        <v>44571</v>
      </c>
      <c r="E164">
        <v>164</v>
      </c>
      <c r="F164">
        <v>7</v>
      </c>
      <c r="G164">
        <v>7</v>
      </c>
      <c r="H164">
        <v>0</v>
      </c>
      <c r="I164">
        <v>0</v>
      </c>
      <c r="J164">
        <v>132</v>
      </c>
      <c r="K164">
        <v>1</v>
      </c>
      <c r="L164">
        <v>7</v>
      </c>
      <c r="M164">
        <v>3</v>
      </c>
      <c r="N164">
        <v>23</v>
      </c>
      <c r="O164">
        <v>16</v>
      </c>
      <c r="P164">
        <v>1</v>
      </c>
      <c r="Q164">
        <v>1</v>
      </c>
      <c r="R164">
        <v>1216</v>
      </c>
      <c r="S164">
        <v>1130</v>
      </c>
      <c r="T164">
        <v>14</v>
      </c>
      <c r="U164">
        <v>11</v>
      </c>
      <c r="V164">
        <v>21</v>
      </c>
      <c r="W164">
        <v>1225</v>
      </c>
      <c r="X164">
        <v>884</v>
      </c>
      <c r="Y164">
        <v>10</v>
      </c>
      <c r="Z164">
        <v>65</v>
      </c>
      <c r="AA164">
        <v>60</v>
      </c>
      <c r="AB164">
        <v>1647</v>
      </c>
      <c r="AC164">
        <v>1279</v>
      </c>
      <c r="AD164">
        <v>8</v>
      </c>
      <c r="AE164">
        <v>72</v>
      </c>
      <c r="AF164">
        <v>51</v>
      </c>
      <c r="AG164">
        <v>154</v>
      </c>
      <c r="AH164">
        <v>71</v>
      </c>
      <c r="AI164">
        <v>2</v>
      </c>
      <c r="AJ164">
        <v>6</v>
      </c>
      <c r="AK164">
        <v>14</v>
      </c>
      <c r="AL164">
        <v>106</v>
      </c>
      <c r="AM164">
        <v>89</v>
      </c>
      <c r="AN164">
        <v>1</v>
      </c>
      <c r="AO164">
        <v>0</v>
      </c>
      <c r="AP164">
        <v>0</v>
      </c>
      <c r="AQ164">
        <v>0</v>
      </c>
      <c r="AR164">
        <v>0</v>
      </c>
      <c r="AS164">
        <v>0</v>
      </c>
      <c r="AT164">
        <v>0</v>
      </c>
      <c r="AU164">
        <v>0</v>
      </c>
      <c r="AV164">
        <v>0</v>
      </c>
      <c r="AW164">
        <v>0</v>
      </c>
      <c r="AX164">
        <v>0</v>
      </c>
      <c r="AY164">
        <v>0</v>
      </c>
      <c r="AZ164">
        <v>0</v>
      </c>
      <c r="BA164">
        <v>0</v>
      </c>
      <c r="BB164">
        <v>0</v>
      </c>
      <c r="BC164">
        <v>0</v>
      </c>
      <c r="BD164">
        <v>0</v>
      </c>
      <c r="BE164">
        <v>0</v>
      </c>
      <c r="BF164">
        <v>0</v>
      </c>
      <c r="BG164" s="20">
        <v>7</v>
      </c>
      <c r="BH164" s="20">
        <v>0</v>
      </c>
      <c r="BI164" s="20">
        <v>151</v>
      </c>
      <c r="BJ164" s="20">
        <v>19</v>
      </c>
      <c r="BK164" s="20">
        <v>1163</v>
      </c>
      <c r="BL164" s="20">
        <v>1063</v>
      </c>
      <c r="BM164" s="20">
        <v>1491</v>
      </c>
      <c r="BN164" s="20">
        <v>123</v>
      </c>
      <c r="BO164" s="20">
        <v>103</v>
      </c>
      <c r="BP164" s="20">
        <v>5795</v>
      </c>
      <c r="BQ164" s="20">
        <v>3054</v>
      </c>
      <c r="BR164" s="20">
        <v>0</v>
      </c>
      <c r="BS164" s="20">
        <v>26</v>
      </c>
      <c r="BT164" s="20">
        <v>176</v>
      </c>
      <c r="BU164" s="20">
        <v>896</v>
      </c>
      <c r="BV164" s="20">
        <v>4492</v>
      </c>
    </row>
    <row r="165" spans="1:74" x14ac:dyDescent="0.25">
      <c r="A165" s="20" t="s">
        <v>452</v>
      </c>
      <c r="B165" s="20" t="s">
        <v>453</v>
      </c>
      <c r="C165" s="20" t="s">
        <v>615</v>
      </c>
      <c r="D165" s="1">
        <v>44571</v>
      </c>
      <c r="E165">
        <v>53</v>
      </c>
      <c r="F165">
        <v>1</v>
      </c>
      <c r="G165">
        <v>1</v>
      </c>
      <c r="H165">
        <v>0</v>
      </c>
      <c r="I165">
        <v>0</v>
      </c>
      <c r="J165">
        <v>36</v>
      </c>
      <c r="K165">
        <v>0</v>
      </c>
      <c r="L165">
        <v>4</v>
      </c>
      <c r="M165">
        <v>1</v>
      </c>
      <c r="N165">
        <v>1</v>
      </c>
      <c r="O165">
        <v>1</v>
      </c>
      <c r="P165">
        <v>0</v>
      </c>
      <c r="Q165">
        <v>0</v>
      </c>
      <c r="R165">
        <v>291</v>
      </c>
      <c r="S165">
        <v>235</v>
      </c>
      <c r="T165">
        <v>0</v>
      </c>
      <c r="U165">
        <v>18</v>
      </c>
      <c r="V165">
        <v>6</v>
      </c>
      <c r="W165">
        <v>686</v>
      </c>
      <c r="X165">
        <v>398</v>
      </c>
      <c r="Y165">
        <v>1</v>
      </c>
      <c r="Z165">
        <v>84</v>
      </c>
      <c r="AA165">
        <v>35</v>
      </c>
      <c r="AB165">
        <v>587</v>
      </c>
      <c r="AC165">
        <v>362</v>
      </c>
      <c r="AD165">
        <v>1</v>
      </c>
      <c r="AE165">
        <v>75</v>
      </c>
      <c r="AF165">
        <v>16</v>
      </c>
      <c r="AG165">
        <v>72</v>
      </c>
      <c r="AH165">
        <v>23</v>
      </c>
      <c r="AI165">
        <v>1</v>
      </c>
      <c r="AJ165">
        <v>3</v>
      </c>
      <c r="AK165">
        <v>13</v>
      </c>
      <c r="AL165">
        <v>26</v>
      </c>
      <c r="AM165">
        <v>19</v>
      </c>
      <c r="AN165">
        <v>0</v>
      </c>
      <c r="AO165">
        <v>1</v>
      </c>
      <c r="AP165">
        <v>0</v>
      </c>
      <c r="AQ165">
        <v>0</v>
      </c>
      <c r="AR165">
        <v>0</v>
      </c>
      <c r="AS165">
        <v>0</v>
      </c>
      <c r="AT165">
        <v>0</v>
      </c>
      <c r="AU165">
        <v>0</v>
      </c>
      <c r="AV165">
        <v>0</v>
      </c>
      <c r="AW165">
        <v>0</v>
      </c>
      <c r="AX165">
        <v>0</v>
      </c>
      <c r="AY165">
        <v>0</v>
      </c>
      <c r="AZ165">
        <v>0</v>
      </c>
      <c r="BA165">
        <v>0</v>
      </c>
      <c r="BB165">
        <v>0</v>
      </c>
      <c r="BC165">
        <v>0</v>
      </c>
      <c r="BD165">
        <v>0</v>
      </c>
      <c r="BE165">
        <v>0</v>
      </c>
      <c r="BF165">
        <v>0</v>
      </c>
      <c r="BG165" s="20">
        <v>1</v>
      </c>
      <c r="BH165" s="20">
        <v>0</v>
      </c>
      <c r="BI165" s="20">
        <v>46</v>
      </c>
      <c r="BJ165" s="20">
        <v>1</v>
      </c>
      <c r="BK165" s="20">
        <v>259</v>
      </c>
      <c r="BL165" s="20">
        <v>537</v>
      </c>
      <c r="BM165" s="20">
        <v>476</v>
      </c>
      <c r="BN165" s="20">
        <v>50</v>
      </c>
      <c r="BO165" s="20">
        <v>22</v>
      </c>
      <c r="BP165" s="20">
        <v>2524</v>
      </c>
      <c r="BQ165" s="20">
        <v>863</v>
      </c>
      <c r="BR165" s="20">
        <v>0</v>
      </c>
      <c r="BS165" s="20">
        <v>4</v>
      </c>
      <c r="BT165" s="20">
        <v>96</v>
      </c>
      <c r="BU165" s="20">
        <v>657</v>
      </c>
      <c r="BV165" s="20">
        <v>1641</v>
      </c>
    </row>
    <row r="166" spans="1:74" x14ac:dyDescent="0.25">
      <c r="A166" s="20" t="s">
        <v>452</v>
      </c>
      <c r="B166" s="20" t="s">
        <v>455</v>
      </c>
      <c r="C166" s="20" t="s">
        <v>616</v>
      </c>
      <c r="D166" s="1">
        <v>44571</v>
      </c>
      <c r="E166">
        <v>178</v>
      </c>
      <c r="F166">
        <v>7</v>
      </c>
      <c r="G166">
        <v>6</v>
      </c>
      <c r="H166">
        <v>0</v>
      </c>
      <c r="I166">
        <v>0</v>
      </c>
      <c r="J166">
        <v>146</v>
      </c>
      <c r="K166">
        <v>5</v>
      </c>
      <c r="L166">
        <v>4</v>
      </c>
      <c r="M166">
        <v>2</v>
      </c>
      <c r="N166">
        <v>3</v>
      </c>
      <c r="O166">
        <v>3</v>
      </c>
      <c r="P166">
        <v>0</v>
      </c>
      <c r="Q166">
        <v>0</v>
      </c>
      <c r="R166">
        <v>1759</v>
      </c>
      <c r="S166">
        <v>1577</v>
      </c>
      <c r="T166">
        <v>52</v>
      </c>
      <c r="U166">
        <v>10</v>
      </c>
      <c r="V166">
        <v>37</v>
      </c>
      <c r="W166">
        <v>1816</v>
      </c>
      <c r="X166">
        <v>1238</v>
      </c>
      <c r="Y166">
        <v>50</v>
      </c>
      <c r="Z166">
        <v>66</v>
      </c>
      <c r="AA166">
        <v>57</v>
      </c>
      <c r="AB166">
        <v>2158</v>
      </c>
      <c r="AC166">
        <v>1568</v>
      </c>
      <c r="AD166">
        <v>32</v>
      </c>
      <c r="AE166">
        <v>74</v>
      </c>
      <c r="AF166">
        <v>126</v>
      </c>
      <c r="AG166">
        <v>192</v>
      </c>
      <c r="AH166">
        <v>86</v>
      </c>
      <c r="AI166">
        <v>4</v>
      </c>
      <c r="AJ166">
        <v>17</v>
      </c>
      <c r="AK166">
        <v>14</v>
      </c>
      <c r="AL166">
        <v>153</v>
      </c>
      <c r="AM166">
        <v>147</v>
      </c>
      <c r="AN166">
        <v>2</v>
      </c>
      <c r="AO166">
        <v>0</v>
      </c>
      <c r="AP166">
        <v>0</v>
      </c>
      <c r="AQ166">
        <v>0</v>
      </c>
      <c r="AR166">
        <v>0</v>
      </c>
      <c r="AS166">
        <v>0</v>
      </c>
      <c r="AT166">
        <v>0</v>
      </c>
      <c r="AU166">
        <v>0</v>
      </c>
      <c r="AV166">
        <v>0</v>
      </c>
      <c r="AW166">
        <v>0</v>
      </c>
      <c r="AX166">
        <v>0</v>
      </c>
      <c r="AY166">
        <v>0</v>
      </c>
      <c r="AZ166">
        <v>0</v>
      </c>
      <c r="BA166">
        <v>0</v>
      </c>
      <c r="BB166">
        <v>0</v>
      </c>
      <c r="BC166">
        <v>0</v>
      </c>
      <c r="BD166">
        <v>0</v>
      </c>
      <c r="BE166">
        <v>0</v>
      </c>
      <c r="BF166">
        <v>0</v>
      </c>
      <c r="BG166" s="20">
        <v>7</v>
      </c>
      <c r="BH166" s="20">
        <v>0</v>
      </c>
      <c r="BI166" s="20">
        <v>163</v>
      </c>
      <c r="BJ166" s="20">
        <v>3</v>
      </c>
      <c r="BK166" s="20">
        <v>1653</v>
      </c>
      <c r="BL166" s="20">
        <v>1597</v>
      </c>
      <c r="BM166" s="20">
        <v>1903</v>
      </c>
      <c r="BN166" s="20">
        <v>145</v>
      </c>
      <c r="BO166" s="20">
        <v>150</v>
      </c>
      <c r="BP166" s="20">
        <v>6990</v>
      </c>
      <c r="BQ166" s="20">
        <v>3493</v>
      </c>
      <c r="BR166" s="20">
        <v>0</v>
      </c>
      <c r="BS166" s="20">
        <v>106</v>
      </c>
      <c r="BT166" s="20">
        <v>210</v>
      </c>
      <c r="BU166" s="20">
        <v>1132</v>
      </c>
      <c r="BV166" s="20">
        <v>5296</v>
      </c>
    </row>
    <row r="167" spans="1:74" x14ac:dyDescent="0.25">
      <c r="A167" s="20" t="s">
        <v>452</v>
      </c>
      <c r="B167" s="20" t="s">
        <v>455</v>
      </c>
      <c r="C167" s="20" t="s">
        <v>617</v>
      </c>
      <c r="D167" s="1">
        <v>44571</v>
      </c>
      <c r="E167">
        <v>73</v>
      </c>
      <c r="F167">
        <v>2</v>
      </c>
      <c r="G167">
        <v>2</v>
      </c>
      <c r="H167">
        <v>0</v>
      </c>
      <c r="I167">
        <v>0</v>
      </c>
      <c r="J167">
        <v>61</v>
      </c>
      <c r="K167">
        <v>2</v>
      </c>
      <c r="L167">
        <v>2</v>
      </c>
      <c r="M167">
        <v>2</v>
      </c>
      <c r="N167">
        <v>1</v>
      </c>
      <c r="O167">
        <v>1</v>
      </c>
      <c r="P167">
        <v>0</v>
      </c>
      <c r="Q167">
        <v>0</v>
      </c>
      <c r="R167">
        <v>548</v>
      </c>
      <c r="S167">
        <v>514</v>
      </c>
      <c r="T167">
        <v>12</v>
      </c>
      <c r="U167">
        <v>0</v>
      </c>
      <c r="V167">
        <v>4</v>
      </c>
      <c r="W167">
        <v>634</v>
      </c>
      <c r="X167">
        <v>458</v>
      </c>
      <c r="Y167">
        <v>23</v>
      </c>
      <c r="Z167">
        <v>5</v>
      </c>
      <c r="AA167">
        <v>29</v>
      </c>
      <c r="AB167">
        <v>818</v>
      </c>
      <c r="AC167">
        <v>629</v>
      </c>
      <c r="AD167">
        <v>38</v>
      </c>
      <c r="AE167">
        <v>2</v>
      </c>
      <c r="AF167">
        <v>36</v>
      </c>
      <c r="AG167">
        <v>108</v>
      </c>
      <c r="AH167">
        <v>60</v>
      </c>
      <c r="AI167">
        <v>3</v>
      </c>
      <c r="AJ167">
        <v>1</v>
      </c>
      <c r="AK167">
        <v>11</v>
      </c>
      <c r="AL167">
        <v>42</v>
      </c>
      <c r="AM167">
        <v>39</v>
      </c>
      <c r="AN167">
        <v>0</v>
      </c>
      <c r="AO167">
        <v>0</v>
      </c>
      <c r="AP167">
        <v>0</v>
      </c>
      <c r="AQ167">
        <v>0</v>
      </c>
      <c r="AR167">
        <v>0</v>
      </c>
      <c r="AS167">
        <v>0</v>
      </c>
      <c r="AT167">
        <v>0</v>
      </c>
      <c r="AU167">
        <v>0</v>
      </c>
      <c r="AV167">
        <v>0</v>
      </c>
      <c r="AW167">
        <v>0</v>
      </c>
      <c r="AX167">
        <v>0</v>
      </c>
      <c r="AY167">
        <v>0</v>
      </c>
      <c r="AZ167">
        <v>0</v>
      </c>
      <c r="BA167">
        <v>0</v>
      </c>
      <c r="BB167">
        <v>0</v>
      </c>
      <c r="BC167">
        <v>0</v>
      </c>
      <c r="BD167">
        <v>0</v>
      </c>
      <c r="BE167">
        <v>0</v>
      </c>
      <c r="BF167">
        <v>0</v>
      </c>
      <c r="BG167" s="20">
        <v>2</v>
      </c>
      <c r="BH167" s="20">
        <v>0</v>
      </c>
      <c r="BI167" s="20">
        <v>66</v>
      </c>
      <c r="BJ167" s="20">
        <v>1</v>
      </c>
      <c r="BK167" s="20">
        <v>530</v>
      </c>
      <c r="BL167" s="20">
        <v>562</v>
      </c>
      <c r="BM167" s="20">
        <v>726</v>
      </c>
      <c r="BN167" s="20">
        <v>85</v>
      </c>
      <c r="BO167" s="20">
        <v>41</v>
      </c>
      <c r="BP167" s="20">
        <v>2904</v>
      </c>
      <c r="BQ167" s="20">
        <v>1575</v>
      </c>
      <c r="BR167" s="20">
        <v>0</v>
      </c>
      <c r="BS167" s="20">
        <v>49</v>
      </c>
      <c r="BT167" s="20">
        <v>14</v>
      </c>
      <c r="BU167" s="20">
        <v>392</v>
      </c>
      <c r="BV167" s="20">
        <v>2350</v>
      </c>
    </row>
    <row r="168" spans="1:74" x14ac:dyDescent="0.25">
      <c r="A168" s="20" t="s">
        <v>452</v>
      </c>
      <c r="B168" s="20" t="s">
        <v>455</v>
      </c>
      <c r="C168" s="20" t="s">
        <v>618</v>
      </c>
      <c r="D168" s="1">
        <v>44571</v>
      </c>
      <c r="E168">
        <v>81</v>
      </c>
      <c r="F168">
        <v>0</v>
      </c>
      <c r="G168">
        <v>0</v>
      </c>
      <c r="H168">
        <v>0</v>
      </c>
      <c r="I168">
        <v>0</v>
      </c>
      <c r="J168">
        <v>74</v>
      </c>
      <c r="K168">
        <v>1</v>
      </c>
      <c r="L168">
        <v>0</v>
      </c>
      <c r="M168">
        <v>0</v>
      </c>
      <c r="N168">
        <v>0</v>
      </c>
      <c r="O168">
        <v>0</v>
      </c>
      <c r="P168">
        <v>0</v>
      </c>
      <c r="Q168">
        <v>0</v>
      </c>
      <c r="R168">
        <v>629</v>
      </c>
      <c r="S168">
        <v>607</v>
      </c>
      <c r="T168">
        <v>6</v>
      </c>
      <c r="U168">
        <v>2</v>
      </c>
      <c r="V168">
        <v>1</v>
      </c>
      <c r="W168">
        <v>444</v>
      </c>
      <c r="X168">
        <v>356</v>
      </c>
      <c r="Y168">
        <v>21</v>
      </c>
      <c r="Z168">
        <v>4</v>
      </c>
      <c r="AA168">
        <v>5</v>
      </c>
      <c r="AB168">
        <v>674</v>
      </c>
      <c r="AC168">
        <v>556</v>
      </c>
      <c r="AD168">
        <v>16</v>
      </c>
      <c r="AE168">
        <v>12</v>
      </c>
      <c r="AF168">
        <v>12</v>
      </c>
      <c r="AG168">
        <v>88</v>
      </c>
      <c r="AH168">
        <v>53</v>
      </c>
      <c r="AI168">
        <v>0</v>
      </c>
      <c r="AJ168">
        <v>3</v>
      </c>
      <c r="AK168">
        <v>4</v>
      </c>
      <c r="AL168">
        <v>14</v>
      </c>
      <c r="AM168">
        <v>11</v>
      </c>
      <c r="AN168">
        <v>1</v>
      </c>
      <c r="AO168">
        <v>0</v>
      </c>
      <c r="AP168">
        <v>1</v>
      </c>
      <c r="AQ168">
        <v>0</v>
      </c>
      <c r="AR168">
        <v>0</v>
      </c>
      <c r="AS168">
        <v>0</v>
      </c>
      <c r="AT168">
        <v>0</v>
      </c>
      <c r="AU168">
        <v>0</v>
      </c>
      <c r="AV168">
        <v>0</v>
      </c>
      <c r="AW168">
        <v>0</v>
      </c>
      <c r="AX168">
        <v>0</v>
      </c>
      <c r="AY168">
        <v>0</v>
      </c>
      <c r="AZ168">
        <v>0</v>
      </c>
      <c r="BA168">
        <v>0</v>
      </c>
      <c r="BB168">
        <v>0</v>
      </c>
      <c r="BC168">
        <v>0</v>
      </c>
      <c r="BD168">
        <v>0</v>
      </c>
      <c r="BE168">
        <v>0</v>
      </c>
      <c r="BF168">
        <v>0</v>
      </c>
      <c r="BG168" s="20">
        <v>0</v>
      </c>
      <c r="BH168" s="20">
        <v>0</v>
      </c>
      <c r="BI168" s="20">
        <v>80</v>
      </c>
      <c r="BJ168" s="20">
        <v>0</v>
      </c>
      <c r="BK168" s="20">
        <v>617</v>
      </c>
      <c r="BL168" s="20">
        <v>407</v>
      </c>
      <c r="BM168" s="20">
        <v>625</v>
      </c>
      <c r="BN168" s="20">
        <v>76</v>
      </c>
      <c r="BO168" s="20">
        <v>12</v>
      </c>
      <c r="BP168" s="20">
        <v>2233</v>
      </c>
      <c r="BQ168" s="20">
        <v>1397</v>
      </c>
      <c r="BR168" s="20">
        <v>0</v>
      </c>
      <c r="BS168" s="20">
        <v>37</v>
      </c>
      <c r="BT168" s="20">
        <v>21</v>
      </c>
      <c r="BU168" s="20">
        <v>217</v>
      </c>
      <c r="BV168" s="20">
        <v>1902</v>
      </c>
    </row>
    <row r="169" spans="1:74" x14ac:dyDescent="0.25">
      <c r="A169" s="20" t="s">
        <v>452</v>
      </c>
      <c r="B169" s="20" t="s">
        <v>455</v>
      </c>
      <c r="C169" s="20" t="s">
        <v>619</v>
      </c>
      <c r="D169" s="1">
        <v>44571</v>
      </c>
      <c r="E169">
        <v>60</v>
      </c>
      <c r="F169">
        <v>0</v>
      </c>
      <c r="G169">
        <v>0</v>
      </c>
      <c r="H169">
        <v>0</v>
      </c>
      <c r="I169">
        <v>0</v>
      </c>
      <c r="J169">
        <v>53</v>
      </c>
      <c r="K169">
        <v>1</v>
      </c>
      <c r="L169">
        <v>0</v>
      </c>
      <c r="M169">
        <v>0</v>
      </c>
      <c r="N169">
        <v>0</v>
      </c>
      <c r="O169">
        <v>0</v>
      </c>
      <c r="P169">
        <v>0</v>
      </c>
      <c r="Q169">
        <v>0</v>
      </c>
      <c r="R169">
        <v>416</v>
      </c>
      <c r="S169">
        <v>370</v>
      </c>
      <c r="T169">
        <v>11</v>
      </c>
      <c r="U169">
        <v>6</v>
      </c>
      <c r="V169">
        <v>5</v>
      </c>
      <c r="W169">
        <v>428</v>
      </c>
      <c r="X169">
        <v>303</v>
      </c>
      <c r="Y169">
        <v>20</v>
      </c>
      <c r="Z169">
        <v>10</v>
      </c>
      <c r="AA169">
        <v>8</v>
      </c>
      <c r="AB169">
        <v>642</v>
      </c>
      <c r="AC169">
        <v>462</v>
      </c>
      <c r="AD169">
        <v>14</v>
      </c>
      <c r="AE169">
        <v>43</v>
      </c>
      <c r="AF169">
        <v>17</v>
      </c>
      <c r="AG169">
        <v>62</v>
      </c>
      <c r="AH169">
        <v>26</v>
      </c>
      <c r="AI169">
        <v>5</v>
      </c>
      <c r="AJ169">
        <v>1</v>
      </c>
      <c r="AK169">
        <v>5</v>
      </c>
      <c r="AL169">
        <v>24</v>
      </c>
      <c r="AM169">
        <v>18</v>
      </c>
      <c r="AN169">
        <v>2</v>
      </c>
      <c r="AO169">
        <v>0</v>
      </c>
      <c r="AP169">
        <v>0</v>
      </c>
      <c r="AQ169">
        <v>0</v>
      </c>
      <c r="AR169">
        <v>0</v>
      </c>
      <c r="AS169">
        <v>0</v>
      </c>
      <c r="AT169">
        <v>0</v>
      </c>
      <c r="AU169">
        <v>0</v>
      </c>
      <c r="AV169">
        <v>0</v>
      </c>
      <c r="AW169">
        <v>0</v>
      </c>
      <c r="AX169">
        <v>0</v>
      </c>
      <c r="AY169">
        <v>0</v>
      </c>
      <c r="AZ169">
        <v>0</v>
      </c>
      <c r="BA169">
        <v>0</v>
      </c>
      <c r="BB169">
        <v>0</v>
      </c>
      <c r="BC169">
        <v>0</v>
      </c>
      <c r="BD169">
        <v>0</v>
      </c>
      <c r="BE169">
        <v>0</v>
      </c>
      <c r="BF169">
        <v>0</v>
      </c>
      <c r="BG169" s="20">
        <v>0</v>
      </c>
      <c r="BH169" s="20">
        <v>0</v>
      </c>
      <c r="BI169" s="20">
        <v>58</v>
      </c>
      <c r="BJ169" s="20">
        <v>0</v>
      </c>
      <c r="BK169" s="20">
        <v>392</v>
      </c>
      <c r="BL169" s="20">
        <v>383</v>
      </c>
      <c r="BM169" s="20">
        <v>558</v>
      </c>
      <c r="BN169" s="20">
        <v>49</v>
      </c>
      <c r="BO169" s="20">
        <v>20</v>
      </c>
      <c r="BP169" s="20">
        <v>2036</v>
      </c>
      <c r="BQ169" s="20">
        <v>1042</v>
      </c>
      <c r="BR169" s="20">
        <v>0</v>
      </c>
      <c r="BS169" s="20">
        <v>55</v>
      </c>
      <c r="BT169" s="20">
        <v>107</v>
      </c>
      <c r="BU169" s="20">
        <v>271</v>
      </c>
      <c r="BV169" s="20">
        <v>1543</v>
      </c>
    </row>
    <row r="170" spans="1:74" x14ac:dyDescent="0.25">
      <c r="A170" s="20" t="s">
        <v>452</v>
      </c>
      <c r="B170" s="20" t="s">
        <v>602</v>
      </c>
      <c r="C170" s="20" t="s">
        <v>620</v>
      </c>
      <c r="D170" s="1">
        <v>44571</v>
      </c>
      <c r="E170">
        <v>254</v>
      </c>
      <c r="F170">
        <v>12</v>
      </c>
      <c r="G170">
        <v>10</v>
      </c>
      <c r="H170">
        <v>3</v>
      </c>
      <c r="I170">
        <v>3</v>
      </c>
      <c r="J170">
        <v>213</v>
      </c>
      <c r="K170">
        <v>2</v>
      </c>
      <c r="L170">
        <v>9</v>
      </c>
      <c r="M170">
        <v>1</v>
      </c>
      <c r="N170">
        <v>101</v>
      </c>
      <c r="O170">
        <v>94</v>
      </c>
      <c r="P170">
        <v>0</v>
      </c>
      <c r="Q170">
        <v>0</v>
      </c>
      <c r="R170">
        <v>2038</v>
      </c>
      <c r="S170">
        <v>1870</v>
      </c>
      <c r="T170">
        <v>33</v>
      </c>
      <c r="U170">
        <v>54</v>
      </c>
      <c r="V170">
        <v>7</v>
      </c>
      <c r="W170">
        <v>1738</v>
      </c>
      <c r="X170">
        <v>1234</v>
      </c>
      <c r="Y170">
        <v>37</v>
      </c>
      <c r="Z170">
        <v>102</v>
      </c>
      <c r="AA170">
        <v>41</v>
      </c>
      <c r="AB170">
        <v>2812</v>
      </c>
      <c r="AC170">
        <v>2121</v>
      </c>
      <c r="AD170">
        <v>31</v>
      </c>
      <c r="AE170">
        <v>171</v>
      </c>
      <c r="AF170">
        <v>135</v>
      </c>
      <c r="AG170">
        <v>233</v>
      </c>
      <c r="AH170">
        <v>129</v>
      </c>
      <c r="AI170">
        <v>3</v>
      </c>
      <c r="AJ170">
        <v>18</v>
      </c>
      <c r="AK170">
        <v>2</v>
      </c>
      <c r="AL170">
        <v>198</v>
      </c>
      <c r="AM170">
        <v>172</v>
      </c>
      <c r="AN170">
        <v>3</v>
      </c>
      <c r="AO170">
        <v>0</v>
      </c>
      <c r="AP170">
        <v>2</v>
      </c>
      <c r="AQ170">
        <v>0</v>
      </c>
      <c r="AR170">
        <v>0</v>
      </c>
      <c r="AS170">
        <v>0</v>
      </c>
      <c r="AT170">
        <v>0</v>
      </c>
      <c r="AU170">
        <v>0</v>
      </c>
      <c r="AV170">
        <v>0</v>
      </c>
      <c r="AW170">
        <v>0</v>
      </c>
      <c r="AX170">
        <v>0</v>
      </c>
      <c r="AY170">
        <v>0</v>
      </c>
      <c r="AZ170">
        <v>0</v>
      </c>
      <c r="BA170">
        <v>0</v>
      </c>
      <c r="BB170">
        <v>0</v>
      </c>
      <c r="BC170">
        <v>0</v>
      </c>
      <c r="BD170">
        <v>0</v>
      </c>
      <c r="BE170">
        <v>0</v>
      </c>
      <c r="BF170">
        <v>0</v>
      </c>
      <c r="BG170" s="20">
        <v>12</v>
      </c>
      <c r="BH170" s="20">
        <v>3</v>
      </c>
      <c r="BI170" s="20">
        <v>235</v>
      </c>
      <c r="BJ170" s="20">
        <v>100</v>
      </c>
      <c r="BK170" s="20">
        <v>1933</v>
      </c>
      <c r="BL170" s="20">
        <v>1514</v>
      </c>
      <c r="BM170" s="20">
        <v>2442</v>
      </c>
      <c r="BN170" s="20">
        <v>203</v>
      </c>
      <c r="BO170" s="20">
        <v>192</v>
      </c>
      <c r="BP170" s="20">
        <v>10449</v>
      </c>
      <c r="BQ170" s="20">
        <v>5455</v>
      </c>
      <c r="BR170" s="20">
        <v>0</v>
      </c>
      <c r="BS170" s="20">
        <v>132</v>
      </c>
      <c r="BT170" s="20">
        <v>921</v>
      </c>
      <c r="BU170" s="20">
        <v>1119</v>
      </c>
      <c r="BV170" s="20">
        <v>7959</v>
      </c>
    </row>
    <row r="171" spans="1:74" x14ac:dyDescent="0.25">
      <c r="A171" s="20" t="s">
        <v>452</v>
      </c>
      <c r="B171" s="20" t="s">
        <v>455</v>
      </c>
      <c r="C171" s="20" t="s">
        <v>621</v>
      </c>
      <c r="D171" s="1">
        <v>44571</v>
      </c>
      <c r="E171">
        <v>134</v>
      </c>
      <c r="F171">
        <v>2</v>
      </c>
      <c r="G171">
        <v>2</v>
      </c>
      <c r="H171">
        <v>0</v>
      </c>
      <c r="I171">
        <v>0</v>
      </c>
      <c r="J171">
        <v>112</v>
      </c>
      <c r="K171">
        <v>4</v>
      </c>
      <c r="L171">
        <v>1</v>
      </c>
      <c r="M171">
        <v>0</v>
      </c>
      <c r="N171">
        <v>3</v>
      </c>
      <c r="O171">
        <v>3</v>
      </c>
      <c r="P171">
        <v>0</v>
      </c>
      <c r="Q171">
        <v>0</v>
      </c>
      <c r="R171">
        <v>1065</v>
      </c>
      <c r="S171">
        <v>982</v>
      </c>
      <c r="T171">
        <v>39</v>
      </c>
      <c r="U171">
        <v>4</v>
      </c>
      <c r="V171">
        <v>3</v>
      </c>
      <c r="W171">
        <v>1376</v>
      </c>
      <c r="X171">
        <v>991</v>
      </c>
      <c r="Y171">
        <v>61</v>
      </c>
      <c r="Z171">
        <v>25</v>
      </c>
      <c r="AA171">
        <v>34</v>
      </c>
      <c r="AB171">
        <v>1406</v>
      </c>
      <c r="AC171">
        <v>1005</v>
      </c>
      <c r="AD171">
        <v>68</v>
      </c>
      <c r="AE171">
        <v>22</v>
      </c>
      <c r="AF171">
        <v>72</v>
      </c>
      <c r="AG171">
        <v>161</v>
      </c>
      <c r="AH171">
        <v>59</v>
      </c>
      <c r="AI171">
        <v>10</v>
      </c>
      <c r="AJ171">
        <v>5</v>
      </c>
      <c r="AK171">
        <v>16</v>
      </c>
      <c r="AL171">
        <v>67</v>
      </c>
      <c r="AM171">
        <v>59</v>
      </c>
      <c r="AN171">
        <v>4</v>
      </c>
      <c r="AO171">
        <v>0</v>
      </c>
      <c r="AP171">
        <v>0</v>
      </c>
      <c r="AQ171">
        <v>0</v>
      </c>
      <c r="AR171">
        <v>0</v>
      </c>
      <c r="AS171">
        <v>0</v>
      </c>
      <c r="AT171">
        <v>0</v>
      </c>
      <c r="AU171">
        <v>0</v>
      </c>
      <c r="AV171">
        <v>0</v>
      </c>
      <c r="AW171">
        <v>0</v>
      </c>
      <c r="AX171">
        <v>0</v>
      </c>
      <c r="AY171">
        <v>0</v>
      </c>
      <c r="AZ171">
        <v>0</v>
      </c>
      <c r="BA171">
        <v>0</v>
      </c>
      <c r="BB171">
        <v>0</v>
      </c>
      <c r="BC171">
        <v>0</v>
      </c>
      <c r="BD171">
        <v>0</v>
      </c>
      <c r="BE171">
        <v>0</v>
      </c>
      <c r="BF171">
        <v>0</v>
      </c>
      <c r="BG171" s="20">
        <v>2</v>
      </c>
      <c r="BH171" s="20">
        <v>0</v>
      </c>
      <c r="BI171" s="20">
        <v>128</v>
      </c>
      <c r="BJ171" s="20">
        <v>3</v>
      </c>
      <c r="BK171" s="20">
        <v>1013</v>
      </c>
      <c r="BL171" s="20">
        <v>1226</v>
      </c>
      <c r="BM171" s="20">
        <v>1225</v>
      </c>
      <c r="BN171" s="20">
        <v>118</v>
      </c>
      <c r="BO171" s="20">
        <v>63</v>
      </c>
      <c r="BP171" s="20">
        <v>5284</v>
      </c>
      <c r="BQ171" s="20">
        <v>2412</v>
      </c>
      <c r="BR171" s="20">
        <v>0</v>
      </c>
      <c r="BS171" s="20">
        <v>167</v>
      </c>
      <c r="BT171" s="20">
        <v>45</v>
      </c>
      <c r="BU171" s="20">
        <v>963</v>
      </c>
      <c r="BV171" s="20">
        <v>3902</v>
      </c>
    </row>
    <row r="172" spans="1:74" x14ac:dyDescent="0.25">
      <c r="A172" s="20" t="s">
        <v>405</v>
      </c>
      <c r="B172" s="20" t="s">
        <v>465</v>
      </c>
      <c r="C172" s="20" t="s">
        <v>622</v>
      </c>
      <c r="D172" s="1">
        <v>44571</v>
      </c>
      <c r="E172">
        <v>152</v>
      </c>
      <c r="F172">
        <v>2</v>
      </c>
      <c r="G172">
        <v>0</v>
      </c>
      <c r="H172">
        <v>0</v>
      </c>
      <c r="I172">
        <v>0</v>
      </c>
      <c r="J172">
        <v>82</v>
      </c>
      <c r="K172">
        <v>5</v>
      </c>
      <c r="L172">
        <v>26</v>
      </c>
      <c r="M172">
        <v>3</v>
      </c>
      <c r="N172">
        <v>1</v>
      </c>
      <c r="O172">
        <v>1</v>
      </c>
      <c r="P172">
        <v>0</v>
      </c>
      <c r="Q172">
        <v>0</v>
      </c>
      <c r="R172">
        <v>368</v>
      </c>
      <c r="S172">
        <v>262</v>
      </c>
      <c r="T172">
        <v>25</v>
      </c>
      <c r="U172">
        <v>13</v>
      </c>
      <c r="V172">
        <v>1</v>
      </c>
      <c r="W172">
        <v>1579</v>
      </c>
      <c r="X172">
        <v>704</v>
      </c>
      <c r="Y172">
        <v>71</v>
      </c>
      <c r="Z172">
        <v>250</v>
      </c>
      <c r="AA172">
        <v>64</v>
      </c>
      <c r="AB172">
        <v>1004</v>
      </c>
      <c r="AC172">
        <v>426</v>
      </c>
      <c r="AD172">
        <v>10</v>
      </c>
      <c r="AE172">
        <v>246</v>
      </c>
      <c r="AF172">
        <v>29</v>
      </c>
      <c r="AG172">
        <v>152</v>
      </c>
      <c r="AH172">
        <v>46</v>
      </c>
      <c r="AI172">
        <v>3</v>
      </c>
      <c r="AJ172">
        <v>17</v>
      </c>
      <c r="AK172">
        <v>24</v>
      </c>
      <c r="AL172">
        <v>60</v>
      </c>
      <c r="AM172">
        <v>47</v>
      </c>
      <c r="AN172">
        <v>4</v>
      </c>
      <c r="AO172">
        <v>2</v>
      </c>
      <c r="AP172">
        <v>0</v>
      </c>
      <c r="AQ172">
        <v>0</v>
      </c>
      <c r="AR172">
        <v>2</v>
      </c>
      <c r="AS172">
        <v>0</v>
      </c>
      <c r="AT172">
        <v>0</v>
      </c>
      <c r="AU172">
        <v>0</v>
      </c>
      <c r="AV172">
        <v>0</v>
      </c>
      <c r="AW172">
        <v>0</v>
      </c>
      <c r="AX172">
        <v>0</v>
      </c>
      <c r="AY172">
        <v>0</v>
      </c>
      <c r="AZ172">
        <v>0</v>
      </c>
      <c r="BA172">
        <v>0</v>
      </c>
      <c r="BB172">
        <v>0</v>
      </c>
      <c r="BC172">
        <v>0</v>
      </c>
      <c r="BD172">
        <v>0</v>
      </c>
      <c r="BE172">
        <v>0</v>
      </c>
      <c r="BF172">
        <v>0</v>
      </c>
      <c r="BG172" s="20">
        <v>0</v>
      </c>
      <c r="BH172" s="20">
        <v>0</v>
      </c>
      <c r="BI172" s="20">
        <v>116</v>
      </c>
      <c r="BJ172" s="20">
        <v>1</v>
      </c>
      <c r="BK172" s="20">
        <v>321</v>
      </c>
      <c r="BL172" s="20">
        <v>1121</v>
      </c>
      <c r="BM172" s="20">
        <v>683</v>
      </c>
      <c r="BN172" s="20">
        <v>99</v>
      </c>
      <c r="BO172" s="20">
        <v>51</v>
      </c>
      <c r="BP172" s="20">
        <v>6627</v>
      </c>
      <c r="BQ172" s="20">
        <v>1440</v>
      </c>
      <c r="BR172" s="20">
        <v>0</v>
      </c>
      <c r="BS172" s="20">
        <v>37</v>
      </c>
      <c r="BT172" s="20">
        <v>611</v>
      </c>
      <c r="BU172" s="20">
        <v>2276</v>
      </c>
      <c r="BV172" s="20">
        <v>3318</v>
      </c>
    </row>
    <row r="173" spans="1:74" x14ac:dyDescent="0.25">
      <c r="A173" s="20" t="s">
        <v>405</v>
      </c>
      <c r="B173" s="20" t="s">
        <v>467</v>
      </c>
      <c r="C173" s="20" t="s">
        <v>623</v>
      </c>
      <c r="D173" s="1">
        <v>44571</v>
      </c>
      <c r="E173">
        <v>79</v>
      </c>
      <c r="F173">
        <v>1</v>
      </c>
      <c r="G173">
        <v>1</v>
      </c>
      <c r="H173">
        <v>0</v>
      </c>
      <c r="I173">
        <v>0</v>
      </c>
      <c r="J173">
        <v>35</v>
      </c>
      <c r="K173">
        <v>0</v>
      </c>
      <c r="L173">
        <v>14</v>
      </c>
      <c r="M173">
        <v>3</v>
      </c>
      <c r="N173">
        <v>9</v>
      </c>
      <c r="O173">
        <v>5</v>
      </c>
      <c r="P173">
        <v>0</v>
      </c>
      <c r="Q173">
        <v>0</v>
      </c>
      <c r="R173">
        <v>234</v>
      </c>
      <c r="S173">
        <v>155</v>
      </c>
      <c r="T173">
        <v>2</v>
      </c>
      <c r="U173">
        <v>32</v>
      </c>
      <c r="V173">
        <v>3</v>
      </c>
      <c r="W173">
        <v>845</v>
      </c>
      <c r="X173">
        <v>374</v>
      </c>
      <c r="Y173">
        <v>12</v>
      </c>
      <c r="Z173">
        <v>149</v>
      </c>
      <c r="AA173">
        <v>26</v>
      </c>
      <c r="AB173">
        <v>675</v>
      </c>
      <c r="AC173">
        <v>327</v>
      </c>
      <c r="AD173">
        <v>6</v>
      </c>
      <c r="AE173">
        <v>131</v>
      </c>
      <c r="AF173">
        <v>19</v>
      </c>
      <c r="AG173">
        <v>115</v>
      </c>
      <c r="AH173">
        <v>37</v>
      </c>
      <c r="AI173">
        <v>2</v>
      </c>
      <c r="AJ173">
        <v>21</v>
      </c>
      <c r="AK173">
        <v>12</v>
      </c>
      <c r="AL173">
        <v>29</v>
      </c>
      <c r="AM173">
        <v>19</v>
      </c>
      <c r="AN173">
        <v>1</v>
      </c>
      <c r="AO173">
        <v>4</v>
      </c>
      <c r="AP173">
        <v>0</v>
      </c>
      <c r="AQ173">
        <v>0</v>
      </c>
      <c r="AR173">
        <v>0</v>
      </c>
      <c r="AS173">
        <v>0</v>
      </c>
      <c r="AT173">
        <v>0</v>
      </c>
      <c r="AU173">
        <v>0</v>
      </c>
      <c r="AV173">
        <v>0</v>
      </c>
      <c r="AW173">
        <v>0</v>
      </c>
      <c r="AX173">
        <v>0</v>
      </c>
      <c r="AY173">
        <v>0</v>
      </c>
      <c r="AZ173">
        <v>0</v>
      </c>
      <c r="BA173">
        <v>0</v>
      </c>
      <c r="BB173">
        <v>0</v>
      </c>
      <c r="BC173">
        <v>0</v>
      </c>
      <c r="BD173">
        <v>0</v>
      </c>
      <c r="BE173">
        <v>0</v>
      </c>
      <c r="BF173">
        <v>0</v>
      </c>
      <c r="BG173" s="20">
        <v>1</v>
      </c>
      <c r="BH173" s="20">
        <v>0</v>
      </c>
      <c r="BI173" s="20">
        <v>58</v>
      </c>
      <c r="BJ173" s="20">
        <v>8</v>
      </c>
      <c r="BK173" s="20">
        <v>187</v>
      </c>
      <c r="BL173" s="20">
        <v>612</v>
      </c>
      <c r="BM173" s="20">
        <v>498</v>
      </c>
      <c r="BN173" s="20">
        <v>72</v>
      </c>
      <c r="BO173" s="20">
        <v>21</v>
      </c>
      <c r="BP173" s="20">
        <v>3385</v>
      </c>
      <c r="BQ173" s="20">
        <v>808</v>
      </c>
      <c r="BR173" s="20">
        <v>0</v>
      </c>
      <c r="BS173" s="20">
        <v>10</v>
      </c>
      <c r="BT173" s="20">
        <v>466</v>
      </c>
      <c r="BU173" s="20">
        <v>953</v>
      </c>
      <c r="BV173" s="20">
        <v>1761</v>
      </c>
    </row>
    <row r="174" spans="1:74" x14ac:dyDescent="0.25">
      <c r="A174" s="20" t="s">
        <v>405</v>
      </c>
      <c r="B174" s="20" t="s">
        <v>470</v>
      </c>
      <c r="C174" s="20" t="s">
        <v>624</v>
      </c>
      <c r="D174" s="1">
        <v>44571</v>
      </c>
      <c r="E174">
        <v>43</v>
      </c>
      <c r="F174">
        <v>2</v>
      </c>
      <c r="G174">
        <v>2</v>
      </c>
      <c r="H174">
        <v>0</v>
      </c>
      <c r="I174">
        <v>0</v>
      </c>
      <c r="J174">
        <v>29</v>
      </c>
      <c r="K174">
        <v>2</v>
      </c>
      <c r="L174">
        <v>1</v>
      </c>
      <c r="M174">
        <v>1</v>
      </c>
      <c r="N174">
        <v>0</v>
      </c>
      <c r="O174">
        <v>0</v>
      </c>
      <c r="P174">
        <v>0</v>
      </c>
      <c r="Q174">
        <v>0</v>
      </c>
      <c r="R174">
        <v>172</v>
      </c>
      <c r="S174">
        <v>129</v>
      </c>
      <c r="T174">
        <v>14</v>
      </c>
      <c r="U174">
        <v>0</v>
      </c>
      <c r="V174">
        <v>1</v>
      </c>
      <c r="W174">
        <v>586</v>
      </c>
      <c r="X174">
        <v>304</v>
      </c>
      <c r="Y174">
        <v>25</v>
      </c>
      <c r="Z174">
        <v>30</v>
      </c>
      <c r="AA174">
        <v>18</v>
      </c>
      <c r="AB174">
        <v>247</v>
      </c>
      <c r="AC174">
        <v>123</v>
      </c>
      <c r="AD174">
        <v>6</v>
      </c>
      <c r="AE174">
        <v>33</v>
      </c>
      <c r="AF174">
        <v>22</v>
      </c>
      <c r="AG174">
        <v>62</v>
      </c>
      <c r="AH174">
        <v>16</v>
      </c>
      <c r="AI174">
        <v>0</v>
      </c>
      <c r="AJ174">
        <v>11</v>
      </c>
      <c r="AK174">
        <v>9</v>
      </c>
      <c r="AL174">
        <v>16</v>
      </c>
      <c r="AM174">
        <v>12</v>
      </c>
      <c r="AN174">
        <v>0</v>
      </c>
      <c r="AO174">
        <v>0</v>
      </c>
      <c r="AP174">
        <v>0</v>
      </c>
      <c r="AQ174">
        <v>0</v>
      </c>
      <c r="AR174">
        <v>0</v>
      </c>
      <c r="AS174">
        <v>0</v>
      </c>
      <c r="AT174">
        <v>0</v>
      </c>
      <c r="AU174">
        <v>0</v>
      </c>
      <c r="AV174">
        <v>0</v>
      </c>
      <c r="AW174">
        <v>0</v>
      </c>
      <c r="AX174">
        <v>0</v>
      </c>
      <c r="AY174">
        <v>0</v>
      </c>
      <c r="AZ174">
        <v>0</v>
      </c>
      <c r="BA174">
        <v>0</v>
      </c>
      <c r="BB174">
        <v>0</v>
      </c>
      <c r="BC174">
        <v>0</v>
      </c>
      <c r="BD174">
        <v>0</v>
      </c>
      <c r="BE174">
        <v>0</v>
      </c>
      <c r="BF174">
        <v>0</v>
      </c>
      <c r="BG174" s="20">
        <v>2</v>
      </c>
      <c r="BH174" s="20">
        <v>0</v>
      </c>
      <c r="BI174" s="20">
        <v>38</v>
      </c>
      <c r="BJ174" s="20">
        <v>0</v>
      </c>
      <c r="BK174" s="20">
        <v>155</v>
      </c>
      <c r="BL174" s="20">
        <v>488</v>
      </c>
      <c r="BM174" s="20">
        <v>178</v>
      </c>
      <c r="BN174" s="20">
        <v>41</v>
      </c>
      <c r="BO174" s="20">
        <v>16</v>
      </c>
      <c r="BP174" s="20">
        <v>1762</v>
      </c>
      <c r="BQ174" s="20">
        <v>432</v>
      </c>
      <c r="BR174" s="20">
        <v>0</v>
      </c>
      <c r="BS174" s="20">
        <v>19</v>
      </c>
      <c r="BT174" s="20">
        <v>346</v>
      </c>
      <c r="BU174" s="20">
        <v>301</v>
      </c>
      <c r="BV174" s="20">
        <v>985</v>
      </c>
    </row>
    <row r="175" spans="1:74" x14ac:dyDescent="0.25">
      <c r="A175" s="20" t="s">
        <v>405</v>
      </c>
      <c r="B175" s="20" t="s">
        <v>406</v>
      </c>
      <c r="C175" s="20" t="s">
        <v>407</v>
      </c>
      <c r="D175" s="1">
        <v>44571</v>
      </c>
      <c r="E175">
        <v>106</v>
      </c>
      <c r="F175">
        <v>3</v>
      </c>
      <c r="G175">
        <v>2</v>
      </c>
      <c r="H175">
        <v>0</v>
      </c>
      <c r="I175">
        <v>0</v>
      </c>
      <c r="J175">
        <v>67</v>
      </c>
      <c r="K175">
        <v>1</v>
      </c>
      <c r="L175">
        <v>12</v>
      </c>
      <c r="M175">
        <v>1</v>
      </c>
      <c r="N175">
        <v>2</v>
      </c>
      <c r="O175">
        <v>1</v>
      </c>
      <c r="P175">
        <v>0</v>
      </c>
      <c r="Q175">
        <v>0</v>
      </c>
      <c r="R175">
        <v>347</v>
      </c>
      <c r="S175">
        <v>226</v>
      </c>
      <c r="T175">
        <v>15</v>
      </c>
      <c r="U175">
        <v>18</v>
      </c>
      <c r="V175">
        <v>6</v>
      </c>
      <c r="W175">
        <v>1928</v>
      </c>
      <c r="X175">
        <v>830</v>
      </c>
      <c r="Y175">
        <v>34</v>
      </c>
      <c r="Z175">
        <v>202</v>
      </c>
      <c r="AA175">
        <v>152</v>
      </c>
      <c r="AB175">
        <v>981</v>
      </c>
      <c r="AC175">
        <v>403</v>
      </c>
      <c r="AD175">
        <v>8</v>
      </c>
      <c r="AE175">
        <v>32</v>
      </c>
      <c r="AF175">
        <v>243</v>
      </c>
      <c r="AG175">
        <v>224</v>
      </c>
      <c r="AH175">
        <v>75</v>
      </c>
      <c r="AI175">
        <v>2</v>
      </c>
      <c r="AJ175">
        <v>28</v>
      </c>
      <c r="AK175">
        <v>18</v>
      </c>
      <c r="AL175">
        <v>23</v>
      </c>
      <c r="AM175">
        <v>16</v>
      </c>
      <c r="AN175">
        <v>0</v>
      </c>
      <c r="AO175">
        <v>1</v>
      </c>
      <c r="AP175">
        <v>1</v>
      </c>
      <c r="AQ175">
        <v>0</v>
      </c>
      <c r="AR175">
        <v>0</v>
      </c>
      <c r="AS175">
        <v>0</v>
      </c>
      <c r="AT175">
        <v>0</v>
      </c>
      <c r="AU175">
        <v>0</v>
      </c>
      <c r="AV175">
        <v>0</v>
      </c>
      <c r="AW175">
        <v>0</v>
      </c>
      <c r="AX175">
        <v>0</v>
      </c>
      <c r="AY175">
        <v>0</v>
      </c>
      <c r="AZ175">
        <v>0</v>
      </c>
      <c r="BA175">
        <v>0</v>
      </c>
      <c r="BB175">
        <v>0</v>
      </c>
      <c r="BC175">
        <v>0</v>
      </c>
      <c r="BD175">
        <v>0</v>
      </c>
      <c r="BE175">
        <v>0</v>
      </c>
      <c r="BF175">
        <v>0</v>
      </c>
      <c r="BG175" s="20">
        <v>3</v>
      </c>
      <c r="BH175" s="20">
        <v>0</v>
      </c>
      <c r="BI175" s="20">
        <v>89</v>
      </c>
      <c r="BJ175" s="20">
        <v>2</v>
      </c>
      <c r="BK175" s="20">
        <v>297</v>
      </c>
      <c r="BL175" s="20">
        <v>1430</v>
      </c>
      <c r="BM175" s="20">
        <v>677</v>
      </c>
      <c r="BN175" s="20">
        <v>156</v>
      </c>
      <c r="BO175" s="20">
        <v>19</v>
      </c>
      <c r="BP175" s="20">
        <v>6769</v>
      </c>
      <c r="BQ175" s="20">
        <v>1444</v>
      </c>
      <c r="BR175" s="20">
        <v>0</v>
      </c>
      <c r="BS175" s="20">
        <v>60</v>
      </c>
      <c r="BT175" s="20">
        <v>705</v>
      </c>
      <c r="BU175" s="20">
        <v>1848</v>
      </c>
      <c r="BV175" s="20">
        <v>3738</v>
      </c>
    </row>
    <row r="176" spans="1:74" x14ac:dyDescent="0.25">
      <c r="A176" s="20" t="s">
        <v>405</v>
      </c>
      <c r="B176" s="20" t="s">
        <v>467</v>
      </c>
      <c r="C176" s="20" t="s">
        <v>625</v>
      </c>
      <c r="D176" s="1">
        <v>44571</v>
      </c>
      <c r="E176">
        <v>154</v>
      </c>
      <c r="F176">
        <v>2</v>
      </c>
      <c r="G176">
        <v>1</v>
      </c>
      <c r="H176">
        <v>2</v>
      </c>
      <c r="I176">
        <v>1</v>
      </c>
      <c r="J176">
        <v>72</v>
      </c>
      <c r="K176">
        <v>12</v>
      </c>
      <c r="L176">
        <v>18</v>
      </c>
      <c r="M176">
        <v>6</v>
      </c>
      <c r="N176">
        <v>34</v>
      </c>
      <c r="O176">
        <v>22</v>
      </c>
      <c r="P176">
        <v>1</v>
      </c>
      <c r="Q176">
        <v>0</v>
      </c>
      <c r="R176">
        <v>299</v>
      </c>
      <c r="S176">
        <v>184</v>
      </c>
      <c r="T176">
        <v>25</v>
      </c>
      <c r="U176">
        <v>14</v>
      </c>
      <c r="V176">
        <v>10</v>
      </c>
      <c r="W176">
        <v>2419</v>
      </c>
      <c r="X176">
        <v>1056</v>
      </c>
      <c r="Y176">
        <v>219</v>
      </c>
      <c r="Z176">
        <v>165</v>
      </c>
      <c r="AA176">
        <v>165</v>
      </c>
      <c r="AB176">
        <v>1214</v>
      </c>
      <c r="AC176">
        <v>485</v>
      </c>
      <c r="AD176">
        <v>62</v>
      </c>
      <c r="AE176">
        <v>66</v>
      </c>
      <c r="AF176">
        <v>216</v>
      </c>
      <c r="AG176">
        <v>312</v>
      </c>
      <c r="AH176">
        <v>133</v>
      </c>
      <c r="AI176">
        <v>11</v>
      </c>
      <c r="AJ176">
        <v>31</v>
      </c>
      <c r="AK176">
        <v>26</v>
      </c>
      <c r="AL176">
        <v>50</v>
      </c>
      <c r="AM176">
        <v>36</v>
      </c>
      <c r="AN176">
        <v>4</v>
      </c>
      <c r="AO176">
        <v>3</v>
      </c>
      <c r="AP176">
        <v>2</v>
      </c>
      <c r="AQ176">
        <v>0</v>
      </c>
      <c r="AR176">
        <v>0</v>
      </c>
      <c r="AS176">
        <v>1</v>
      </c>
      <c r="AT176">
        <v>0</v>
      </c>
      <c r="AU176">
        <v>0</v>
      </c>
      <c r="AV176">
        <v>0</v>
      </c>
      <c r="AW176">
        <v>0</v>
      </c>
      <c r="AX176">
        <v>0</v>
      </c>
      <c r="AY176">
        <v>0</v>
      </c>
      <c r="AZ176">
        <v>0</v>
      </c>
      <c r="BA176">
        <v>0</v>
      </c>
      <c r="BB176">
        <v>0</v>
      </c>
      <c r="BC176">
        <v>0</v>
      </c>
      <c r="BD176">
        <v>0</v>
      </c>
      <c r="BE176">
        <v>0</v>
      </c>
      <c r="BF176">
        <v>0</v>
      </c>
      <c r="BG176" s="20">
        <v>1</v>
      </c>
      <c r="BH176" s="20">
        <v>2</v>
      </c>
      <c r="BI176" s="20">
        <v>107</v>
      </c>
      <c r="BJ176" s="20">
        <v>33</v>
      </c>
      <c r="BK176" s="20">
        <v>238</v>
      </c>
      <c r="BL176" s="20">
        <v>1749</v>
      </c>
      <c r="BM176" s="20">
        <v>811</v>
      </c>
      <c r="BN176" s="20">
        <v>225</v>
      </c>
      <c r="BO176" s="20">
        <v>38</v>
      </c>
      <c r="BP176" s="20">
        <v>13899</v>
      </c>
      <c r="BQ176" s="20">
        <v>3387</v>
      </c>
      <c r="BR176" s="20">
        <v>0</v>
      </c>
      <c r="BS176" s="20">
        <v>140</v>
      </c>
      <c r="BT176" s="20">
        <v>276</v>
      </c>
      <c r="BU176" s="20">
        <v>4709</v>
      </c>
      <c r="BV176" s="20">
        <v>7848</v>
      </c>
    </row>
    <row r="177" spans="1:74" x14ac:dyDescent="0.25">
      <c r="A177" s="20" t="s">
        <v>405</v>
      </c>
      <c r="B177" s="20" t="s">
        <v>459</v>
      </c>
      <c r="C177" s="20" t="s">
        <v>460</v>
      </c>
      <c r="D177" s="1">
        <v>44571</v>
      </c>
      <c r="E177">
        <v>111</v>
      </c>
      <c r="F177">
        <v>2</v>
      </c>
      <c r="G177">
        <v>2</v>
      </c>
      <c r="H177">
        <v>0</v>
      </c>
      <c r="I177">
        <v>0</v>
      </c>
      <c r="J177">
        <v>65</v>
      </c>
      <c r="K177">
        <v>8</v>
      </c>
      <c r="L177">
        <v>8</v>
      </c>
      <c r="M177">
        <v>3</v>
      </c>
      <c r="N177">
        <v>4</v>
      </c>
      <c r="O177">
        <v>3</v>
      </c>
      <c r="P177">
        <v>0</v>
      </c>
      <c r="Q177">
        <v>0</v>
      </c>
      <c r="R177">
        <v>598</v>
      </c>
      <c r="S177">
        <v>428</v>
      </c>
      <c r="T177">
        <v>58</v>
      </c>
      <c r="U177">
        <v>22</v>
      </c>
      <c r="V177">
        <v>2</v>
      </c>
      <c r="W177">
        <v>1781</v>
      </c>
      <c r="X177">
        <v>866</v>
      </c>
      <c r="Y177">
        <v>68</v>
      </c>
      <c r="Z177">
        <v>222</v>
      </c>
      <c r="AA177">
        <v>34</v>
      </c>
      <c r="AB177">
        <v>1132</v>
      </c>
      <c r="AC177">
        <v>572</v>
      </c>
      <c r="AD177">
        <v>16</v>
      </c>
      <c r="AE177">
        <v>146</v>
      </c>
      <c r="AF177">
        <v>104</v>
      </c>
      <c r="AG177">
        <v>287</v>
      </c>
      <c r="AH177">
        <v>87</v>
      </c>
      <c r="AI177">
        <v>1</v>
      </c>
      <c r="AJ177">
        <v>49</v>
      </c>
      <c r="AK177">
        <v>29</v>
      </c>
      <c r="AL177">
        <v>55</v>
      </c>
      <c r="AM177">
        <v>37</v>
      </c>
      <c r="AN177">
        <v>4</v>
      </c>
      <c r="AO177">
        <v>1</v>
      </c>
      <c r="AP177">
        <v>1</v>
      </c>
      <c r="AQ177">
        <v>0</v>
      </c>
      <c r="AR177">
        <v>0</v>
      </c>
      <c r="AS177">
        <v>0</v>
      </c>
      <c r="AT177">
        <v>0</v>
      </c>
      <c r="AU177">
        <v>0</v>
      </c>
      <c r="AV177">
        <v>0</v>
      </c>
      <c r="AW177">
        <v>0</v>
      </c>
      <c r="AX177">
        <v>0</v>
      </c>
      <c r="AY177">
        <v>0</v>
      </c>
      <c r="AZ177">
        <v>0</v>
      </c>
      <c r="BA177">
        <v>0</v>
      </c>
      <c r="BB177">
        <v>0</v>
      </c>
      <c r="BC177">
        <v>0</v>
      </c>
      <c r="BD177">
        <v>0</v>
      </c>
      <c r="BE177">
        <v>0</v>
      </c>
      <c r="BF177">
        <v>0</v>
      </c>
      <c r="BG177" s="20">
        <v>2</v>
      </c>
      <c r="BH177" s="20">
        <v>0</v>
      </c>
      <c r="BI177" s="20">
        <v>83</v>
      </c>
      <c r="BJ177" s="20">
        <v>4</v>
      </c>
      <c r="BK177" s="20">
        <v>504</v>
      </c>
      <c r="BL177" s="20">
        <v>1390</v>
      </c>
      <c r="BM177" s="20">
        <v>839</v>
      </c>
      <c r="BN177" s="20">
        <v>192</v>
      </c>
      <c r="BO177" s="20">
        <v>46</v>
      </c>
      <c r="BP177" s="20">
        <v>6363</v>
      </c>
      <c r="BQ177" s="20">
        <v>1884</v>
      </c>
      <c r="BR177" s="20">
        <v>0</v>
      </c>
      <c r="BS177" s="20">
        <v>40</v>
      </c>
      <c r="BT177" s="20">
        <v>1238</v>
      </c>
      <c r="BU177" s="20">
        <v>992</v>
      </c>
      <c r="BV177" s="20">
        <v>3779</v>
      </c>
    </row>
    <row r="178" spans="1:74" x14ac:dyDescent="0.25">
      <c r="A178" s="20" t="s">
        <v>405</v>
      </c>
      <c r="B178" s="20" t="s">
        <v>626</v>
      </c>
      <c r="C178" s="20" t="s">
        <v>627</v>
      </c>
      <c r="D178" s="1">
        <v>44571</v>
      </c>
      <c r="E178">
        <v>69</v>
      </c>
      <c r="F178">
        <v>1</v>
      </c>
      <c r="G178">
        <v>1</v>
      </c>
      <c r="H178">
        <v>0</v>
      </c>
      <c r="I178">
        <v>0</v>
      </c>
      <c r="J178">
        <v>47</v>
      </c>
      <c r="K178">
        <v>5</v>
      </c>
      <c r="L178">
        <v>4</v>
      </c>
      <c r="M178">
        <v>4</v>
      </c>
      <c r="N178">
        <v>0</v>
      </c>
      <c r="O178">
        <v>0</v>
      </c>
      <c r="P178">
        <v>0</v>
      </c>
      <c r="Q178">
        <v>0</v>
      </c>
      <c r="R178">
        <v>252</v>
      </c>
      <c r="S178">
        <v>208</v>
      </c>
      <c r="T178">
        <v>10</v>
      </c>
      <c r="U178">
        <v>5</v>
      </c>
      <c r="V178">
        <v>9</v>
      </c>
      <c r="W178">
        <v>667</v>
      </c>
      <c r="X178">
        <v>338</v>
      </c>
      <c r="Y178">
        <v>40</v>
      </c>
      <c r="Z178">
        <v>85</v>
      </c>
      <c r="AA178">
        <v>32</v>
      </c>
      <c r="AB178">
        <v>524</v>
      </c>
      <c r="AC178">
        <v>249</v>
      </c>
      <c r="AD178">
        <v>8</v>
      </c>
      <c r="AE178">
        <v>34</v>
      </c>
      <c r="AF178">
        <v>110</v>
      </c>
      <c r="AG178">
        <v>76</v>
      </c>
      <c r="AH178">
        <v>25</v>
      </c>
      <c r="AI178">
        <v>8</v>
      </c>
      <c r="AJ178">
        <v>17</v>
      </c>
      <c r="AK178">
        <v>4</v>
      </c>
      <c r="AL178">
        <v>38</v>
      </c>
      <c r="AM178">
        <v>34</v>
      </c>
      <c r="AN178">
        <v>0</v>
      </c>
      <c r="AO178">
        <v>1</v>
      </c>
      <c r="AP178">
        <v>0</v>
      </c>
      <c r="AQ178">
        <v>0</v>
      </c>
      <c r="AR178">
        <v>0</v>
      </c>
      <c r="AS178">
        <v>0</v>
      </c>
      <c r="AT178">
        <v>0</v>
      </c>
      <c r="AU178">
        <v>0</v>
      </c>
      <c r="AV178">
        <v>0</v>
      </c>
      <c r="AW178">
        <v>0</v>
      </c>
      <c r="AX178">
        <v>0</v>
      </c>
      <c r="AY178">
        <v>0</v>
      </c>
      <c r="AZ178">
        <v>0</v>
      </c>
      <c r="BA178">
        <v>0</v>
      </c>
      <c r="BB178">
        <v>0</v>
      </c>
      <c r="BC178">
        <v>0</v>
      </c>
      <c r="BD178">
        <v>0</v>
      </c>
      <c r="BE178">
        <v>0</v>
      </c>
      <c r="BF178">
        <v>0</v>
      </c>
      <c r="BG178" s="20">
        <v>1</v>
      </c>
      <c r="BH178" s="20">
        <v>0</v>
      </c>
      <c r="BI178" s="20">
        <v>55</v>
      </c>
      <c r="BJ178" s="20">
        <v>0</v>
      </c>
      <c r="BK178" s="20">
        <v>222</v>
      </c>
      <c r="BL178" s="20">
        <v>480</v>
      </c>
      <c r="BM178" s="20">
        <v>349</v>
      </c>
      <c r="BN178" s="20">
        <v>43</v>
      </c>
      <c r="BO178" s="20">
        <v>37</v>
      </c>
      <c r="BP178" s="20">
        <v>2884</v>
      </c>
      <c r="BQ178" s="20">
        <v>799</v>
      </c>
      <c r="BR178" s="20">
        <v>0</v>
      </c>
      <c r="BS178" s="20">
        <v>29</v>
      </c>
      <c r="BT178" s="20">
        <v>593</v>
      </c>
      <c r="BU178" s="20">
        <v>526</v>
      </c>
      <c r="BV178" s="20">
        <v>1570</v>
      </c>
    </row>
    <row r="179" spans="1:74" x14ac:dyDescent="0.25">
      <c r="A179" s="20" t="s">
        <v>405</v>
      </c>
      <c r="B179" s="20" t="s">
        <v>626</v>
      </c>
      <c r="C179" s="20" t="s">
        <v>628</v>
      </c>
      <c r="D179" s="1">
        <v>44571</v>
      </c>
      <c r="E179">
        <v>129</v>
      </c>
      <c r="F179">
        <v>2</v>
      </c>
      <c r="G179">
        <v>2</v>
      </c>
      <c r="H179">
        <v>0</v>
      </c>
      <c r="I179">
        <v>0</v>
      </c>
      <c r="J179">
        <v>60</v>
      </c>
      <c r="K179">
        <v>5</v>
      </c>
      <c r="L179">
        <v>23</v>
      </c>
      <c r="M179">
        <v>0</v>
      </c>
      <c r="N179">
        <v>1</v>
      </c>
      <c r="O179">
        <v>1</v>
      </c>
      <c r="P179">
        <v>0</v>
      </c>
      <c r="Q179">
        <v>0</v>
      </c>
      <c r="R179">
        <v>472</v>
      </c>
      <c r="S179">
        <v>322</v>
      </c>
      <c r="T179">
        <v>21</v>
      </c>
      <c r="U179">
        <v>54</v>
      </c>
      <c r="V179">
        <v>0</v>
      </c>
      <c r="W179">
        <v>1605</v>
      </c>
      <c r="X179">
        <v>684</v>
      </c>
      <c r="Y179">
        <v>59</v>
      </c>
      <c r="Z179">
        <v>320</v>
      </c>
      <c r="AA179">
        <v>15</v>
      </c>
      <c r="AB179">
        <v>1054</v>
      </c>
      <c r="AC179">
        <v>469</v>
      </c>
      <c r="AD179">
        <v>26</v>
      </c>
      <c r="AE179">
        <v>203</v>
      </c>
      <c r="AF179">
        <v>19</v>
      </c>
      <c r="AG179">
        <v>150</v>
      </c>
      <c r="AH179">
        <v>33</v>
      </c>
      <c r="AI179">
        <v>8</v>
      </c>
      <c r="AJ179">
        <v>34</v>
      </c>
      <c r="AK179">
        <v>7</v>
      </c>
      <c r="AL179">
        <v>40</v>
      </c>
      <c r="AM179">
        <v>30</v>
      </c>
      <c r="AN179">
        <v>1</v>
      </c>
      <c r="AO179">
        <v>1</v>
      </c>
      <c r="AP179">
        <v>0</v>
      </c>
      <c r="AQ179">
        <v>0</v>
      </c>
      <c r="AR179">
        <v>0</v>
      </c>
      <c r="AS179">
        <v>0</v>
      </c>
      <c r="AT179">
        <v>0</v>
      </c>
      <c r="AU179">
        <v>0</v>
      </c>
      <c r="AV179">
        <v>0</v>
      </c>
      <c r="AW179">
        <v>0</v>
      </c>
      <c r="AX179">
        <v>0</v>
      </c>
      <c r="AY179">
        <v>0</v>
      </c>
      <c r="AZ179">
        <v>0</v>
      </c>
      <c r="BA179">
        <v>0</v>
      </c>
      <c r="BB179">
        <v>0</v>
      </c>
      <c r="BC179">
        <v>0</v>
      </c>
      <c r="BD179">
        <v>0</v>
      </c>
      <c r="BE179">
        <v>0</v>
      </c>
      <c r="BF179">
        <v>0</v>
      </c>
      <c r="BG179" s="20">
        <v>2</v>
      </c>
      <c r="BH179" s="20">
        <v>0</v>
      </c>
      <c r="BI179" s="20">
        <v>99</v>
      </c>
      <c r="BJ179" s="20">
        <v>1</v>
      </c>
      <c r="BK179" s="20">
        <v>384</v>
      </c>
      <c r="BL179" s="20">
        <v>1127</v>
      </c>
      <c r="BM179" s="20">
        <v>770</v>
      </c>
      <c r="BN179" s="20">
        <v>93</v>
      </c>
      <c r="BO179" s="20">
        <v>37</v>
      </c>
      <c r="BP179" s="20">
        <v>5404</v>
      </c>
      <c r="BQ179" s="20">
        <v>1271</v>
      </c>
      <c r="BR179" s="20">
        <v>0</v>
      </c>
      <c r="BS179" s="20">
        <v>113</v>
      </c>
      <c r="BT179" s="20">
        <v>1815</v>
      </c>
      <c r="BU179" s="20">
        <v>192</v>
      </c>
      <c r="BV179" s="20">
        <v>2979</v>
      </c>
    </row>
    <row r="180" spans="1:74" x14ac:dyDescent="0.25">
      <c r="A180" s="20" t="s">
        <v>405</v>
      </c>
      <c r="B180" s="20" t="s">
        <v>470</v>
      </c>
      <c r="C180" s="20" t="s">
        <v>629</v>
      </c>
      <c r="D180" s="1">
        <v>44571</v>
      </c>
      <c r="E180">
        <v>11</v>
      </c>
      <c r="F180">
        <v>0</v>
      </c>
      <c r="G180">
        <v>0</v>
      </c>
      <c r="H180">
        <v>0</v>
      </c>
      <c r="I180">
        <v>0</v>
      </c>
      <c r="J180">
        <v>7</v>
      </c>
      <c r="K180">
        <v>0</v>
      </c>
      <c r="L180">
        <v>0</v>
      </c>
      <c r="M180">
        <v>0</v>
      </c>
      <c r="N180">
        <v>0</v>
      </c>
      <c r="O180">
        <v>0</v>
      </c>
      <c r="P180">
        <v>0</v>
      </c>
      <c r="Q180">
        <v>0</v>
      </c>
      <c r="R180">
        <v>52</v>
      </c>
      <c r="S180">
        <v>47</v>
      </c>
      <c r="T180">
        <v>0</v>
      </c>
      <c r="U180">
        <v>0</v>
      </c>
      <c r="V180">
        <v>0</v>
      </c>
      <c r="W180">
        <v>335</v>
      </c>
      <c r="X180">
        <v>188</v>
      </c>
      <c r="Y180">
        <v>5</v>
      </c>
      <c r="Z180">
        <v>25</v>
      </c>
      <c r="AA180">
        <v>15</v>
      </c>
      <c r="AB180">
        <v>203</v>
      </c>
      <c r="AC180">
        <v>122</v>
      </c>
      <c r="AD180">
        <v>1</v>
      </c>
      <c r="AE180">
        <v>7</v>
      </c>
      <c r="AF180">
        <v>39</v>
      </c>
      <c r="AG180">
        <v>55</v>
      </c>
      <c r="AH180">
        <v>31</v>
      </c>
      <c r="AI180">
        <v>3</v>
      </c>
      <c r="AJ180">
        <v>2</v>
      </c>
      <c r="AK180">
        <v>3</v>
      </c>
      <c r="AL180">
        <v>1</v>
      </c>
      <c r="AM180">
        <v>0</v>
      </c>
      <c r="AN180">
        <v>0</v>
      </c>
      <c r="AO180">
        <v>0</v>
      </c>
      <c r="AP180">
        <v>0</v>
      </c>
      <c r="AQ180">
        <v>0</v>
      </c>
      <c r="AR180">
        <v>0</v>
      </c>
      <c r="AS180">
        <v>0</v>
      </c>
      <c r="AT180">
        <v>0</v>
      </c>
      <c r="AU180">
        <v>0</v>
      </c>
      <c r="AV180">
        <v>0</v>
      </c>
      <c r="AW180">
        <v>0</v>
      </c>
      <c r="AX180">
        <v>0</v>
      </c>
      <c r="AY180">
        <v>0</v>
      </c>
      <c r="AZ180">
        <v>0</v>
      </c>
      <c r="BA180">
        <v>0</v>
      </c>
      <c r="BB180">
        <v>0</v>
      </c>
      <c r="BC180">
        <v>0</v>
      </c>
      <c r="BD180">
        <v>0</v>
      </c>
      <c r="BE180">
        <v>0</v>
      </c>
      <c r="BF180">
        <v>0</v>
      </c>
      <c r="BG180" s="20">
        <v>0</v>
      </c>
      <c r="BH180" s="20">
        <v>0</v>
      </c>
      <c r="BI180" s="20">
        <v>10</v>
      </c>
      <c r="BJ180" s="20">
        <v>0</v>
      </c>
      <c r="BK180" s="20">
        <v>51</v>
      </c>
      <c r="BL180" s="20">
        <v>274</v>
      </c>
      <c r="BM180" s="20">
        <v>154</v>
      </c>
      <c r="BN180" s="20">
        <v>47</v>
      </c>
      <c r="BO180" s="20">
        <v>0</v>
      </c>
      <c r="BP180" s="20">
        <v>2179</v>
      </c>
      <c r="BQ180" s="20">
        <v>665</v>
      </c>
      <c r="BR180" s="20">
        <v>0</v>
      </c>
      <c r="BS180" s="20">
        <v>5</v>
      </c>
      <c r="BT180" s="20">
        <v>101</v>
      </c>
      <c r="BU180" s="20">
        <v>664</v>
      </c>
      <c r="BV180" s="20">
        <v>1297</v>
      </c>
    </row>
    <row r="181" spans="1:74" x14ac:dyDescent="0.25">
      <c r="A181" s="20" t="s">
        <v>405</v>
      </c>
      <c r="B181" s="20" t="s">
        <v>626</v>
      </c>
      <c r="C181" s="20" t="s">
        <v>630</v>
      </c>
      <c r="D181" s="1">
        <v>44571</v>
      </c>
      <c r="E181">
        <v>61</v>
      </c>
      <c r="F181">
        <v>1</v>
      </c>
      <c r="G181">
        <v>0</v>
      </c>
      <c r="H181">
        <v>0</v>
      </c>
      <c r="I181">
        <v>0</v>
      </c>
      <c r="J181">
        <v>33</v>
      </c>
      <c r="K181">
        <v>4</v>
      </c>
      <c r="L181">
        <v>8</v>
      </c>
      <c r="M181">
        <v>0</v>
      </c>
      <c r="N181">
        <v>0</v>
      </c>
      <c r="O181">
        <v>0</v>
      </c>
      <c r="P181">
        <v>0</v>
      </c>
      <c r="Q181">
        <v>0</v>
      </c>
      <c r="R181">
        <v>137</v>
      </c>
      <c r="S181">
        <v>95</v>
      </c>
      <c r="T181">
        <v>14</v>
      </c>
      <c r="U181">
        <v>13</v>
      </c>
      <c r="V181">
        <v>0</v>
      </c>
      <c r="W181">
        <v>755</v>
      </c>
      <c r="X181">
        <v>355</v>
      </c>
      <c r="Y181">
        <v>13</v>
      </c>
      <c r="Z181">
        <v>158</v>
      </c>
      <c r="AA181">
        <v>4</v>
      </c>
      <c r="AB181">
        <v>546</v>
      </c>
      <c r="AC181">
        <v>244</v>
      </c>
      <c r="AD181">
        <v>5</v>
      </c>
      <c r="AE181">
        <v>89</v>
      </c>
      <c r="AF181">
        <v>56</v>
      </c>
      <c r="AG181">
        <v>104</v>
      </c>
      <c r="AH181">
        <v>33</v>
      </c>
      <c r="AI181">
        <v>1</v>
      </c>
      <c r="AJ181">
        <v>21</v>
      </c>
      <c r="AK181">
        <v>5</v>
      </c>
      <c r="AL181">
        <v>16</v>
      </c>
      <c r="AM181">
        <v>10</v>
      </c>
      <c r="AN181">
        <v>1</v>
      </c>
      <c r="AO181">
        <v>0</v>
      </c>
      <c r="AP181">
        <v>1</v>
      </c>
      <c r="AQ181">
        <v>0</v>
      </c>
      <c r="AR181">
        <v>0</v>
      </c>
      <c r="AS181">
        <v>0</v>
      </c>
      <c r="AT181">
        <v>0</v>
      </c>
      <c r="AU181">
        <v>0</v>
      </c>
      <c r="AV181">
        <v>0</v>
      </c>
      <c r="AW181">
        <v>0</v>
      </c>
      <c r="AX181">
        <v>0</v>
      </c>
      <c r="AY181">
        <v>0</v>
      </c>
      <c r="AZ181">
        <v>0</v>
      </c>
      <c r="BA181">
        <v>0</v>
      </c>
      <c r="BB181">
        <v>0</v>
      </c>
      <c r="BC181">
        <v>0</v>
      </c>
      <c r="BD181">
        <v>0</v>
      </c>
      <c r="BE181">
        <v>0</v>
      </c>
      <c r="BF181">
        <v>0</v>
      </c>
      <c r="BG181" s="20">
        <v>1</v>
      </c>
      <c r="BH181" s="20">
        <v>0</v>
      </c>
      <c r="BI181" s="20">
        <v>48</v>
      </c>
      <c r="BJ181" s="20">
        <v>0</v>
      </c>
      <c r="BK181" s="20">
        <v>104</v>
      </c>
      <c r="BL181" s="20">
        <v>546</v>
      </c>
      <c r="BM181" s="20">
        <v>380</v>
      </c>
      <c r="BN181" s="20">
        <v>68</v>
      </c>
      <c r="BO181" s="20">
        <v>12</v>
      </c>
      <c r="BP181" s="20">
        <v>3805</v>
      </c>
      <c r="BQ181" s="20">
        <v>970</v>
      </c>
      <c r="BR181" s="20">
        <v>0</v>
      </c>
      <c r="BS181" s="20">
        <v>28</v>
      </c>
      <c r="BT181" s="20">
        <v>1131</v>
      </c>
      <c r="BU181" s="20">
        <v>391</v>
      </c>
      <c r="BV181" s="20">
        <v>2075</v>
      </c>
    </row>
    <row r="182" spans="1:74" x14ac:dyDescent="0.25">
      <c r="A182" s="20" t="s">
        <v>405</v>
      </c>
      <c r="B182" s="20" t="s">
        <v>631</v>
      </c>
      <c r="C182" s="20" t="s">
        <v>632</v>
      </c>
      <c r="D182" s="1">
        <v>44571</v>
      </c>
      <c r="E182">
        <v>107</v>
      </c>
      <c r="F182">
        <v>3</v>
      </c>
      <c r="G182">
        <v>3</v>
      </c>
      <c r="H182">
        <v>1</v>
      </c>
      <c r="I182">
        <v>1</v>
      </c>
      <c r="J182">
        <v>60</v>
      </c>
      <c r="K182">
        <v>11</v>
      </c>
      <c r="L182">
        <v>4</v>
      </c>
      <c r="M182">
        <v>1</v>
      </c>
      <c r="N182">
        <v>2</v>
      </c>
      <c r="O182">
        <v>2</v>
      </c>
      <c r="P182">
        <v>0</v>
      </c>
      <c r="Q182">
        <v>0</v>
      </c>
      <c r="R182">
        <v>425</v>
      </c>
      <c r="S182">
        <v>315</v>
      </c>
      <c r="T182">
        <v>53</v>
      </c>
      <c r="U182">
        <v>8</v>
      </c>
      <c r="V182">
        <v>1</v>
      </c>
      <c r="W182">
        <v>1144</v>
      </c>
      <c r="X182">
        <v>583</v>
      </c>
      <c r="Y182">
        <v>185</v>
      </c>
      <c r="Z182">
        <v>43</v>
      </c>
      <c r="AA182">
        <v>30</v>
      </c>
      <c r="AB182">
        <v>985</v>
      </c>
      <c r="AC182">
        <v>422</v>
      </c>
      <c r="AD182">
        <v>41</v>
      </c>
      <c r="AE182">
        <v>82</v>
      </c>
      <c r="AF182">
        <v>221</v>
      </c>
      <c r="AG182">
        <v>129</v>
      </c>
      <c r="AH182">
        <v>57</v>
      </c>
      <c r="AI182">
        <v>18</v>
      </c>
      <c r="AJ182">
        <v>4</v>
      </c>
      <c r="AK182">
        <v>10</v>
      </c>
      <c r="AL182">
        <v>54</v>
      </c>
      <c r="AM182">
        <v>41</v>
      </c>
      <c r="AN182">
        <v>3</v>
      </c>
      <c r="AO182">
        <v>1</v>
      </c>
      <c r="AP182">
        <v>0</v>
      </c>
      <c r="AQ182">
        <v>0</v>
      </c>
      <c r="AR182">
        <v>0</v>
      </c>
      <c r="AS182">
        <v>0</v>
      </c>
      <c r="AT182">
        <v>0</v>
      </c>
      <c r="AU182">
        <v>0</v>
      </c>
      <c r="AV182">
        <v>0</v>
      </c>
      <c r="AW182">
        <v>0</v>
      </c>
      <c r="AX182">
        <v>0</v>
      </c>
      <c r="AY182">
        <v>0</v>
      </c>
      <c r="AZ182">
        <v>0</v>
      </c>
      <c r="BA182">
        <v>0</v>
      </c>
      <c r="BB182">
        <v>1</v>
      </c>
      <c r="BC182">
        <v>0</v>
      </c>
      <c r="BD182">
        <v>0</v>
      </c>
      <c r="BE182">
        <v>0</v>
      </c>
      <c r="BF182">
        <v>0</v>
      </c>
      <c r="BG182" s="20">
        <v>3</v>
      </c>
      <c r="BH182" s="20">
        <v>1</v>
      </c>
      <c r="BI182" s="20">
        <v>82</v>
      </c>
      <c r="BJ182" s="20">
        <v>2</v>
      </c>
      <c r="BK182" s="20">
        <v>356</v>
      </c>
      <c r="BL182" s="20">
        <v>837</v>
      </c>
      <c r="BM182" s="20">
        <v>616</v>
      </c>
      <c r="BN182" s="20">
        <v>91</v>
      </c>
      <c r="BO182" s="20">
        <v>49</v>
      </c>
      <c r="BP182" s="20">
        <v>5817</v>
      </c>
      <c r="BQ182" s="20">
        <v>1407</v>
      </c>
      <c r="BR182" s="20">
        <v>0</v>
      </c>
      <c r="BS182" s="20">
        <v>131</v>
      </c>
      <c r="BT182" s="20">
        <v>189</v>
      </c>
      <c r="BU182" s="20">
        <v>2496</v>
      </c>
      <c r="BV182" s="20">
        <v>2786</v>
      </c>
    </row>
    <row r="183" spans="1:74" x14ac:dyDescent="0.25">
      <c r="A183" s="20" t="s">
        <v>405</v>
      </c>
      <c r="B183" s="20" t="s">
        <v>461</v>
      </c>
      <c r="C183" s="20" t="s">
        <v>462</v>
      </c>
      <c r="D183" s="1">
        <v>44571</v>
      </c>
      <c r="E183">
        <v>34</v>
      </c>
      <c r="F183">
        <v>1</v>
      </c>
      <c r="G183">
        <v>1</v>
      </c>
      <c r="H183">
        <v>0</v>
      </c>
      <c r="I183">
        <v>0</v>
      </c>
      <c r="J183">
        <v>13</v>
      </c>
      <c r="K183">
        <v>0</v>
      </c>
      <c r="L183">
        <v>10</v>
      </c>
      <c r="M183">
        <v>0</v>
      </c>
      <c r="N183">
        <v>1</v>
      </c>
      <c r="O183">
        <v>1</v>
      </c>
      <c r="P183">
        <v>0</v>
      </c>
      <c r="Q183">
        <v>0</v>
      </c>
      <c r="R183">
        <v>127</v>
      </c>
      <c r="S183">
        <v>86</v>
      </c>
      <c r="T183">
        <v>9</v>
      </c>
      <c r="U183">
        <v>5</v>
      </c>
      <c r="V183">
        <v>1</v>
      </c>
      <c r="W183">
        <v>442</v>
      </c>
      <c r="X183">
        <v>236</v>
      </c>
      <c r="Y183">
        <v>17</v>
      </c>
      <c r="Z183">
        <v>41</v>
      </c>
      <c r="AA183">
        <v>7</v>
      </c>
      <c r="AB183">
        <v>159</v>
      </c>
      <c r="AC183">
        <v>77</v>
      </c>
      <c r="AD183">
        <v>5</v>
      </c>
      <c r="AE183">
        <v>17</v>
      </c>
      <c r="AF183">
        <v>11</v>
      </c>
      <c r="AG183">
        <v>27</v>
      </c>
      <c r="AH183">
        <v>4</v>
      </c>
      <c r="AI183">
        <v>1</v>
      </c>
      <c r="AJ183">
        <v>3</v>
      </c>
      <c r="AK183">
        <v>2</v>
      </c>
      <c r="AL183">
        <v>43</v>
      </c>
      <c r="AM183">
        <v>35</v>
      </c>
      <c r="AN183">
        <v>0</v>
      </c>
      <c r="AO183">
        <v>3</v>
      </c>
      <c r="AP183">
        <v>0</v>
      </c>
      <c r="AQ183">
        <v>0</v>
      </c>
      <c r="AR183">
        <v>0</v>
      </c>
      <c r="AS183">
        <v>0</v>
      </c>
      <c r="AT183">
        <v>0</v>
      </c>
      <c r="AU183">
        <v>0</v>
      </c>
      <c r="AV183">
        <v>0</v>
      </c>
      <c r="AW183">
        <v>0</v>
      </c>
      <c r="AX183">
        <v>0</v>
      </c>
      <c r="AY183">
        <v>0</v>
      </c>
      <c r="AZ183">
        <v>0</v>
      </c>
      <c r="BA183">
        <v>0</v>
      </c>
      <c r="BB183">
        <v>0</v>
      </c>
      <c r="BC183">
        <v>0</v>
      </c>
      <c r="BD183">
        <v>0</v>
      </c>
      <c r="BE183">
        <v>0</v>
      </c>
      <c r="BF183">
        <v>0</v>
      </c>
      <c r="BG183" s="20">
        <v>1</v>
      </c>
      <c r="BH183" s="20">
        <v>0</v>
      </c>
      <c r="BI183" s="20">
        <v>22</v>
      </c>
      <c r="BJ183" s="20">
        <v>1</v>
      </c>
      <c r="BK183" s="20">
        <v>108</v>
      </c>
      <c r="BL183" s="20">
        <v>358</v>
      </c>
      <c r="BM183" s="20">
        <v>124</v>
      </c>
      <c r="BN183" s="20">
        <v>17</v>
      </c>
      <c r="BO183" s="20">
        <v>38</v>
      </c>
      <c r="BP183" s="20">
        <v>1174</v>
      </c>
      <c r="BQ183" s="20">
        <v>272</v>
      </c>
      <c r="BR183" s="20">
        <v>0</v>
      </c>
      <c r="BS183" s="20">
        <v>11</v>
      </c>
      <c r="BT183" s="20">
        <v>131</v>
      </c>
      <c r="BU183" s="20">
        <v>286</v>
      </c>
      <c r="BV183" s="20">
        <v>671</v>
      </c>
    </row>
    <row r="184" spans="1:74" x14ac:dyDescent="0.25">
      <c r="A184" s="20" t="s">
        <v>405</v>
      </c>
      <c r="B184" s="20" t="s">
        <v>461</v>
      </c>
      <c r="C184" s="20" t="s">
        <v>633</v>
      </c>
      <c r="D184" s="1">
        <v>44571</v>
      </c>
      <c r="E184">
        <v>30</v>
      </c>
      <c r="F184">
        <v>0</v>
      </c>
      <c r="G184">
        <v>0</v>
      </c>
      <c r="H184">
        <v>0</v>
      </c>
      <c r="I184">
        <v>0</v>
      </c>
      <c r="J184">
        <v>16</v>
      </c>
      <c r="K184">
        <v>1</v>
      </c>
      <c r="L184">
        <v>1</v>
      </c>
      <c r="M184">
        <v>0</v>
      </c>
      <c r="N184">
        <v>2</v>
      </c>
      <c r="O184">
        <v>1</v>
      </c>
      <c r="P184">
        <v>0</v>
      </c>
      <c r="Q184">
        <v>0</v>
      </c>
      <c r="R184">
        <v>79</v>
      </c>
      <c r="S184">
        <v>62</v>
      </c>
      <c r="T184">
        <v>0</v>
      </c>
      <c r="U184">
        <v>0</v>
      </c>
      <c r="V184">
        <v>2</v>
      </c>
      <c r="W184">
        <v>948</v>
      </c>
      <c r="X184">
        <v>501</v>
      </c>
      <c r="Y184">
        <v>11</v>
      </c>
      <c r="Z184">
        <v>58</v>
      </c>
      <c r="AA184">
        <v>13</v>
      </c>
      <c r="AB184">
        <v>301</v>
      </c>
      <c r="AC184">
        <v>179</v>
      </c>
      <c r="AD184">
        <v>0</v>
      </c>
      <c r="AE184">
        <v>21</v>
      </c>
      <c r="AF184">
        <v>4</v>
      </c>
      <c r="AG184">
        <v>118</v>
      </c>
      <c r="AH184">
        <v>37</v>
      </c>
      <c r="AI184">
        <v>1</v>
      </c>
      <c r="AJ184">
        <v>5</v>
      </c>
      <c r="AK184">
        <v>1</v>
      </c>
      <c r="AL184">
        <v>7</v>
      </c>
      <c r="AM184">
        <v>4</v>
      </c>
      <c r="AN184">
        <v>0</v>
      </c>
      <c r="AO184">
        <v>0</v>
      </c>
      <c r="AP184">
        <v>0</v>
      </c>
      <c r="AQ184">
        <v>0</v>
      </c>
      <c r="AR184">
        <v>0</v>
      </c>
      <c r="AS184">
        <v>0</v>
      </c>
      <c r="AT184">
        <v>0</v>
      </c>
      <c r="AU184">
        <v>0</v>
      </c>
      <c r="AV184">
        <v>0</v>
      </c>
      <c r="AW184">
        <v>0</v>
      </c>
      <c r="AX184">
        <v>0</v>
      </c>
      <c r="AY184">
        <v>0</v>
      </c>
      <c r="AZ184">
        <v>0</v>
      </c>
      <c r="BA184">
        <v>0</v>
      </c>
      <c r="BB184">
        <v>0</v>
      </c>
      <c r="BC184">
        <v>0</v>
      </c>
      <c r="BD184">
        <v>0</v>
      </c>
      <c r="BE184">
        <v>0</v>
      </c>
      <c r="BF184">
        <v>0</v>
      </c>
      <c r="BG184" s="20">
        <v>0</v>
      </c>
      <c r="BH184" s="20">
        <v>0</v>
      </c>
      <c r="BI184" s="20">
        <v>27</v>
      </c>
      <c r="BJ184" s="20">
        <v>2</v>
      </c>
      <c r="BK184" s="20">
        <v>75</v>
      </c>
      <c r="BL184" s="20">
        <v>834</v>
      </c>
      <c r="BM184" s="20">
        <v>270</v>
      </c>
      <c r="BN184" s="20">
        <v>101</v>
      </c>
      <c r="BO184" s="20">
        <v>7</v>
      </c>
      <c r="BP184" s="20">
        <v>3110</v>
      </c>
      <c r="BQ184" s="20">
        <v>724</v>
      </c>
      <c r="BR184" s="20">
        <v>0</v>
      </c>
      <c r="BS184" s="20">
        <v>13</v>
      </c>
      <c r="BT184" s="20">
        <v>424</v>
      </c>
      <c r="BU184" s="20">
        <v>507</v>
      </c>
      <c r="BV184" s="20">
        <v>1975</v>
      </c>
    </row>
    <row r="185" spans="1:74" x14ac:dyDescent="0.25">
      <c r="A185" s="20" t="s">
        <v>405</v>
      </c>
      <c r="B185" s="20" t="s">
        <v>463</v>
      </c>
      <c r="C185" s="20" t="s">
        <v>464</v>
      </c>
      <c r="D185" s="1">
        <v>44571</v>
      </c>
      <c r="E185">
        <v>163</v>
      </c>
      <c r="F185">
        <v>1</v>
      </c>
      <c r="G185">
        <v>0</v>
      </c>
      <c r="H185">
        <v>0</v>
      </c>
      <c r="I185">
        <v>0</v>
      </c>
      <c r="J185">
        <v>103</v>
      </c>
      <c r="K185">
        <v>5</v>
      </c>
      <c r="L185">
        <v>19</v>
      </c>
      <c r="M185">
        <v>5</v>
      </c>
      <c r="N185">
        <v>1</v>
      </c>
      <c r="O185">
        <v>0</v>
      </c>
      <c r="P185">
        <v>1</v>
      </c>
      <c r="Q185">
        <v>0</v>
      </c>
      <c r="R185">
        <v>247</v>
      </c>
      <c r="S185">
        <v>170</v>
      </c>
      <c r="T185">
        <v>9</v>
      </c>
      <c r="U185">
        <v>4</v>
      </c>
      <c r="V185">
        <v>15</v>
      </c>
      <c r="W185">
        <v>1938</v>
      </c>
      <c r="X185">
        <v>864</v>
      </c>
      <c r="Y185">
        <v>34</v>
      </c>
      <c r="Z185">
        <v>238</v>
      </c>
      <c r="AA185">
        <v>153</v>
      </c>
      <c r="AB185">
        <v>1390</v>
      </c>
      <c r="AC185">
        <v>607</v>
      </c>
      <c r="AD185">
        <v>25</v>
      </c>
      <c r="AE185">
        <v>53</v>
      </c>
      <c r="AF185">
        <v>299</v>
      </c>
      <c r="AG185">
        <v>308</v>
      </c>
      <c r="AH185">
        <v>140</v>
      </c>
      <c r="AI185">
        <v>0</v>
      </c>
      <c r="AJ185">
        <v>12</v>
      </c>
      <c r="AK185">
        <v>48</v>
      </c>
      <c r="AL185">
        <v>31</v>
      </c>
      <c r="AM185">
        <v>21</v>
      </c>
      <c r="AN185">
        <v>1</v>
      </c>
      <c r="AO185">
        <v>3</v>
      </c>
      <c r="AP185">
        <v>1</v>
      </c>
      <c r="AQ185">
        <v>0</v>
      </c>
      <c r="AR185">
        <v>0</v>
      </c>
      <c r="AS185">
        <v>0</v>
      </c>
      <c r="AT185">
        <v>0</v>
      </c>
      <c r="AU185">
        <v>0</v>
      </c>
      <c r="AV185">
        <v>0</v>
      </c>
      <c r="AW185">
        <v>0</v>
      </c>
      <c r="AX185">
        <v>0</v>
      </c>
      <c r="AY185">
        <v>0</v>
      </c>
      <c r="AZ185">
        <v>0</v>
      </c>
      <c r="BA185">
        <v>0</v>
      </c>
      <c r="BB185">
        <v>0</v>
      </c>
      <c r="BC185">
        <v>0</v>
      </c>
      <c r="BD185">
        <v>0</v>
      </c>
      <c r="BE185">
        <v>0</v>
      </c>
      <c r="BF185">
        <v>0</v>
      </c>
      <c r="BG185" s="20">
        <v>1</v>
      </c>
      <c r="BH185" s="20">
        <v>0</v>
      </c>
      <c r="BI185" s="20">
        <v>132</v>
      </c>
      <c r="BJ185" s="20">
        <v>0</v>
      </c>
      <c r="BK185" s="20">
        <v>211</v>
      </c>
      <c r="BL185" s="20">
        <v>1404</v>
      </c>
      <c r="BM185" s="20">
        <v>938</v>
      </c>
      <c r="BN185" s="20">
        <v>227</v>
      </c>
      <c r="BO185" s="20">
        <v>26</v>
      </c>
      <c r="BP185" s="20">
        <v>13700</v>
      </c>
      <c r="BQ185" s="20">
        <v>4055</v>
      </c>
      <c r="BR185" s="20">
        <v>0</v>
      </c>
      <c r="BS185" s="20">
        <v>45</v>
      </c>
      <c r="BT185" s="20">
        <v>205</v>
      </c>
      <c r="BU185" s="20">
        <v>4367</v>
      </c>
      <c r="BV185" s="20">
        <v>8357</v>
      </c>
    </row>
    <row r="186" spans="1:74" x14ac:dyDescent="0.25">
      <c r="A186" s="20" t="s">
        <v>405</v>
      </c>
      <c r="B186" s="20" t="s">
        <v>459</v>
      </c>
      <c r="C186" s="20" t="s">
        <v>634</v>
      </c>
      <c r="D186" s="1">
        <v>44571</v>
      </c>
      <c r="E186">
        <v>86</v>
      </c>
      <c r="F186">
        <v>3</v>
      </c>
      <c r="G186">
        <v>2</v>
      </c>
      <c r="H186">
        <v>0</v>
      </c>
      <c r="I186">
        <v>0</v>
      </c>
      <c r="J186">
        <v>54</v>
      </c>
      <c r="K186">
        <v>3</v>
      </c>
      <c r="L186">
        <v>4</v>
      </c>
      <c r="M186">
        <v>4</v>
      </c>
      <c r="N186">
        <v>0</v>
      </c>
      <c r="O186">
        <v>0</v>
      </c>
      <c r="P186">
        <v>0</v>
      </c>
      <c r="Q186">
        <v>0</v>
      </c>
      <c r="R186">
        <v>311</v>
      </c>
      <c r="S186">
        <v>206</v>
      </c>
      <c r="T186">
        <v>6</v>
      </c>
      <c r="U186">
        <v>26</v>
      </c>
      <c r="V186">
        <v>33</v>
      </c>
      <c r="W186">
        <v>1029</v>
      </c>
      <c r="X186">
        <v>466</v>
      </c>
      <c r="Y186">
        <v>25</v>
      </c>
      <c r="Z186">
        <v>120</v>
      </c>
      <c r="AA186">
        <v>111</v>
      </c>
      <c r="AB186">
        <v>841</v>
      </c>
      <c r="AC186">
        <v>330</v>
      </c>
      <c r="AD186">
        <v>3</v>
      </c>
      <c r="AE186">
        <v>20</v>
      </c>
      <c r="AF186">
        <v>270</v>
      </c>
      <c r="AG186">
        <v>154</v>
      </c>
      <c r="AH186">
        <v>49</v>
      </c>
      <c r="AI186">
        <v>1</v>
      </c>
      <c r="AJ186">
        <v>33</v>
      </c>
      <c r="AK186">
        <v>16</v>
      </c>
      <c r="AL186">
        <v>52</v>
      </c>
      <c r="AM186">
        <v>27</v>
      </c>
      <c r="AN186">
        <v>2</v>
      </c>
      <c r="AO186">
        <v>2</v>
      </c>
      <c r="AP186">
        <v>1</v>
      </c>
      <c r="AQ186">
        <v>0</v>
      </c>
      <c r="AR186">
        <v>0</v>
      </c>
      <c r="AS186">
        <v>0</v>
      </c>
      <c r="AT186">
        <v>0</v>
      </c>
      <c r="AU186">
        <v>0</v>
      </c>
      <c r="AV186">
        <v>0</v>
      </c>
      <c r="AW186">
        <v>0</v>
      </c>
      <c r="AX186">
        <v>0</v>
      </c>
      <c r="AY186">
        <v>0</v>
      </c>
      <c r="AZ186">
        <v>0</v>
      </c>
      <c r="BA186">
        <v>0</v>
      </c>
      <c r="BB186">
        <v>0</v>
      </c>
      <c r="BC186">
        <v>0</v>
      </c>
      <c r="BD186">
        <v>0</v>
      </c>
      <c r="BE186">
        <v>0</v>
      </c>
      <c r="BF186">
        <v>0</v>
      </c>
      <c r="BG186" s="20">
        <v>3</v>
      </c>
      <c r="BH186" s="20">
        <v>0</v>
      </c>
      <c r="BI186" s="20">
        <v>69</v>
      </c>
      <c r="BJ186" s="20">
        <v>0</v>
      </c>
      <c r="BK186" s="20">
        <v>241</v>
      </c>
      <c r="BL186" s="20">
        <v>735</v>
      </c>
      <c r="BM186" s="20">
        <v>526</v>
      </c>
      <c r="BN186" s="20">
        <v>98</v>
      </c>
      <c r="BO186" s="20">
        <v>43</v>
      </c>
      <c r="BP186" s="20">
        <v>4471</v>
      </c>
      <c r="BQ186" s="20">
        <v>1028</v>
      </c>
      <c r="BR186" s="20">
        <v>0</v>
      </c>
      <c r="BS186" s="20">
        <v>12</v>
      </c>
      <c r="BT186" s="20">
        <v>124</v>
      </c>
      <c r="BU186" s="20">
        <v>1945</v>
      </c>
      <c r="BV186" s="20">
        <v>2179</v>
      </c>
    </row>
    <row r="187" spans="1:74" x14ac:dyDescent="0.25">
      <c r="A187" s="20" t="s">
        <v>405</v>
      </c>
      <c r="B187" s="20" t="s">
        <v>631</v>
      </c>
      <c r="C187" s="20" t="s">
        <v>635</v>
      </c>
      <c r="D187" s="1">
        <v>44571</v>
      </c>
      <c r="E187">
        <v>89</v>
      </c>
      <c r="F187">
        <v>0</v>
      </c>
      <c r="G187">
        <v>0</v>
      </c>
      <c r="H187">
        <v>1</v>
      </c>
      <c r="I187">
        <v>1</v>
      </c>
      <c r="J187">
        <v>61</v>
      </c>
      <c r="K187">
        <v>3</v>
      </c>
      <c r="L187">
        <v>3</v>
      </c>
      <c r="M187">
        <v>0</v>
      </c>
      <c r="N187">
        <v>14</v>
      </c>
      <c r="O187">
        <v>13</v>
      </c>
      <c r="P187">
        <v>0</v>
      </c>
      <c r="Q187">
        <v>0</v>
      </c>
      <c r="R187">
        <v>324</v>
      </c>
      <c r="S187">
        <v>231</v>
      </c>
      <c r="T187">
        <v>18</v>
      </c>
      <c r="U187">
        <v>2</v>
      </c>
      <c r="V187">
        <v>2</v>
      </c>
      <c r="W187">
        <v>1146</v>
      </c>
      <c r="X187">
        <v>598</v>
      </c>
      <c r="Y187">
        <v>60</v>
      </c>
      <c r="Z187">
        <v>116</v>
      </c>
      <c r="AA187">
        <v>14</v>
      </c>
      <c r="AB187">
        <v>595</v>
      </c>
      <c r="AC187">
        <v>300</v>
      </c>
      <c r="AD187">
        <v>13</v>
      </c>
      <c r="AE187">
        <v>86</v>
      </c>
      <c r="AF187">
        <v>11</v>
      </c>
      <c r="AG187">
        <v>166</v>
      </c>
      <c r="AH187">
        <v>79</v>
      </c>
      <c r="AI187">
        <v>8</v>
      </c>
      <c r="AJ187">
        <v>22</v>
      </c>
      <c r="AK187">
        <v>3</v>
      </c>
      <c r="AL187">
        <v>73</v>
      </c>
      <c r="AM187">
        <v>59</v>
      </c>
      <c r="AN187">
        <v>6</v>
      </c>
      <c r="AO187">
        <v>0</v>
      </c>
      <c r="AP187">
        <v>0</v>
      </c>
      <c r="AQ187">
        <v>0</v>
      </c>
      <c r="AR187">
        <v>0</v>
      </c>
      <c r="AS187">
        <v>0</v>
      </c>
      <c r="AT187">
        <v>0</v>
      </c>
      <c r="AU187">
        <v>0</v>
      </c>
      <c r="AV187">
        <v>0</v>
      </c>
      <c r="AW187">
        <v>0</v>
      </c>
      <c r="AX187">
        <v>0</v>
      </c>
      <c r="AY187">
        <v>0</v>
      </c>
      <c r="AZ187">
        <v>0</v>
      </c>
      <c r="BA187">
        <v>0</v>
      </c>
      <c r="BB187">
        <v>1</v>
      </c>
      <c r="BC187">
        <v>1</v>
      </c>
      <c r="BD187">
        <v>3</v>
      </c>
      <c r="BE187">
        <v>0</v>
      </c>
      <c r="BF187">
        <v>0</v>
      </c>
      <c r="BG187" s="20">
        <v>0</v>
      </c>
      <c r="BH187" s="20">
        <v>1</v>
      </c>
      <c r="BI187" s="20">
        <v>81</v>
      </c>
      <c r="BJ187" s="20">
        <v>14</v>
      </c>
      <c r="BK187" s="20">
        <v>296</v>
      </c>
      <c r="BL187" s="20">
        <v>902</v>
      </c>
      <c r="BM187" s="20">
        <v>453</v>
      </c>
      <c r="BN187" s="20">
        <v>124</v>
      </c>
      <c r="BO187" s="20">
        <v>66</v>
      </c>
      <c r="BP187" s="20">
        <v>3530</v>
      </c>
      <c r="BQ187" s="20">
        <v>935</v>
      </c>
      <c r="BR187" s="20">
        <v>3</v>
      </c>
      <c r="BS187" s="20">
        <v>85</v>
      </c>
      <c r="BT187" s="20">
        <v>403</v>
      </c>
      <c r="BU187" s="20">
        <v>698</v>
      </c>
      <c r="BV187" s="20">
        <v>2119</v>
      </c>
    </row>
    <row r="188" spans="1:74" x14ac:dyDescent="0.25">
      <c r="A188" s="20" t="s">
        <v>405</v>
      </c>
      <c r="B188" s="20" t="s">
        <v>467</v>
      </c>
      <c r="C188" s="20" t="s">
        <v>636</v>
      </c>
      <c r="D188" s="1">
        <v>44571</v>
      </c>
      <c r="E188">
        <v>158</v>
      </c>
      <c r="F188">
        <v>2</v>
      </c>
      <c r="G188">
        <v>1</v>
      </c>
      <c r="H188">
        <v>0</v>
      </c>
      <c r="I188">
        <v>0</v>
      </c>
      <c r="J188">
        <v>95</v>
      </c>
      <c r="K188">
        <v>17</v>
      </c>
      <c r="L188">
        <v>8</v>
      </c>
      <c r="M188">
        <v>1</v>
      </c>
      <c r="N188">
        <v>10</v>
      </c>
      <c r="O188">
        <v>7</v>
      </c>
      <c r="P188">
        <v>2</v>
      </c>
      <c r="Q188">
        <v>0</v>
      </c>
      <c r="R188">
        <v>604</v>
      </c>
      <c r="S188">
        <v>481</v>
      </c>
      <c r="T188">
        <v>59</v>
      </c>
      <c r="U188">
        <v>4</v>
      </c>
      <c r="V188">
        <v>5</v>
      </c>
      <c r="W188">
        <v>2080</v>
      </c>
      <c r="X188">
        <v>1161</v>
      </c>
      <c r="Y188">
        <v>137</v>
      </c>
      <c r="Z188">
        <v>212</v>
      </c>
      <c r="AA188">
        <v>39</v>
      </c>
      <c r="AB188">
        <v>1543</v>
      </c>
      <c r="AC188">
        <v>790</v>
      </c>
      <c r="AD188">
        <v>95</v>
      </c>
      <c r="AE188">
        <v>263</v>
      </c>
      <c r="AF188">
        <v>39</v>
      </c>
      <c r="AG188">
        <v>297</v>
      </c>
      <c r="AH188">
        <v>130</v>
      </c>
      <c r="AI188">
        <v>14</v>
      </c>
      <c r="AJ188">
        <v>42</v>
      </c>
      <c r="AK188">
        <v>15</v>
      </c>
      <c r="AL188">
        <v>92</v>
      </c>
      <c r="AM188">
        <v>73</v>
      </c>
      <c r="AN188">
        <v>1</v>
      </c>
      <c r="AO188">
        <v>0</v>
      </c>
      <c r="AP188">
        <v>1</v>
      </c>
      <c r="AQ188">
        <v>0</v>
      </c>
      <c r="AR188">
        <v>1</v>
      </c>
      <c r="AS188">
        <v>0</v>
      </c>
      <c r="AT188">
        <v>0</v>
      </c>
      <c r="AU188">
        <v>0</v>
      </c>
      <c r="AV188">
        <v>0</v>
      </c>
      <c r="AW188">
        <v>0</v>
      </c>
      <c r="AX188">
        <v>0</v>
      </c>
      <c r="AY188">
        <v>0</v>
      </c>
      <c r="AZ188">
        <v>0</v>
      </c>
      <c r="BA188">
        <v>0</v>
      </c>
      <c r="BB188">
        <v>0</v>
      </c>
      <c r="BC188">
        <v>0</v>
      </c>
      <c r="BD188">
        <v>0</v>
      </c>
      <c r="BE188">
        <v>0</v>
      </c>
      <c r="BF188">
        <v>0</v>
      </c>
      <c r="BG188" s="20">
        <v>1</v>
      </c>
      <c r="BH188" s="20">
        <v>0</v>
      </c>
      <c r="BI188" s="20">
        <v>126</v>
      </c>
      <c r="BJ188" s="20">
        <v>8</v>
      </c>
      <c r="BK188" s="20">
        <v>530</v>
      </c>
      <c r="BL188" s="20">
        <v>1587</v>
      </c>
      <c r="BM188" s="20">
        <v>1107</v>
      </c>
      <c r="BN188" s="20">
        <v>207</v>
      </c>
      <c r="BO188" s="20">
        <v>88</v>
      </c>
      <c r="BP188" s="20">
        <v>8362</v>
      </c>
      <c r="BQ188" s="20">
        <v>2576</v>
      </c>
      <c r="BR188" s="20">
        <v>0</v>
      </c>
      <c r="BS188" s="20">
        <v>231</v>
      </c>
      <c r="BT188" s="20">
        <v>2032</v>
      </c>
      <c r="BU188" s="20">
        <v>814</v>
      </c>
      <c r="BV188" s="20">
        <v>4875</v>
      </c>
    </row>
    <row r="189" spans="1:74" x14ac:dyDescent="0.25">
      <c r="A189" s="20" t="s">
        <v>405</v>
      </c>
      <c r="B189" s="20" t="s">
        <v>465</v>
      </c>
      <c r="C189" s="20" t="s">
        <v>466</v>
      </c>
      <c r="D189" s="1">
        <v>44571</v>
      </c>
      <c r="E189">
        <v>154</v>
      </c>
      <c r="F189">
        <v>4</v>
      </c>
      <c r="G189">
        <v>2</v>
      </c>
      <c r="H189">
        <v>1</v>
      </c>
      <c r="I189">
        <v>1</v>
      </c>
      <c r="J189">
        <v>85</v>
      </c>
      <c r="K189">
        <v>6</v>
      </c>
      <c r="L189">
        <v>9</v>
      </c>
      <c r="M189">
        <v>1</v>
      </c>
      <c r="N189">
        <v>49</v>
      </c>
      <c r="O189">
        <v>39</v>
      </c>
      <c r="P189">
        <v>4</v>
      </c>
      <c r="Q189">
        <v>0</v>
      </c>
      <c r="R189">
        <v>532</v>
      </c>
      <c r="S189">
        <v>345</v>
      </c>
      <c r="T189">
        <v>37</v>
      </c>
      <c r="U189">
        <v>21</v>
      </c>
      <c r="V189">
        <v>11</v>
      </c>
      <c r="W189">
        <v>2230</v>
      </c>
      <c r="X189">
        <v>1068</v>
      </c>
      <c r="Y189">
        <v>85</v>
      </c>
      <c r="Z189">
        <v>221</v>
      </c>
      <c r="AA189">
        <v>78</v>
      </c>
      <c r="AB189">
        <v>1170</v>
      </c>
      <c r="AC189">
        <v>494</v>
      </c>
      <c r="AD189">
        <v>23</v>
      </c>
      <c r="AE189">
        <v>259</v>
      </c>
      <c r="AF189">
        <v>36</v>
      </c>
      <c r="AG189">
        <v>232</v>
      </c>
      <c r="AH189">
        <v>87</v>
      </c>
      <c r="AI189">
        <v>1</v>
      </c>
      <c r="AJ189">
        <v>33</v>
      </c>
      <c r="AK189">
        <v>23</v>
      </c>
      <c r="AL189">
        <v>111</v>
      </c>
      <c r="AM189">
        <v>74</v>
      </c>
      <c r="AN189">
        <v>8</v>
      </c>
      <c r="AO189">
        <v>3</v>
      </c>
      <c r="AP189">
        <v>1</v>
      </c>
      <c r="AQ189">
        <v>0</v>
      </c>
      <c r="AR189">
        <v>0</v>
      </c>
      <c r="AS189">
        <v>1</v>
      </c>
      <c r="AT189">
        <v>0</v>
      </c>
      <c r="AU189">
        <v>0</v>
      </c>
      <c r="AV189">
        <v>0</v>
      </c>
      <c r="AW189">
        <v>0</v>
      </c>
      <c r="AX189">
        <v>0</v>
      </c>
      <c r="AY189">
        <v>0</v>
      </c>
      <c r="AZ189">
        <v>0</v>
      </c>
      <c r="BA189">
        <v>0</v>
      </c>
      <c r="BB189">
        <v>0</v>
      </c>
      <c r="BC189">
        <v>0</v>
      </c>
      <c r="BD189">
        <v>0</v>
      </c>
      <c r="BE189">
        <v>0</v>
      </c>
      <c r="BF189">
        <v>0</v>
      </c>
      <c r="BG189" s="20">
        <v>2</v>
      </c>
      <c r="BH189" s="20">
        <v>1</v>
      </c>
      <c r="BI189" s="20">
        <v>131</v>
      </c>
      <c r="BJ189" s="20">
        <v>42</v>
      </c>
      <c r="BK189" s="20">
        <v>449</v>
      </c>
      <c r="BL189" s="20">
        <v>1744</v>
      </c>
      <c r="BM189" s="20">
        <v>808</v>
      </c>
      <c r="BN189" s="20">
        <v>159</v>
      </c>
      <c r="BO189" s="20">
        <v>98</v>
      </c>
      <c r="BP189" s="20">
        <v>7679</v>
      </c>
      <c r="BQ189" s="20">
        <v>1759</v>
      </c>
      <c r="BR189" s="20">
        <v>0</v>
      </c>
      <c r="BS189" s="20">
        <v>59</v>
      </c>
      <c r="BT189" s="20">
        <v>1056</v>
      </c>
      <c r="BU189" s="20">
        <v>1875</v>
      </c>
      <c r="BV189" s="20">
        <v>4195</v>
      </c>
    </row>
    <row r="190" spans="1:74" x14ac:dyDescent="0.25">
      <c r="A190" s="20" t="s">
        <v>405</v>
      </c>
      <c r="B190" s="20" t="s">
        <v>626</v>
      </c>
      <c r="C190" s="20" t="s">
        <v>637</v>
      </c>
      <c r="D190" s="1">
        <v>44571</v>
      </c>
      <c r="E190">
        <v>106</v>
      </c>
      <c r="F190">
        <v>1</v>
      </c>
      <c r="G190">
        <v>1</v>
      </c>
      <c r="H190">
        <v>0</v>
      </c>
      <c r="I190">
        <v>0</v>
      </c>
      <c r="J190">
        <v>56</v>
      </c>
      <c r="K190">
        <v>16</v>
      </c>
      <c r="L190">
        <v>5</v>
      </c>
      <c r="M190">
        <v>1</v>
      </c>
      <c r="N190">
        <v>1</v>
      </c>
      <c r="O190">
        <v>1</v>
      </c>
      <c r="P190">
        <v>0</v>
      </c>
      <c r="Q190">
        <v>0</v>
      </c>
      <c r="R190">
        <v>335</v>
      </c>
      <c r="S190">
        <v>218</v>
      </c>
      <c r="T190">
        <v>66</v>
      </c>
      <c r="U190">
        <v>1</v>
      </c>
      <c r="V190">
        <v>4</v>
      </c>
      <c r="W190">
        <v>1463</v>
      </c>
      <c r="X190">
        <v>700</v>
      </c>
      <c r="Y190">
        <v>203</v>
      </c>
      <c r="Z190">
        <v>48</v>
      </c>
      <c r="AA190">
        <v>51</v>
      </c>
      <c r="AB190">
        <v>902</v>
      </c>
      <c r="AC190">
        <v>364</v>
      </c>
      <c r="AD190">
        <v>209</v>
      </c>
      <c r="AE190">
        <v>62</v>
      </c>
      <c r="AF190">
        <v>29</v>
      </c>
      <c r="AG190">
        <v>148</v>
      </c>
      <c r="AH190">
        <v>41</v>
      </c>
      <c r="AI190">
        <v>12</v>
      </c>
      <c r="AJ190">
        <v>12</v>
      </c>
      <c r="AK190">
        <v>27</v>
      </c>
      <c r="AL190">
        <v>26</v>
      </c>
      <c r="AM190">
        <v>17</v>
      </c>
      <c r="AN190">
        <v>3</v>
      </c>
      <c r="AO190">
        <v>2</v>
      </c>
      <c r="AP190">
        <v>0</v>
      </c>
      <c r="AQ190">
        <v>0</v>
      </c>
      <c r="AR190">
        <v>0</v>
      </c>
      <c r="AS190">
        <v>0</v>
      </c>
      <c r="AT190">
        <v>0</v>
      </c>
      <c r="AU190">
        <v>0</v>
      </c>
      <c r="AV190">
        <v>0</v>
      </c>
      <c r="AW190">
        <v>0</v>
      </c>
      <c r="AX190">
        <v>0</v>
      </c>
      <c r="AY190">
        <v>0</v>
      </c>
      <c r="AZ190">
        <v>0</v>
      </c>
      <c r="BA190">
        <v>0</v>
      </c>
      <c r="BB190">
        <v>0</v>
      </c>
      <c r="BC190">
        <v>0</v>
      </c>
      <c r="BD190">
        <v>0</v>
      </c>
      <c r="BE190">
        <v>0</v>
      </c>
      <c r="BF190">
        <v>0</v>
      </c>
      <c r="BG190" s="20">
        <v>1</v>
      </c>
      <c r="BH190" s="20">
        <v>0</v>
      </c>
      <c r="BI190" s="20">
        <v>80</v>
      </c>
      <c r="BJ190" s="20">
        <v>1</v>
      </c>
      <c r="BK190" s="20">
        <v>257</v>
      </c>
      <c r="BL190" s="20">
        <v>1092</v>
      </c>
      <c r="BM190" s="20">
        <v>572</v>
      </c>
      <c r="BN190" s="20">
        <v>85</v>
      </c>
      <c r="BO190" s="20">
        <v>21</v>
      </c>
      <c r="BP190" s="20">
        <v>4750</v>
      </c>
      <c r="BQ190" s="20">
        <v>990</v>
      </c>
      <c r="BR190" s="20">
        <v>0</v>
      </c>
      <c r="BS190" s="20">
        <v>368</v>
      </c>
      <c r="BT190" s="20">
        <v>646</v>
      </c>
      <c r="BU190" s="20">
        <v>1160</v>
      </c>
      <c r="BV190" s="20">
        <v>2323</v>
      </c>
    </row>
    <row r="191" spans="1:74" x14ac:dyDescent="0.25">
      <c r="A191" s="20" t="s">
        <v>405</v>
      </c>
      <c r="B191" s="20" t="s">
        <v>406</v>
      </c>
      <c r="C191" s="20" t="s">
        <v>408</v>
      </c>
      <c r="D191" s="1">
        <v>44571</v>
      </c>
      <c r="E191">
        <v>100</v>
      </c>
      <c r="F191">
        <v>1</v>
      </c>
      <c r="G191">
        <v>1</v>
      </c>
      <c r="H191">
        <v>0</v>
      </c>
      <c r="I191">
        <v>0</v>
      </c>
      <c r="J191">
        <v>52</v>
      </c>
      <c r="K191">
        <v>0</v>
      </c>
      <c r="L191">
        <v>11</v>
      </c>
      <c r="M191">
        <v>5</v>
      </c>
      <c r="N191">
        <v>2</v>
      </c>
      <c r="O191">
        <v>1</v>
      </c>
      <c r="P191">
        <v>0</v>
      </c>
      <c r="Q191">
        <v>0</v>
      </c>
      <c r="R191">
        <v>328</v>
      </c>
      <c r="S191">
        <v>219</v>
      </c>
      <c r="T191">
        <v>12</v>
      </c>
      <c r="U191">
        <v>30</v>
      </c>
      <c r="V191">
        <v>9</v>
      </c>
      <c r="W191">
        <v>1381</v>
      </c>
      <c r="X191">
        <v>577</v>
      </c>
      <c r="Y191">
        <v>9</v>
      </c>
      <c r="Z191">
        <v>195</v>
      </c>
      <c r="AA191">
        <v>147</v>
      </c>
      <c r="AB191">
        <v>941</v>
      </c>
      <c r="AC191">
        <v>306</v>
      </c>
      <c r="AD191">
        <v>2</v>
      </c>
      <c r="AE191">
        <v>28</v>
      </c>
      <c r="AF191">
        <v>354</v>
      </c>
      <c r="AG191">
        <v>120</v>
      </c>
      <c r="AH191">
        <v>32</v>
      </c>
      <c r="AI191">
        <v>2</v>
      </c>
      <c r="AJ191">
        <v>25</v>
      </c>
      <c r="AK191">
        <v>11</v>
      </c>
      <c r="AL191">
        <v>58</v>
      </c>
      <c r="AM191">
        <v>44</v>
      </c>
      <c r="AN191">
        <v>7</v>
      </c>
      <c r="AO191">
        <v>0</v>
      </c>
      <c r="AP191">
        <v>0</v>
      </c>
      <c r="AQ191">
        <v>0</v>
      </c>
      <c r="AR191">
        <v>0</v>
      </c>
      <c r="AS191">
        <v>0</v>
      </c>
      <c r="AT191">
        <v>0</v>
      </c>
      <c r="AU191">
        <v>0</v>
      </c>
      <c r="AV191">
        <v>0</v>
      </c>
      <c r="AW191">
        <v>0</v>
      </c>
      <c r="AX191">
        <v>0</v>
      </c>
      <c r="AY191">
        <v>0</v>
      </c>
      <c r="AZ191">
        <v>0</v>
      </c>
      <c r="BA191">
        <v>1</v>
      </c>
      <c r="BB191">
        <v>0</v>
      </c>
      <c r="BC191">
        <v>0</v>
      </c>
      <c r="BD191">
        <v>0</v>
      </c>
      <c r="BE191">
        <v>0</v>
      </c>
      <c r="BF191">
        <v>0</v>
      </c>
      <c r="BG191" s="20">
        <v>1</v>
      </c>
      <c r="BH191" s="20">
        <v>0</v>
      </c>
      <c r="BI191" s="20">
        <v>79</v>
      </c>
      <c r="BJ191" s="20">
        <v>1</v>
      </c>
      <c r="BK191" s="20">
        <v>274</v>
      </c>
      <c r="BL191" s="20">
        <v>967</v>
      </c>
      <c r="BM191" s="20">
        <v>541</v>
      </c>
      <c r="BN191" s="20">
        <v>69</v>
      </c>
      <c r="BO191" s="20">
        <v>50</v>
      </c>
      <c r="BP191" s="20">
        <v>4504</v>
      </c>
      <c r="BQ191" s="20">
        <v>817</v>
      </c>
      <c r="BR191" s="20">
        <v>0</v>
      </c>
      <c r="BS191" s="20">
        <v>12</v>
      </c>
      <c r="BT191" s="20">
        <v>118</v>
      </c>
      <c r="BU191" s="20">
        <v>2099</v>
      </c>
      <c r="BV191" s="20">
        <v>2085</v>
      </c>
    </row>
    <row r="192" spans="1:74" x14ac:dyDescent="0.25">
      <c r="A192" s="20" t="s">
        <v>405</v>
      </c>
      <c r="B192" s="20" t="s">
        <v>461</v>
      </c>
      <c r="C192" s="20" t="s">
        <v>638</v>
      </c>
      <c r="D192" s="1">
        <v>44571</v>
      </c>
      <c r="E192">
        <v>68</v>
      </c>
      <c r="F192">
        <v>5</v>
      </c>
      <c r="G192">
        <v>4</v>
      </c>
      <c r="H192">
        <v>0</v>
      </c>
      <c r="I192">
        <v>0</v>
      </c>
      <c r="J192">
        <v>43</v>
      </c>
      <c r="K192">
        <v>5</v>
      </c>
      <c r="L192">
        <v>3</v>
      </c>
      <c r="M192">
        <v>0</v>
      </c>
      <c r="N192">
        <v>0</v>
      </c>
      <c r="O192">
        <v>0</v>
      </c>
      <c r="P192">
        <v>0</v>
      </c>
      <c r="Q192">
        <v>0</v>
      </c>
      <c r="R192">
        <v>336</v>
      </c>
      <c r="S192">
        <v>275</v>
      </c>
      <c r="T192">
        <v>24</v>
      </c>
      <c r="U192">
        <v>5</v>
      </c>
      <c r="V192">
        <v>1</v>
      </c>
      <c r="W192">
        <v>1125</v>
      </c>
      <c r="X192">
        <v>596</v>
      </c>
      <c r="Y192">
        <v>109</v>
      </c>
      <c r="Z192">
        <v>62</v>
      </c>
      <c r="AA192">
        <v>30</v>
      </c>
      <c r="AB192">
        <v>595</v>
      </c>
      <c r="AC192">
        <v>317</v>
      </c>
      <c r="AD192">
        <v>12</v>
      </c>
      <c r="AE192">
        <v>59</v>
      </c>
      <c r="AF192">
        <v>24</v>
      </c>
      <c r="AG192">
        <v>124</v>
      </c>
      <c r="AH192">
        <v>44</v>
      </c>
      <c r="AI192">
        <v>6</v>
      </c>
      <c r="AJ192">
        <v>15</v>
      </c>
      <c r="AK192">
        <v>10</v>
      </c>
      <c r="AL192">
        <v>58</v>
      </c>
      <c r="AM192">
        <v>50</v>
      </c>
      <c r="AN192">
        <v>4</v>
      </c>
      <c r="AO192">
        <v>0</v>
      </c>
      <c r="AP192">
        <v>0</v>
      </c>
      <c r="AQ192">
        <v>0</v>
      </c>
      <c r="AR192">
        <v>1</v>
      </c>
      <c r="AS192">
        <v>0</v>
      </c>
      <c r="AT192">
        <v>0</v>
      </c>
      <c r="AU192">
        <v>0</v>
      </c>
      <c r="AV192">
        <v>0</v>
      </c>
      <c r="AW192">
        <v>0</v>
      </c>
      <c r="AX192">
        <v>0</v>
      </c>
      <c r="AY192">
        <v>0</v>
      </c>
      <c r="AZ192">
        <v>0</v>
      </c>
      <c r="BA192">
        <v>0</v>
      </c>
      <c r="BB192">
        <v>0</v>
      </c>
      <c r="BC192">
        <v>0</v>
      </c>
      <c r="BD192">
        <v>0</v>
      </c>
      <c r="BE192">
        <v>0</v>
      </c>
      <c r="BF192">
        <v>0</v>
      </c>
      <c r="BG192" s="20">
        <v>4</v>
      </c>
      <c r="BH192" s="20">
        <v>0</v>
      </c>
      <c r="BI192" s="20">
        <v>59</v>
      </c>
      <c r="BJ192" s="20">
        <v>0</v>
      </c>
      <c r="BK192" s="20">
        <v>303</v>
      </c>
      <c r="BL192" s="20">
        <v>879</v>
      </c>
      <c r="BM192" s="20">
        <v>476</v>
      </c>
      <c r="BN192" s="20">
        <v>88</v>
      </c>
      <c r="BO192" s="20">
        <v>54</v>
      </c>
      <c r="BP192" s="20">
        <v>4272</v>
      </c>
      <c r="BQ192" s="20">
        <v>1117</v>
      </c>
      <c r="BR192" s="20">
        <v>0</v>
      </c>
      <c r="BS192" s="20">
        <v>52</v>
      </c>
      <c r="BT192" s="20">
        <v>728</v>
      </c>
      <c r="BU192" s="20">
        <v>895</v>
      </c>
      <c r="BV192" s="20">
        <v>2362</v>
      </c>
    </row>
    <row r="193" spans="1:74" x14ac:dyDescent="0.25">
      <c r="A193" s="20" t="s">
        <v>405</v>
      </c>
      <c r="B193" s="20" t="s">
        <v>465</v>
      </c>
      <c r="C193" s="20" t="s">
        <v>639</v>
      </c>
      <c r="D193" s="1">
        <v>44571</v>
      </c>
      <c r="E193">
        <v>184</v>
      </c>
      <c r="F193">
        <v>1</v>
      </c>
      <c r="G193">
        <v>1</v>
      </c>
      <c r="H193">
        <v>0</v>
      </c>
      <c r="I193">
        <v>0</v>
      </c>
      <c r="J193">
        <v>114</v>
      </c>
      <c r="K193">
        <v>8</v>
      </c>
      <c r="L193">
        <v>20</v>
      </c>
      <c r="M193">
        <v>0</v>
      </c>
      <c r="N193">
        <v>0</v>
      </c>
      <c r="O193">
        <v>0</v>
      </c>
      <c r="P193">
        <v>0</v>
      </c>
      <c r="Q193">
        <v>0</v>
      </c>
      <c r="R193">
        <v>135</v>
      </c>
      <c r="S193">
        <v>81</v>
      </c>
      <c r="T193">
        <v>7</v>
      </c>
      <c r="U193">
        <v>17</v>
      </c>
      <c r="V193">
        <v>3</v>
      </c>
      <c r="W193">
        <v>1524</v>
      </c>
      <c r="X193">
        <v>829</v>
      </c>
      <c r="Y193">
        <v>50</v>
      </c>
      <c r="Z193">
        <v>199</v>
      </c>
      <c r="AA193">
        <v>18</v>
      </c>
      <c r="AB193">
        <v>1005</v>
      </c>
      <c r="AC193">
        <v>498</v>
      </c>
      <c r="AD193">
        <v>30</v>
      </c>
      <c r="AE193">
        <v>196</v>
      </c>
      <c r="AF193">
        <v>27</v>
      </c>
      <c r="AG193">
        <v>515</v>
      </c>
      <c r="AH193">
        <v>297</v>
      </c>
      <c r="AI193">
        <v>14</v>
      </c>
      <c r="AJ193">
        <v>66</v>
      </c>
      <c r="AK193">
        <v>7</v>
      </c>
      <c r="AL193">
        <v>24</v>
      </c>
      <c r="AM193">
        <v>14</v>
      </c>
      <c r="AN193">
        <v>3</v>
      </c>
      <c r="AO193">
        <v>2</v>
      </c>
      <c r="AP193">
        <v>0</v>
      </c>
      <c r="AQ193">
        <v>0</v>
      </c>
      <c r="AR193">
        <v>0</v>
      </c>
      <c r="AS193">
        <v>0</v>
      </c>
      <c r="AT193">
        <v>0</v>
      </c>
      <c r="AU193">
        <v>0</v>
      </c>
      <c r="AV193">
        <v>0</v>
      </c>
      <c r="AW193">
        <v>0</v>
      </c>
      <c r="AX193">
        <v>0</v>
      </c>
      <c r="AY193">
        <v>0</v>
      </c>
      <c r="AZ193">
        <v>0</v>
      </c>
      <c r="BA193">
        <v>0</v>
      </c>
      <c r="BB193">
        <v>0</v>
      </c>
      <c r="BC193">
        <v>0</v>
      </c>
      <c r="BD193">
        <v>0</v>
      </c>
      <c r="BE193">
        <v>0</v>
      </c>
      <c r="BF193">
        <v>0</v>
      </c>
      <c r="BG193" s="20">
        <v>1</v>
      </c>
      <c r="BH193" s="20">
        <v>0</v>
      </c>
      <c r="BI193" s="20">
        <v>144</v>
      </c>
      <c r="BJ193" s="20">
        <v>0</v>
      </c>
      <c r="BK193" s="20">
        <v>100</v>
      </c>
      <c r="BL193" s="20">
        <v>1197</v>
      </c>
      <c r="BM193" s="20">
        <v>709</v>
      </c>
      <c r="BN193" s="20">
        <v>409</v>
      </c>
      <c r="BO193" s="20">
        <v>17</v>
      </c>
      <c r="BP193" s="20">
        <v>13624</v>
      </c>
      <c r="BQ193" s="20">
        <v>5283</v>
      </c>
      <c r="BR193" s="20">
        <v>0</v>
      </c>
      <c r="BS193" s="20">
        <v>196</v>
      </c>
      <c r="BT193" s="20">
        <v>3532</v>
      </c>
      <c r="BU193" s="20">
        <v>542</v>
      </c>
      <c r="BV193" s="20">
        <v>8704</v>
      </c>
    </row>
    <row r="194" spans="1:74" x14ac:dyDescent="0.25">
      <c r="A194" s="20" t="s">
        <v>405</v>
      </c>
      <c r="B194" s="20" t="s">
        <v>467</v>
      </c>
      <c r="C194" s="20" t="s">
        <v>468</v>
      </c>
      <c r="D194" s="1">
        <v>44571</v>
      </c>
      <c r="E194">
        <v>92</v>
      </c>
      <c r="F194">
        <v>2</v>
      </c>
      <c r="G194">
        <v>1</v>
      </c>
      <c r="H194">
        <v>0</v>
      </c>
      <c r="I194">
        <v>0</v>
      </c>
      <c r="J194">
        <v>50</v>
      </c>
      <c r="K194">
        <v>2</v>
      </c>
      <c r="L194">
        <v>6</v>
      </c>
      <c r="M194">
        <v>3</v>
      </c>
      <c r="N194">
        <v>8</v>
      </c>
      <c r="O194">
        <v>4</v>
      </c>
      <c r="P194">
        <v>0</v>
      </c>
      <c r="Q194">
        <v>2</v>
      </c>
      <c r="R194">
        <v>223</v>
      </c>
      <c r="S194">
        <v>136</v>
      </c>
      <c r="T194">
        <v>4</v>
      </c>
      <c r="U194">
        <v>21</v>
      </c>
      <c r="V194">
        <v>10</v>
      </c>
      <c r="W194">
        <v>1481</v>
      </c>
      <c r="X194">
        <v>625</v>
      </c>
      <c r="Y194">
        <v>28</v>
      </c>
      <c r="Z194">
        <v>156</v>
      </c>
      <c r="AA194">
        <v>120</v>
      </c>
      <c r="AB194">
        <v>998</v>
      </c>
      <c r="AC194">
        <v>310</v>
      </c>
      <c r="AD194">
        <v>9</v>
      </c>
      <c r="AE194">
        <v>95</v>
      </c>
      <c r="AF194">
        <v>305</v>
      </c>
      <c r="AG194">
        <v>156</v>
      </c>
      <c r="AH194">
        <v>58</v>
      </c>
      <c r="AI194">
        <v>1</v>
      </c>
      <c r="AJ194">
        <v>10</v>
      </c>
      <c r="AK194">
        <v>15</v>
      </c>
      <c r="AL194">
        <v>31</v>
      </c>
      <c r="AM194">
        <v>23</v>
      </c>
      <c r="AN194">
        <v>1</v>
      </c>
      <c r="AO194">
        <v>0</v>
      </c>
      <c r="AP194">
        <v>0</v>
      </c>
      <c r="AQ194">
        <v>0</v>
      </c>
      <c r="AR194">
        <v>0</v>
      </c>
      <c r="AS194">
        <v>0</v>
      </c>
      <c r="AT194">
        <v>0</v>
      </c>
      <c r="AU194">
        <v>0</v>
      </c>
      <c r="AV194">
        <v>0</v>
      </c>
      <c r="AW194">
        <v>0</v>
      </c>
      <c r="AX194">
        <v>0</v>
      </c>
      <c r="AY194">
        <v>0</v>
      </c>
      <c r="AZ194">
        <v>0</v>
      </c>
      <c r="BA194">
        <v>0</v>
      </c>
      <c r="BB194">
        <v>0</v>
      </c>
      <c r="BC194">
        <v>0</v>
      </c>
      <c r="BD194">
        <v>0</v>
      </c>
      <c r="BE194">
        <v>0</v>
      </c>
      <c r="BF194">
        <v>0</v>
      </c>
      <c r="BG194" s="20">
        <v>1</v>
      </c>
      <c r="BH194" s="20">
        <v>0</v>
      </c>
      <c r="BI194" s="20">
        <v>75</v>
      </c>
      <c r="BJ194" s="20">
        <v>6</v>
      </c>
      <c r="BK194" s="20">
        <v>180</v>
      </c>
      <c r="BL194" s="20">
        <v>1104</v>
      </c>
      <c r="BM194" s="20">
        <v>549</v>
      </c>
      <c r="BN194" s="20">
        <v>116</v>
      </c>
      <c r="BO194" s="20">
        <v>29</v>
      </c>
      <c r="BP194" s="20">
        <v>9141</v>
      </c>
      <c r="BQ194" s="20">
        <v>1730</v>
      </c>
      <c r="BR194" s="20">
        <v>0</v>
      </c>
      <c r="BS194" s="20">
        <v>28</v>
      </c>
      <c r="BT194" s="20">
        <v>195</v>
      </c>
      <c r="BU194" s="20">
        <v>4032</v>
      </c>
      <c r="BV194" s="20">
        <v>4396</v>
      </c>
    </row>
    <row r="195" spans="1:74" x14ac:dyDescent="0.25">
      <c r="A195" s="20" t="s">
        <v>405</v>
      </c>
      <c r="B195" s="20" t="s">
        <v>406</v>
      </c>
      <c r="C195" s="20" t="s">
        <v>409</v>
      </c>
      <c r="D195" s="1">
        <v>44571</v>
      </c>
      <c r="E195">
        <v>148</v>
      </c>
      <c r="F195">
        <v>12</v>
      </c>
      <c r="G195">
        <v>9</v>
      </c>
      <c r="H195">
        <v>4</v>
      </c>
      <c r="I195">
        <v>3</v>
      </c>
      <c r="J195">
        <v>86</v>
      </c>
      <c r="K195">
        <v>7</v>
      </c>
      <c r="L195">
        <v>11</v>
      </c>
      <c r="M195">
        <v>3</v>
      </c>
      <c r="N195">
        <v>133</v>
      </c>
      <c r="O195">
        <v>104</v>
      </c>
      <c r="P195">
        <v>6</v>
      </c>
      <c r="Q195">
        <v>1</v>
      </c>
      <c r="R195">
        <v>552</v>
      </c>
      <c r="S195">
        <v>420</v>
      </c>
      <c r="T195">
        <v>36</v>
      </c>
      <c r="U195">
        <v>11</v>
      </c>
      <c r="V195">
        <v>5</v>
      </c>
      <c r="W195">
        <v>2138</v>
      </c>
      <c r="X195">
        <v>1071</v>
      </c>
      <c r="Y195">
        <v>66</v>
      </c>
      <c r="Z195">
        <v>330</v>
      </c>
      <c r="AA195">
        <v>27</v>
      </c>
      <c r="AB195">
        <v>1432</v>
      </c>
      <c r="AC195">
        <v>701</v>
      </c>
      <c r="AD195">
        <v>1</v>
      </c>
      <c r="AE195">
        <v>317</v>
      </c>
      <c r="AF195">
        <v>26</v>
      </c>
      <c r="AG195">
        <v>292</v>
      </c>
      <c r="AH195">
        <v>84</v>
      </c>
      <c r="AI195">
        <v>3</v>
      </c>
      <c r="AJ195">
        <v>66</v>
      </c>
      <c r="AK195">
        <v>10</v>
      </c>
      <c r="AL195">
        <v>197</v>
      </c>
      <c r="AM195">
        <v>151</v>
      </c>
      <c r="AN195">
        <v>14</v>
      </c>
      <c r="AO195">
        <v>6</v>
      </c>
      <c r="AP195">
        <v>1</v>
      </c>
      <c r="AQ195">
        <v>0</v>
      </c>
      <c r="AR195">
        <v>0</v>
      </c>
      <c r="AS195">
        <v>0</v>
      </c>
      <c r="AT195">
        <v>0</v>
      </c>
      <c r="AU195">
        <v>0</v>
      </c>
      <c r="AV195">
        <v>0</v>
      </c>
      <c r="AW195">
        <v>0</v>
      </c>
      <c r="AX195">
        <v>0</v>
      </c>
      <c r="AY195">
        <v>0</v>
      </c>
      <c r="AZ195">
        <v>0</v>
      </c>
      <c r="BA195">
        <v>2</v>
      </c>
      <c r="BB195">
        <v>0</v>
      </c>
      <c r="BC195">
        <v>0</v>
      </c>
      <c r="BD195">
        <v>0</v>
      </c>
      <c r="BE195">
        <v>0</v>
      </c>
      <c r="BF195">
        <v>0</v>
      </c>
      <c r="BG195" s="20">
        <v>12</v>
      </c>
      <c r="BH195" s="20">
        <v>4</v>
      </c>
      <c r="BI195" s="20">
        <v>118</v>
      </c>
      <c r="BJ195" s="20">
        <v>114</v>
      </c>
      <c r="BK195" s="20">
        <v>483</v>
      </c>
      <c r="BL195" s="20">
        <v>1615</v>
      </c>
      <c r="BM195" s="20">
        <v>1039</v>
      </c>
      <c r="BN195" s="20">
        <v>185</v>
      </c>
      <c r="BO195" s="20">
        <v>171</v>
      </c>
      <c r="BP195" s="20">
        <v>7146</v>
      </c>
      <c r="BQ195" s="20">
        <v>1825</v>
      </c>
      <c r="BR195" s="20">
        <v>0</v>
      </c>
      <c r="BS195" s="20">
        <v>29</v>
      </c>
      <c r="BT195" s="20">
        <v>2441</v>
      </c>
      <c r="BU195" s="20">
        <v>318</v>
      </c>
      <c r="BV195" s="20">
        <v>3977</v>
      </c>
    </row>
    <row r="196" spans="1:74" x14ac:dyDescent="0.25">
      <c r="A196" s="20" t="s">
        <v>405</v>
      </c>
      <c r="B196" s="20" t="s">
        <v>406</v>
      </c>
      <c r="C196" s="20" t="s">
        <v>410</v>
      </c>
      <c r="D196" s="1">
        <v>44571</v>
      </c>
      <c r="E196">
        <v>399</v>
      </c>
      <c r="F196">
        <v>10</v>
      </c>
      <c r="G196">
        <v>7</v>
      </c>
      <c r="H196">
        <v>0</v>
      </c>
      <c r="I196">
        <v>0</v>
      </c>
      <c r="J196">
        <v>236</v>
      </c>
      <c r="K196">
        <v>22</v>
      </c>
      <c r="L196">
        <v>30</v>
      </c>
      <c r="M196">
        <v>1</v>
      </c>
      <c r="N196">
        <v>2</v>
      </c>
      <c r="O196">
        <v>1</v>
      </c>
      <c r="P196">
        <v>0</v>
      </c>
      <c r="Q196">
        <v>0</v>
      </c>
      <c r="R196">
        <v>260</v>
      </c>
      <c r="S196">
        <v>175</v>
      </c>
      <c r="T196">
        <v>20</v>
      </c>
      <c r="U196">
        <v>1</v>
      </c>
      <c r="V196">
        <v>1</v>
      </c>
      <c r="W196">
        <v>1533</v>
      </c>
      <c r="X196">
        <v>706</v>
      </c>
      <c r="Y196">
        <v>104</v>
      </c>
      <c r="Z196">
        <v>168</v>
      </c>
      <c r="AA196">
        <v>14</v>
      </c>
      <c r="AB196">
        <v>809</v>
      </c>
      <c r="AC196">
        <v>329</v>
      </c>
      <c r="AD196">
        <v>54</v>
      </c>
      <c r="AE196">
        <v>150</v>
      </c>
      <c r="AF196">
        <v>26</v>
      </c>
      <c r="AG196">
        <v>204</v>
      </c>
      <c r="AH196">
        <v>74</v>
      </c>
      <c r="AI196">
        <v>1</v>
      </c>
      <c r="AJ196">
        <v>31</v>
      </c>
      <c r="AK196">
        <v>20</v>
      </c>
      <c r="AL196">
        <v>16</v>
      </c>
      <c r="AM196">
        <v>11</v>
      </c>
      <c r="AN196">
        <v>1</v>
      </c>
      <c r="AO196">
        <v>1</v>
      </c>
      <c r="AP196">
        <v>0</v>
      </c>
      <c r="AQ196">
        <v>0</v>
      </c>
      <c r="AR196">
        <v>2</v>
      </c>
      <c r="AS196">
        <v>0</v>
      </c>
      <c r="AT196">
        <v>0</v>
      </c>
      <c r="AU196">
        <v>0</v>
      </c>
      <c r="AV196">
        <v>0</v>
      </c>
      <c r="AW196">
        <v>0</v>
      </c>
      <c r="AX196">
        <v>0</v>
      </c>
      <c r="AY196">
        <v>0</v>
      </c>
      <c r="AZ196">
        <v>0</v>
      </c>
      <c r="BA196">
        <v>0</v>
      </c>
      <c r="BB196">
        <v>0</v>
      </c>
      <c r="BC196">
        <v>0</v>
      </c>
      <c r="BD196">
        <v>0</v>
      </c>
      <c r="BE196">
        <v>0</v>
      </c>
      <c r="BF196">
        <v>0</v>
      </c>
      <c r="BG196" s="20">
        <v>8</v>
      </c>
      <c r="BH196" s="20">
        <v>0</v>
      </c>
      <c r="BI196" s="20">
        <v>336</v>
      </c>
      <c r="BJ196" s="20">
        <v>2</v>
      </c>
      <c r="BK196" s="20">
        <v>232</v>
      </c>
      <c r="BL196" s="20">
        <v>1180</v>
      </c>
      <c r="BM196" s="20">
        <v>555</v>
      </c>
      <c r="BN196" s="20">
        <v>140</v>
      </c>
      <c r="BO196" s="20">
        <v>14</v>
      </c>
      <c r="BP196" s="20">
        <v>5509</v>
      </c>
      <c r="BQ196" s="20">
        <v>1253</v>
      </c>
      <c r="BR196" s="20">
        <v>0</v>
      </c>
      <c r="BS196" s="20">
        <v>70</v>
      </c>
      <c r="BT196" s="20">
        <v>760</v>
      </c>
      <c r="BU196" s="20">
        <v>1232</v>
      </c>
      <c r="BV196" s="20">
        <v>3124</v>
      </c>
    </row>
    <row r="197" spans="1:74" x14ac:dyDescent="0.25">
      <c r="A197" s="20" t="s">
        <v>405</v>
      </c>
      <c r="B197" s="20" t="s">
        <v>465</v>
      </c>
      <c r="C197" s="20" t="s">
        <v>640</v>
      </c>
      <c r="D197" s="1">
        <v>44571</v>
      </c>
      <c r="E197">
        <v>69</v>
      </c>
      <c r="F197">
        <v>2</v>
      </c>
      <c r="G197">
        <v>2</v>
      </c>
      <c r="H197">
        <v>0</v>
      </c>
      <c r="I197">
        <v>0</v>
      </c>
      <c r="J197">
        <v>42</v>
      </c>
      <c r="K197">
        <v>9</v>
      </c>
      <c r="L197">
        <v>4</v>
      </c>
      <c r="M197">
        <v>0</v>
      </c>
      <c r="N197">
        <v>3</v>
      </c>
      <c r="O197">
        <v>2</v>
      </c>
      <c r="P197">
        <v>0</v>
      </c>
      <c r="Q197">
        <v>0</v>
      </c>
      <c r="R197">
        <v>76</v>
      </c>
      <c r="S197">
        <v>40</v>
      </c>
      <c r="T197">
        <v>9</v>
      </c>
      <c r="U197">
        <v>2</v>
      </c>
      <c r="V197">
        <v>2</v>
      </c>
      <c r="W197">
        <v>882</v>
      </c>
      <c r="X197">
        <v>306</v>
      </c>
      <c r="Y197">
        <v>181</v>
      </c>
      <c r="Z197">
        <v>77</v>
      </c>
      <c r="AA197">
        <v>18</v>
      </c>
      <c r="AB197">
        <v>448</v>
      </c>
      <c r="AC197">
        <v>160</v>
      </c>
      <c r="AD197">
        <v>41</v>
      </c>
      <c r="AE197">
        <v>104</v>
      </c>
      <c r="AF197">
        <v>10</v>
      </c>
      <c r="AG197">
        <v>57</v>
      </c>
      <c r="AH197">
        <v>19</v>
      </c>
      <c r="AI197">
        <v>9</v>
      </c>
      <c r="AJ197">
        <v>8</v>
      </c>
      <c r="AK197">
        <v>2</v>
      </c>
      <c r="AL197">
        <v>9</v>
      </c>
      <c r="AM197">
        <v>3</v>
      </c>
      <c r="AN197">
        <v>2</v>
      </c>
      <c r="AO197">
        <v>0</v>
      </c>
      <c r="AP197">
        <v>0</v>
      </c>
      <c r="AQ197">
        <v>0</v>
      </c>
      <c r="AR197">
        <v>0</v>
      </c>
      <c r="AS197">
        <v>0</v>
      </c>
      <c r="AT197">
        <v>0</v>
      </c>
      <c r="AU197">
        <v>0</v>
      </c>
      <c r="AV197">
        <v>0</v>
      </c>
      <c r="AW197">
        <v>0</v>
      </c>
      <c r="AX197">
        <v>0</v>
      </c>
      <c r="AY197">
        <v>0</v>
      </c>
      <c r="AZ197">
        <v>0</v>
      </c>
      <c r="BA197">
        <v>0</v>
      </c>
      <c r="BB197">
        <v>0</v>
      </c>
      <c r="BC197">
        <v>0</v>
      </c>
      <c r="BD197">
        <v>0</v>
      </c>
      <c r="BE197">
        <v>0</v>
      </c>
      <c r="BF197">
        <v>0</v>
      </c>
      <c r="BG197" s="20">
        <v>2</v>
      </c>
      <c r="BH197" s="20">
        <v>0</v>
      </c>
      <c r="BI197" s="20">
        <v>53</v>
      </c>
      <c r="BJ197" s="20">
        <v>3</v>
      </c>
      <c r="BK197" s="20">
        <v>54</v>
      </c>
      <c r="BL197" s="20">
        <v>556</v>
      </c>
      <c r="BM197" s="20">
        <v>264</v>
      </c>
      <c r="BN197" s="20">
        <v>32</v>
      </c>
      <c r="BO197" s="20">
        <v>7</v>
      </c>
      <c r="BP197" s="20">
        <v>2587</v>
      </c>
      <c r="BQ197" s="20">
        <v>418</v>
      </c>
      <c r="BR197" s="20">
        <v>0</v>
      </c>
      <c r="BS197" s="20">
        <v>95</v>
      </c>
      <c r="BT197" s="20">
        <v>1197</v>
      </c>
      <c r="BU197" s="20">
        <v>112</v>
      </c>
      <c r="BV197" s="20">
        <v>1001</v>
      </c>
    </row>
    <row r="198" spans="1:74" x14ac:dyDescent="0.25">
      <c r="A198" s="20" t="s">
        <v>405</v>
      </c>
      <c r="B198" s="20" t="s">
        <v>470</v>
      </c>
      <c r="C198" s="20" t="s">
        <v>641</v>
      </c>
      <c r="D198" s="1">
        <v>44571</v>
      </c>
      <c r="E198">
        <v>56</v>
      </c>
      <c r="F198">
        <v>1</v>
      </c>
      <c r="G198">
        <v>0</v>
      </c>
      <c r="H198">
        <v>4</v>
      </c>
      <c r="I198">
        <v>3</v>
      </c>
      <c r="J198">
        <v>35</v>
      </c>
      <c r="K198">
        <v>6</v>
      </c>
      <c r="L198">
        <v>0</v>
      </c>
      <c r="M198">
        <v>3</v>
      </c>
      <c r="N198">
        <v>84</v>
      </c>
      <c r="O198">
        <v>62</v>
      </c>
      <c r="P198">
        <v>3</v>
      </c>
      <c r="Q198">
        <v>0</v>
      </c>
      <c r="R198">
        <v>173</v>
      </c>
      <c r="S198">
        <v>130</v>
      </c>
      <c r="T198">
        <v>17</v>
      </c>
      <c r="U198">
        <v>1</v>
      </c>
      <c r="V198">
        <v>3</v>
      </c>
      <c r="W198">
        <v>902</v>
      </c>
      <c r="X198">
        <v>428</v>
      </c>
      <c r="Y198">
        <v>79</v>
      </c>
      <c r="Z198">
        <v>45</v>
      </c>
      <c r="AA198">
        <v>34</v>
      </c>
      <c r="AB198">
        <v>416</v>
      </c>
      <c r="AC198">
        <v>179</v>
      </c>
      <c r="AD198">
        <v>83</v>
      </c>
      <c r="AE198">
        <v>11</v>
      </c>
      <c r="AF198">
        <v>20</v>
      </c>
      <c r="AG198">
        <v>77</v>
      </c>
      <c r="AH198">
        <v>20</v>
      </c>
      <c r="AI198">
        <v>6</v>
      </c>
      <c r="AJ198">
        <v>6</v>
      </c>
      <c r="AK198">
        <v>8</v>
      </c>
      <c r="AL198">
        <v>56</v>
      </c>
      <c r="AM198">
        <v>38</v>
      </c>
      <c r="AN198">
        <v>5</v>
      </c>
      <c r="AO198">
        <v>0</v>
      </c>
      <c r="AP198">
        <v>1</v>
      </c>
      <c r="AQ198">
        <v>0</v>
      </c>
      <c r="AR198">
        <v>1</v>
      </c>
      <c r="AS198">
        <v>0</v>
      </c>
      <c r="AT198">
        <v>0</v>
      </c>
      <c r="AU198">
        <v>0</v>
      </c>
      <c r="AV198">
        <v>1</v>
      </c>
      <c r="AW198">
        <v>0</v>
      </c>
      <c r="AX198">
        <v>0</v>
      </c>
      <c r="AY198">
        <v>0</v>
      </c>
      <c r="AZ198">
        <v>0</v>
      </c>
      <c r="BA198">
        <v>1</v>
      </c>
      <c r="BB198">
        <v>0</v>
      </c>
      <c r="BC198">
        <v>0</v>
      </c>
      <c r="BD198">
        <v>0</v>
      </c>
      <c r="BE198">
        <v>0</v>
      </c>
      <c r="BF198">
        <v>0</v>
      </c>
      <c r="BG198" s="20">
        <v>0</v>
      </c>
      <c r="BH198" s="20">
        <v>3</v>
      </c>
      <c r="BI198" s="20">
        <v>46</v>
      </c>
      <c r="BJ198" s="20">
        <v>76</v>
      </c>
      <c r="BK198" s="20">
        <v>151</v>
      </c>
      <c r="BL198" s="20">
        <v>707</v>
      </c>
      <c r="BM198" s="20">
        <v>291</v>
      </c>
      <c r="BN198" s="20">
        <v>52</v>
      </c>
      <c r="BO198" s="20">
        <v>49</v>
      </c>
      <c r="BP198" s="20">
        <v>3198</v>
      </c>
      <c r="BQ198" s="20">
        <v>723</v>
      </c>
      <c r="BR198" s="20">
        <v>0</v>
      </c>
      <c r="BS198" s="20">
        <v>157</v>
      </c>
      <c r="BT198" s="20">
        <v>104</v>
      </c>
      <c r="BU198" s="20">
        <v>993</v>
      </c>
      <c r="BV198" s="20">
        <v>1742</v>
      </c>
    </row>
    <row r="199" spans="1:74" x14ac:dyDescent="0.25">
      <c r="A199" s="20" t="s">
        <v>405</v>
      </c>
      <c r="B199" s="20" t="s">
        <v>463</v>
      </c>
      <c r="C199" s="20" t="s">
        <v>642</v>
      </c>
      <c r="D199" s="1">
        <v>44571</v>
      </c>
      <c r="E199">
        <v>131</v>
      </c>
      <c r="F199">
        <v>3</v>
      </c>
      <c r="G199">
        <v>2</v>
      </c>
      <c r="H199">
        <v>0</v>
      </c>
      <c r="I199">
        <v>0</v>
      </c>
      <c r="J199">
        <v>68</v>
      </c>
      <c r="K199">
        <v>7</v>
      </c>
      <c r="L199">
        <v>21</v>
      </c>
      <c r="M199">
        <v>2</v>
      </c>
      <c r="N199">
        <v>6</v>
      </c>
      <c r="O199">
        <v>3</v>
      </c>
      <c r="P199">
        <v>0</v>
      </c>
      <c r="Q199">
        <v>0</v>
      </c>
      <c r="R199">
        <v>311</v>
      </c>
      <c r="S199">
        <v>185</v>
      </c>
      <c r="T199">
        <v>42</v>
      </c>
      <c r="U199">
        <v>18</v>
      </c>
      <c r="V199">
        <v>3</v>
      </c>
      <c r="W199">
        <v>1594</v>
      </c>
      <c r="X199">
        <v>730</v>
      </c>
      <c r="Y199">
        <v>61</v>
      </c>
      <c r="Z199">
        <v>254</v>
      </c>
      <c r="AA199">
        <v>75</v>
      </c>
      <c r="AB199">
        <v>929</v>
      </c>
      <c r="AC199">
        <v>361</v>
      </c>
      <c r="AD199">
        <v>79</v>
      </c>
      <c r="AE199">
        <v>233</v>
      </c>
      <c r="AF199">
        <v>39</v>
      </c>
      <c r="AG199">
        <v>362</v>
      </c>
      <c r="AH199">
        <v>107</v>
      </c>
      <c r="AI199">
        <v>2</v>
      </c>
      <c r="AJ199">
        <v>80</v>
      </c>
      <c r="AK199">
        <v>32</v>
      </c>
      <c r="AL199">
        <v>33</v>
      </c>
      <c r="AM199">
        <v>24</v>
      </c>
      <c r="AN199">
        <v>2</v>
      </c>
      <c r="AO199">
        <v>1</v>
      </c>
      <c r="AP199">
        <v>0</v>
      </c>
      <c r="AQ199">
        <v>0</v>
      </c>
      <c r="AR199">
        <v>0</v>
      </c>
      <c r="AS199">
        <v>0</v>
      </c>
      <c r="AT199">
        <v>0</v>
      </c>
      <c r="AU199">
        <v>0</v>
      </c>
      <c r="AV199">
        <v>0</v>
      </c>
      <c r="AW199">
        <v>0</v>
      </c>
      <c r="AX199">
        <v>0</v>
      </c>
      <c r="AY199">
        <v>0</v>
      </c>
      <c r="AZ199">
        <v>0</v>
      </c>
      <c r="BA199">
        <v>0</v>
      </c>
      <c r="BB199">
        <v>0</v>
      </c>
      <c r="BC199">
        <v>0</v>
      </c>
      <c r="BD199">
        <v>0</v>
      </c>
      <c r="BE199">
        <v>0</v>
      </c>
      <c r="BF199">
        <v>0</v>
      </c>
      <c r="BG199" s="20">
        <v>3</v>
      </c>
      <c r="BH199" s="20">
        <v>0</v>
      </c>
      <c r="BI199" s="20">
        <v>95</v>
      </c>
      <c r="BJ199" s="20">
        <v>5</v>
      </c>
      <c r="BK199" s="20">
        <v>245</v>
      </c>
      <c r="BL199" s="20">
        <v>1138</v>
      </c>
      <c r="BM199" s="20">
        <v>543</v>
      </c>
      <c r="BN199" s="20">
        <v>225</v>
      </c>
      <c r="BO199" s="20">
        <v>30</v>
      </c>
      <c r="BP199" s="20">
        <v>7575</v>
      </c>
      <c r="BQ199" s="20">
        <v>1552</v>
      </c>
      <c r="BR199" s="20">
        <v>0</v>
      </c>
      <c r="BS199" s="20">
        <v>104</v>
      </c>
      <c r="BT199" s="20">
        <v>423</v>
      </c>
      <c r="BU199" s="20">
        <v>3190</v>
      </c>
      <c r="BV199" s="20">
        <v>3478</v>
      </c>
    </row>
    <row r="200" spans="1:74" x14ac:dyDescent="0.25">
      <c r="A200" s="20" t="s">
        <v>405</v>
      </c>
      <c r="B200" s="20" t="s">
        <v>470</v>
      </c>
      <c r="C200" s="20" t="s">
        <v>643</v>
      </c>
      <c r="D200" s="1">
        <v>44571</v>
      </c>
      <c r="E200">
        <v>140</v>
      </c>
      <c r="F200">
        <v>2</v>
      </c>
      <c r="G200">
        <v>2</v>
      </c>
      <c r="H200">
        <v>0</v>
      </c>
      <c r="I200">
        <v>0</v>
      </c>
      <c r="J200">
        <v>85</v>
      </c>
      <c r="K200">
        <v>3</v>
      </c>
      <c r="L200">
        <v>12</v>
      </c>
      <c r="M200">
        <v>6</v>
      </c>
      <c r="N200">
        <v>12</v>
      </c>
      <c r="O200">
        <v>8</v>
      </c>
      <c r="P200">
        <v>1</v>
      </c>
      <c r="Q200">
        <v>0</v>
      </c>
      <c r="R200">
        <v>499</v>
      </c>
      <c r="S200">
        <v>362</v>
      </c>
      <c r="T200">
        <v>7</v>
      </c>
      <c r="U200">
        <v>35</v>
      </c>
      <c r="V200">
        <v>18</v>
      </c>
      <c r="W200">
        <v>1968</v>
      </c>
      <c r="X200">
        <v>1005</v>
      </c>
      <c r="Y200">
        <v>34</v>
      </c>
      <c r="Z200">
        <v>191</v>
      </c>
      <c r="AA200">
        <v>67</v>
      </c>
      <c r="AB200">
        <v>1014</v>
      </c>
      <c r="AC200">
        <v>472</v>
      </c>
      <c r="AD200">
        <v>13</v>
      </c>
      <c r="AE200">
        <v>50</v>
      </c>
      <c r="AF200">
        <v>164</v>
      </c>
      <c r="AG200">
        <v>211</v>
      </c>
      <c r="AH200">
        <v>82</v>
      </c>
      <c r="AI200">
        <v>6</v>
      </c>
      <c r="AJ200">
        <v>25</v>
      </c>
      <c r="AK200">
        <v>8</v>
      </c>
      <c r="AL200">
        <v>87</v>
      </c>
      <c r="AM200">
        <v>62</v>
      </c>
      <c r="AN200">
        <v>6</v>
      </c>
      <c r="AO200">
        <v>3</v>
      </c>
      <c r="AP200">
        <v>0</v>
      </c>
      <c r="AQ200">
        <v>0</v>
      </c>
      <c r="AR200">
        <v>0</v>
      </c>
      <c r="AS200">
        <v>0</v>
      </c>
      <c r="AT200">
        <v>0</v>
      </c>
      <c r="AU200">
        <v>0</v>
      </c>
      <c r="AV200">
        <v>0</v>
      </c>
      <c r="AW200">
        <v>0</v>
      </c>
      <c r="AX200">
        <v>0</v>
      </c>
      <c r="AY200">
        <v>0</v>
      </c>
      <c r="AZ200">
        <v>0</v>
      </c>
      <c r="BA200">
        <v>0</v>
      </c>
      <c r="BB200">
        <v>0</v>
      </c>
      <c r="BC200">
        <v>0</v>
      </c>
      <c r="BD200">
        <v>0</v>
      </c>
      <c r="BE200">
        <v>0</v>
      </c>
      <c r="BF200">
        <v>0</v>
      </c>
      <c r="BG200" s="20">
        <v>2</v>
      </c>
      <c r="BH200" s="20">
        <v>0</v>
      </c>
      <c r="BI200" s="20">
        <v>118</v>
      </c>
      <c r="BJ200" s="20">
        <v>11</v>
      </c>
      <c r="BK200" s="20">
        <v>434</v>
      </c>
      <c r="BL200" s="20">
        <v>1599</v>
      </c>
      <c r="BM200" s="20">
        <v>754</v>
      </c>
      <c r="BN200" s="20">
        <v>159</v>
      </c>
      <c r="BO200" s="20">
        <v>77</v>
      </c>
      <c r="BP200" s="20">
        <v>5819</v>
      </c>
      <c r="BQ200" s="20">
        <v>1598</v>
      </c>
      <c r="BR200" s="20">
        <v>0</v>
      </c>
      <c r="BS200" s="20">
        <v>48</v>
      </c>
      <c r="BT200" s="20">
        <v>302</v>
      </c>
      <c r="BU200" s="20">
        <v>1653</v>
      </c>
      <c r="BV200" s="20">
        <v>3475</v>
      </c>
    </row>
    <row r="201" spans="1:74" x14ac:dyDescent="0.25">
      <c r="A201" s="20" t="s">
        <v>405</v>
      </c>
      <c r="B201" s="20" t="s">
        <v>461</v>
      </c>
      <c r="C201" s="20" t="s">
        <v>644</v>
      </c>
      <c r="D201" s="1">
        <v>44571</v>
      </c>
      <c r="E201">
        <v>123</v>
      </c>
      <c r="F201">
        <v>6</v>
      </c>
      <c r="G201">
        <v>4</v>
      </c>
      <c r="H201">
        <v>0</v>
      </c>
      <c r="I201">
        <v>0</v>
      </c>
      <c r="J201">
        <v>70</v>
      </c>
      <c r="K201">
        <v>3</v>
      </c>
      <c r="L201">
        <v>10</v>
      </c>
      <c r="M201">
        <v>1</v>
      </c>
      <c r="N201">
        <v>0</v>
      </c>
      <c r="O201">
        <v>0</v>
      </c>
      <c r="P201">
        <v>0</v>
      </c>
      <c r="Q201">
        <v>0</v>
      </c>
      <c r="R201">
        <v>670</v>
      </c>
      <c r="S201">
        <v>523</v>
      </c>
      <c r="T201">
        <v>14</v>
      </c>
      <c r="U201">
        <v>33</v>
      </c>
      <c r="V201">
        <v>10</v>
      </c>
      <c r="W201">
        <v>2419</v>
      </c>
      <c r="X201">
        <v>1344</v>
      </c>
      <c r="Y201">
        <v>18</v>
      </c>
      <c r="Z201">
        <v>220</v>
      </c>
      <c r="AA201">
        <v>65</v>
      </c>
      <c r="AB201">
        <v>1323</v>
      </c>
      <c r="AC201">
        <v>688</v>
      </c>
      <c r="AD201">
        <v>8</v>
      </c>
      <c r="AE201">
        <v>90</v>
      </c>
      <c r="AF201">
        <v>118</v>
      </c>
      <c r="AG201">
        <v>236</v>
      </c>
      <c r="AH201">
        <v>94</v>
      </c>
      <c r="AI201">
        <v>1</v>
      </c>
      <c r="AJ201">
        <v>26</v>
      </c>
      <c r="AK201">
        <v>23</v>
      </c>
      <c r="AL201">
        <v>104</v>
      </c>
      <c r="AM201">
        <v>82</v>
      </c>
      <c r="AN201">
        <v>3</v>
      </c>
      <c r="AO201">
        <v>3</v>
      </c>
      <c r="AP201">
        <v>0</v>
      </c>
      <c r="AQ201">
        <v>0</v>
      </c>
      <c r="AR201">
        <v>1</v>
      </c>
      <c r="AS201">
        <v>0</v>
      </c>
      <c r="AT201">
        <v>0</v>
      </c>
      <c r="AU201">
        <v>0</v>
      </c>
      <c r="AV201">
        <v>0</v>
      </c>
      <c r="AW201">
        <v>0</v>
      </c>
      <c r="AX201">
        <v>0</v>
      </c>
      <c r="AY201">
        <v>0</v>
      </c>
      <c r="AZ201">
        <v>0</v>
      </c>
      <c r="BA201">
        <v>0</v>
      </c>
      <c r="BB201">
        <v>0</v>
      </c>
      <c r="BC201">
        <v>0</v>
      </c>
      <c r="BD201">
        <v>0</v>
      </c>
      <c r="BE201">
        <v>0</v>
      </c>
      <c r="BF201">
        <v>0</v>
      </c>
      <c r="BG201" s="20">
        <v>5</v>
      </c>
      <c r="BH201" s="20">
        <v>0</v>
      </c>
      <c r="BI201" s="20">
        <v>103</v>
      </c>
      <c r="BJ201" s="20">
        <v>0</v>
      </c>
      <c r="BK201" s="20">
        <v>603</v>
      </c>
      <c r="BL201" s="20">
        <v>2011</v>
      </c>
      <c r="BM201" s="20">
        <v>1068</v>
      </c>
      <c r="BN201" s="20">
        <v>173</v>
      </c>
      <c r="BO201" s="20">
        <v>94</v>
      </c>
      <c r="BP201" s="20">
        <v>8825</v>
      </c>
      <c r="BQ201" s="20">
        <v>2398</v>
      </c>
      <c r="BR201" s="20">
        <v>0</v>
      </c>
      <c r="BS201" s="20">
        <v>18</v>
      </c>
      <c r="BT201" s="20">
        <v>577</v>
      </c>
      <c r="BU201" s="20">
        <v>2319</v>
      </c>
      <c r="BV201" s="20">
        <v>5384</v>
      </c>
    </row>
    <row r="202" spans="1:74" x14ac:dyDescent="0.25">
      <c r="A202" s="20" t="s">
        <v>405</v>
      </c>
      <c r="B202" s="20" t="s">
        <v>406</v>
      </c>
      <c r="C202" s="20" t="s">
        <v>411</v>
      </c>
      <c r="D202" s="1">
        <v>44571</v>
      </c>
      <c r="E202">
        <v>98</v>
      </c>
      <c r="F202">
        <v>7</v>
      </c>
      <c r="G202">
        <v>6</v>
      </c>
      <c r="H202">
        <v>0</v>
      </c>
      <c r="I202">
        <v>0</v>
      </c>
      <c r="J202">
        <v>64</v>
      </c>
      <c r="K202">
        <v>4</v>
      </c>
      <c r="L202">
        <v>11</v>
      </c>
      <c r="M202">
        <v>1</v>
      </c>
      <c r="N202">
        <v>0</v>
      </c>
      <c r="O202">
        <v>0</v>
      </c>
      <c r="P202">
        <v>0</v>
      </c>
      <c r="Q202">
        <v>0</v>
      </c>
      <c r="R202">
        <v>518</v>
      </c>
      <c r="S202">
        <v>399</v>
      </c>
      <c r="T202">
        <v>20</v>
      </c>
      <c r="U202">
        <v>29</v>
      </c>
      <c r="V202">
        <v>7</v>
      </c>
      <c r="W202">
        <v>1521</v>
      </c>
      <c r="X202">
        <v>857</v>
      </c>
      <c r="Y202">
        <v>47</v>
      </c>
      <c r="Z202">
        <v>164</v>
      </c>
      <c r="AA202">
        <v>38</v>
      </c>
      <c r="AB202">
        <v>1126</v>
      </c>
      <c r="AC202">
        <v>556</v>
      </c>
      <c r="AD202">
        <v>7</v>
      </c>
      <c r="AE202">
        <v>61</v>
      </c>
      <c r="AF202">
        <v>241</v>
      </c>
      <c r="AG202">
        <v>181</v>
      </c>
      <c r="AH202">
        <v>56</v>
      </c>
      <c r="AI202">
        <v>2</v>
      </c>
      <c r="AJ202">
        <v>24</v>
      </c>
      <c r="AK202">
        <v>16</v>
      </c>
      <c r="AL202">
        <v>94</v>
      </c>
      <c r="AM202">
        <v>68</v>
      </c>
      <c r="AN202">
        <v>3</v>
      </c>
      <c r="AO202">
        <v>0</v>
      </c>
      <c r="AP202">
        <v>1</v>
      </c>
      <c r="AQ202">
        <v>0</v>
      </c>
      <c r="AR202">
        <v>0</v>
      </c>
      <c r="AS202">
        <v>0</v>
      </c>
      <c r="AT202">
        <v>0</v>
      </c>
      <c r="AU202">
        <v>0</v>
      </c>
      <c r="AV202">
        <v>0</v>
      </c>
      <c r="AW202">
        <v>0</v>
      </c>
      <c r="AX202">
        <v>0</v>
      </c>
      <c r="AY202">
        <v>0</v>
      </c>
      <c r="AZ202">
        <v>0</v>
      </c>
      <c r="BA202">
        <v>0</v>
      </c>
      <c r="BB202">
        <v>0</v>
      </c>
      <c r="BC202">
        <v>0</v>
      </c>
      <c r="BD202">
        <v>0</v>
      </c>
      <c r="BE202">
        <v>0</v>
      </c>
      <c r="BF202">
        <v>0</v>
      </c>
      <c r="BG202" s="20">
        <v>7</v>
      </c>
      <c r="BH202" s="20">
        <v>0</v>
      </c>
      <c r="BI202" s="20">
        <v>79</v>
      </c>
      <c r="BJ202" s="20">
        <v>0</v>
      </c>
      <c r="BK202" s="20">
        <v>455</v>
      </c>
      <c r="BL202" s="20">
        <v>1221</v>
      </c>
      <c r="BM202" s="20">
        <v>782</v>
      </c>
      <c r="BN202" s="20">
        <v>122</v>
      </c>
      <c r="BO202" s="20">
        <v>89</v>
      </c>
      <c r="BP202" s="20">
        <v>6263</v>
      </c>
      <c r="BQ202" s="20">
        <v>1581</v>
      </c>
      <c r="BR202" s="20">
        <v>0</v>
      </c>
      <c r="BS202" s="20">
        <v>28</v>
      </c>
      <c r="BT202" s="20">
        <v>449</v>
      </c>
      <c r="BU202" s="20">
        <v>2104</v>
      </c>
      <c r="BV202" s="20">
        <v>3342</v>
      </c>
    </row>
    <row r="203" spans="1:74" x14ac:dyDescent="0.25">
      <c r="A203" s="20" t="s">
        <v>405</v>
      </c>
      <c r="B203" s="20" t="s">
        <v>626</v>
      </c>
      <c r="C203" s="20" t="s">
        <v>645</v>
      </c>
      <c r="D203" s="1">
        <v>44571</v>
      </c>
      <c r="E203">
        <v>260</v>
      </c>
      <c r="F203">
        <v>5</v>
      </c>
      <c r="G203">
        <v>2</v>
      </c>
      <c r="H203">
        <v>0</v>
      </c>
      <c r="I203">
        <v>0</v>
      </c>
      <c r="J203">
        <v>159</v>
      </c>
      <c r="K203">
        <v>13</v>
      </c>
      <c r="L203">
        <v>35</v>
      </c>
      <c r="M203">
        <v>3</v>
      </c>
      <c r="N203">
        <v>7</v>
      </c>
      <c r="O203">
        <v>7</v>
      </c>
      <c r="P203">
        <v>0</v>
      </c>
      <c r="Q203">
        <v>0</v>
      </c>
      <c r="R203">
        <v>788</v>
      </c>
      <c r="S203">
        <v>578</v>
      </c>
      <c r="T203">
        <v>59</v>
      </c>
      <c r="U203">
        <v>53</v>
      </c>
      <c r="V203">
        <v>5</v>
      </c>
      <c r="W203">
        <v>2995</v>
      </c>
      <c r="X203">
        <v>1481</v>
      </c>
      <c r="Y203">
        <v>100</v>
      </c>
      <c r="Z203">
        <v>517</v>
      </c>
      <c r="AA203">
        <v>73</v>
      </c>
      <c r="AB203">
        <v>2047</v>
      </c>
      <c r="AC203">
        <v>894</v>
      </c>
      <c r="AD203">
        <v>18</v>
      </c>
      <c r="AE203">
        <v>420</v>
      </c>
      <c r="AF203">
        <v>148</v>
      </c>
      <c r="AG203">
        <v>346</v>
      </c>
      <c r="AH203">
        <v>134</v>
      </c>
      <c r="AI203">
        <v>7</v>
      </c>
      <c r="AJ203">
        <v>62</v>
      </c>
      <c r="AK203">
        <v>24</v>
      </c>
      <c r="AL203">
        <v>111</v>
      </c>
      <c r="AM203">
        <v>85</v>
      </c>
      <c r="AN203">
        <v>8</v>
      </c>
      <c r="AO203">
        <v>3</v>
      </c>
      <c r="AP203">
        <v>0</v>
      </c>
      <c r="AQ203">
        <v>0</v>
      </c>
      <c r="AR203">
        <v>0</v>
      </c>
      <c r="AS203">
        <v>0</v>
      </c>
      <c r="AT203">
        <v>0</v>
      </c>
      <c r="AU203">
        <v>0</v>
      </c>
      <c r="AV203">
        <v>0</v>
      </c>
      <c r="AW203">
        <v>0</v>
      </c>
      <c r="AX203">
        <v>0</v>
      </c>
      <c r="AY203">
        <v>0</v>
      </c>
      <c r="AZ203">
        <v>0</v>
      </c>
      <c r="BA203">
        <v>0</v>
      </c>
      <c r="BB203">
        <v>0</v>
      </c>
      <c r="BC203">
        <v>0</v>
      </c>
      <c r="BD203">
        <v>0</v>
      </c>
      <c r="BE203">
        <v>0</v>
      </c>
      <c r="BF203">
        <v>0</v>
      </c>
      <c r="BG203" s="20">
        <v>5</v>
      </c>
      <c r="BH203" s="20">
        <v>0</v>
      </c>
      <c r="BI203" s="20">
        <v>207</v>
      </c>
      <c r="BJ203" s="20">
        <v>7</v>
      </c>
      <c r="BK203" s="20">
        <v>654</v>
      </c>
      <c r="BL203" s="20">
        <v>2179</v>
      </c>
      <c r="BM203" s="20">
        <v>1389</v>
      </c>
      <c r="BN203" s="20">
        <v>234</v>
      </c>
      <c r="BO203" s="20">
        <v>98</v>
      </c>
      <c r="BP203" s="20">
        <v>12479</v>
      </c>
      <c r="BQ203" s="20">
        <v>3013</v>
      </c>
      <c r="BR203" s="20">
        <v>0</v>
      </c>
      <c r="BS203" s="20">
        <v>79</v>
      </c>
      <c r="BT203" s="20">
        <v>1628</v>
      </c>
      <c r="BU203" s="20">
        <v>3558</v>
      </c>
      <c r="BV203" s="20">
        <v>6606</v>
      </c>
    </row>
    <row r="204" spans="1:74" x14ac:dyDescent="0.25">
      <c r="A204" s="20" t="s">
        <v>405</v>
      </c>
      <c r="B204" s="20" t="s">
        <v>631</v>
      </c>
      <c r="C204" s="20" t="s">
        <v>646</v>
      </c>
      <c r="D204" s="1">
        <v>44571</v>
      </c>
      <c r="E204">
        <v>69</v>
      </c>
      <c r="F204">
        <v>0</v>
      </c>
      <c r="G204">
        <v>0</v>
      </c>
      <c r="H204">
        <v>0</v>
      </c>
      <c r="I204">
        <v>0</v>
      </c>
      <c r="J204">
        <v>33</v>
      </c>
      <c r="K204">
        <v>13</v>
      </c>
      <c r="L204">
        <v>1</v>
      </c>
      <c r="M204">
        <v>2</v>
      </c>
      <c r="N204">
        <v>0</v>
      </c>
      <c r="O204">
        <v>0</v>
      </c>
      <c r="P204">
        <v>0</v>
      </c>
      <c r="Q204">
        <v>0</v>
      </c>
      <c r="R204">
        <v>309</v>
      </c>
      <c r="S204">
        <v>228</v>
      </c>
      <c r="T204">
        <v>37</v>
      </c>
      <c r="U204">
        <v>0</v>
      </c>
      <c r="V204">
        <v>4</v>
      </c>
      <c r="W204">
        <v>943</v>
      </c>
      <c r="X204">
        <v>452</v>
      </c>
      <c r="Y204">
        <v>174</v>
      </c>
      <c r="Z204">
        <v>14</v>
      </c>
      <c r="AA204">
        <v>41</v>
      </c>
      <c r="AB204">
        <v>791</v>
      </c>
      <c r="AC204">
        <v>356</v>
      </c>
      <c r="AD204">
        <v>203</v>
      </c>
      <c r="AE204">
        <v>4</v>
      </c>
      <c r="AF204">
        <v>38</v>
      </c>
      <c r="AG204">
        <v>148</v>
      </c>
      <c r="AH204">
        <v>59</v>
      </c>
      <c r="AI204">
        <v>8</v>
      </c>
      <c r="AJ204">
        <v>19</v>
      </c>
      <c r="AK204">
        <v>9</v>
      </c>
      <c r="AL204">
        <v>35</v>
      </c>
      <c r="AM204">
        <v>20</v>
      </c>
      <c r="AN204">
        <v>5</v>
      </c>
      <c r="AO204">
        <v>0</v>
      </c>
      <c r="AP204">
        <v>0</v>
      </c>
      <c r="AQ204">
        <v>0</v>
      </c>
      <c r="AR204">
        <v>0</v>
      </c>
      <c r="AS204">
        <v>0</v>
      </c>
      <c r="AT204">
        <v>0</v>
      </c>
      <c r="AU204">
        <v>0</v>
      </c>
      <c r="AV204">
        <v>0</v>
      </c>
      <c r="AW204">
        <v>0</v>
      </c>
      <c r="AX204">
        <v>0</v>
      </c>
      <c r="AY204">
        <v>0</v>
      </c>
      <c r="AZ204">
        <v>0</v>
      </c>
      <c r="BA204">
        <v>0</v>
      </c>
      <c r="BB204">
        <v>0</v>
      </c>
      <c r="BC204">
        <v>0</v>
      </c>
      <c r="BD204">
        <v>0</v>
      </c>
      <c r="BE204">
        <v>0</v>
      </c>
      <c r="BF204">
        <v>0</v>
      </c>
      <c r="BG204" s="20">
        <v>0</v>
      </c>
      <c r="BH204" s="20">
        <v>0</v>
      </c>
      <c r="BI204" s="20">
        <v>50</v>
      </c>
      <c r="BJ204" s="20">
        <v>0</v>
      </c>
      <c r="BK204" s="20">
        <v>263</v>
      </c>
      <c r="BL204" s="20">
        <v>670</v>
      </c>
      <c r="BM204" s="20">
        <v>518</v>
      </c>
      <c r="BN204" s="20">
        <v>105</v>
      </c>
      <c r="BO204" s="20">
        <v>27</v>
      </c>
      <c r="BP204" s="20">
        <v>5700</v>
      </c>
      <c r="BQ204" s="20">
        <v>1377</v>
      </c>
      <c r="BR204" s="20">
        <v>0</v>
      </c>
      <c r="BS204" s="20">
        <v>264</v>
      </c>
      <c r="BT204" s="20">
        <v>133</v>
      </c>
      <c r="BU204" s="20">
        <v>2164</v>
      </c>
      <c r="BV204" s="20">
        <v>2825</v>
      </c>
    </row>
    <row r="205" spans="1:74" x14ac:dyDescent="0.25">
      <c r="A205" s="20" t="s">
        <v>405</v>
      </c>
      <c r="B205" s="20" t="s">
        <v>465</v>
      </c>
      <c r="C205" s="20" t="s">
        <v>469</v>
      </c>
      <c r="D205" s="1">
        <v>44571</v>
      </c>
      <c r="E205">
        <v>147</v>
      </c>
      <c r="F205">
        <v>3</v>
      </c>
      <c r="G205">
        <v>3</v>
      </c>
      <c r="H205">
        <v>0</v>
      </c>
      <c r="I205">
        <v>0</v>
      </c>
      <c r="J205">
        <v>90</v>
      </c>
      <c r="K205">
        <v>6</v>
      </c>
      <c r="L205">
        <v>15</v>
      </c>
      <c r="M205">
        <v>2</v>
      </c>
      <c r="N205">
        <v>0</v>
      </c>
      <c r="O205">
        <v>0</v>
      </c>
      <c r="P205">
        <v>0</v>
      </c>
      <c r="Q205">
        <v>0</v>
      </c>
      <c r="R205">
        <v>419</v>
      </c>
      <c r="S205">
        <v>289</v>
      </c>
      <c r="T205">
        <v>16</v>
      </c>
      <c r="U205">
        <v>35</v>
      </c>
      <c r="V205">
        <v>16</v>
      </c>
      <c r="W205">
        <v>1404</v>
      </c>
      <c r="X205">
        <v>639</v>
      </c>
      <c r="Y205">
        <v>41</v>
      </c>
      <c r="Z205">
        <v>155</v>
      </c>
      <c r="AA205">
        <v>142</v>
      </c>
      <c r="AB205">
        <v>1055</v>
      </c>
      <c r="AC205">
        <v>428</v>
      </c>
      <c r="AD205">
        <v>29</v>
      </c>
      <c r="AE205">
        <v>21</v>
      </c>
      <c r="AF205">
        <v>326</v>
      </c>
      <c r="AG205">
        <v>200</v>
      </c>
      <c r="AH205">
        <v>90</v>
      </c>
      <c r="AI205">
        <v>1</v>
      </c>
      <c r="AJ205">
        <v>19</v>
      </c>
      <c r="AK205">
        <v>22</v>
      </c>
      <c r="AL205">
        <v>35</v>
      </c>
      <c r="AM205">
        <v>27</v>
      </c>
      <c r="AN205">
        <v>3</v>
      </c>
      <c r="AO205">
        <v>2</v>
      </c>
      <c r="AP205">
        <v>0</v>
      </c>
      <c r="AQ205">
        <v>0</v>
      </c>
      <c r="AR205">
        <v>0</v>
      </c>
      <c r="AS205">
        <v>0</v>
      </c>
      <c r="AT205">
        <v>0</v>
      </c>
      <c r="AU205">
        <v>0</v>
      </c>
      <c r="AV205">
        <v>0</v>
      </c>
      <c r="AW205">
        <v>0</v>
      </c>
      <c r="AX205">
        <v>0</v>
      </c>
      <c r="AY205">
        <v>0</v>
      </c>
      <c r="AZ205">
        <v>0</v>
      </c>
      <c r="BA205">
        <v>0</v>
      </c>
      <c r="BB205">
        <v>0</v>
      </c>
      <c r="BC205">
        <v>0</v>
      </c>
      <c r="BD205">
        <v>0</v>
      </c>
      <c r="BE205">
        <v>0</v>
      </c>
      <c r="BF205">
        <v>0</v>
      </c>
      <c r="BG205" s="20">
        <v>3</v>
      </c>
      <c r="BH205" s="20">
        <v>0</v>
      </c>
      <c r="BI205" s="20">
        <v>121</v>
      </c>
      <c r="BJ205" s="20">
        <v>0</v>
      </c>
      <c r="BK205" s="20">
        <v>342</v>
      </c>
      <c r="BL205" s="20">
        <v>998</v>
      </c>
      <c r="BM205" s="20">
        <v>642</v>
      </c>
      <c r="BN205" s="20">
        <v>146</v>
      </c>
      <c r="BO205" s="20">
        <v>30</v>
      </c>
      <c r="BP205" s="20">
        <v>8042</v>
      </c>
      <c r="BQ205" s="20">
        <v>2143</v>
      </c>
      <c r="BR205" s="20">
        <v>0</v>
      </c>
      <c r="BS205" s="20">
        <v>44</v>
      </c>
      <c r="BT205" s="20">
        <v>153</v>
      </c>
      <c r="BU205" s="20">
        <v>3236</v>
      </c>
      <c r="BV205" s="20">
        <v>4210</v>
      </c>
    </row>
    <row r="206" spans="1:74" x14ac:dyDescent="0.25">
      <c r="A206" s="20" t="s">
        <v>405</v>
      </c>
      <c r="B206" s="20" t="s">
        <v>406</v>
      </c>
      <c r="C206" s="20" t="s">
        <v>412</v>
      </c>
      <c r="D206" s="1">
        <v>44571</v>
      </c>
      <c r="E206">
        <v>94</v>
      </c>
      <c r="F206">
        <v>0</v>
      </c>
      <c r="G206">
        <v>0</v>
      </c>
      <c r="H206">
        <v>0</v>
      </c>
      <c r="I206">
        <v>0</v>
      </c>
      <c r="J206">
        <v>53</v>
      </c>
      <c r="K206">
        <v>1</v>
      </c>
      <c r="L206">
        <v>9</v>
      </c>
      <c r="M206">
        <v>4</v>
      </c>
      <c r="N206">
        <v>0</v>
      </c>
      <c r="O206">
        <v>0</v>
      </c>
      <c r="P206">
        <v>0</v>
      </c>
      <c r="Q206">
        <v>0</v>
      </c>
      <c r="R206">
        <v>339</v>
      </c>
      <c r="S206">
        <v>253</v>
      </c>
      <c r="T206">
        <v>7</v>
      </c>
      <c r="U206">
        <v>14</v>
      </c>
      <c r="V206">
        <v>2</v>
      </c>
      <c r="W206">
        <v>1292</v>
      </c>
      <c r="X206">
        <v>691</v>
      </c>
      <c r="Y206">
        <v>11</v>
      </c>
      <c r="Z206">
        <v>150</v>
      </c>
      <c r="AA206">
        <v>50</v>
      </c>
      <c r="AB206">
        <v>850</v>
      </c>
      <c r="AC206">
        <v>396</v>
      </c>
      <c r="AD206">
        <v>2</v>
      </c>
      <c r="AE206">
        <v>21</v>
      </c>
      <c r="AF206">
        <v>178</v>
      </c>
      <c r="AG206">
        <v>153</v>
      </c>
      <c r="AH206">
        <v>61</v>
      </c>
      <c r="AI206">
        <v>0</v>
      </c>
      <c r="AJ206">
        <v>12</v>
      </c>
      <c r="AK206">
        <v>17</v>
      </c>
      <c r="AL206">
        <v>29</v>
      </c>
      <c r="AM206">
        <v>24</v>
      </c>
      <c r="AN206">
        <v>0</v>
      </c>
      <c r="AO206">
        <v>1</v>
      </c>
      <c r="AP206">
        <v>0</v>
      </c>
      <c r="AQ206">
        <v>0</v>
      </c>
      <c r="AR206">
        <v>0</v>
      </c>
      <c r="AS206">
        <v>0</v>
      </c>
      <c r="AT206">
        <v>0</v>
      </c>
      <c r="AU206">
        <v>0</v>
      </c>
      <c r="AV206">
        <v>0</v>
      </c>
      <c r="AW206">
        <v>0</v>
      </c>
      <c r="AX206">
        <v>0</v>
      </c>
      <c r="AY206">
        <v>0</v>
      </c>
      <c r="AZ206">
        <v>0</v>
      </c>
      <c r="BA206">
        <v>0</v>
      </c>
      <c r="BB206">
        <v>0</v>
      </c>
      <c r="BC206">
        <v>0</v>
      </c>
      <c r="BD206">
        <v>0</v>
      </c>
      <c r="BE206">
        <v>0</v>
      </c>
      <c r="BF206">
        <v>0</v>
      </c>
      <c r="BG206" s="20">
        <v>0</v>
      </c>
      <c r="BH206" s="20">
        <v>0</v>
      </c>
      <c r="BI206" s="20">
        <v>77</v>
      </c>
      <c r="BJ206" s="20">
        <v>0</v>
      </c>
      <c r="BK206" s="20">
        <v>313</v>
      </c>
      <c r="BL206" s="20">
        <v>1045</v>
      </c>
      <c r="BM206" s="20">
        <v>627</v>
      </c>
      <c r="BN206" s="20">
        <v>112</v>
      </c>
      <c r="BO206" s="20">
        <v>28</v>
      </c>
      <c r="BP206" s="20">
        <v>4518</v>
      </c>
      <c r="BQ206" s="20">
        <v>1244</v>
      </c>
      <c r="BR206" s="20">
        <v>0</v>
      </c>
      <c r="BS206" s="20">
        <v>5</v>
      </c>
      <c r="BT206" s="20">
        <v>70</v>
      </c>
      <c r="BU206" s="20">
        <v>1487</v>
      </c>
      <c r="BV206" s="20">
        <v>2715</v>
      </c>
    </row>
    <row r="207" spans="1:74" x14ac:dyDescent="0.25">
      <c r="A207" s="20" t="s">
        <v>405</v>
      </c>
      <c r="B207" s="20" t="s">
        <v>631</v>
      </c>
      <c r="C207" s="20" t="s">
        <v>647</v>
      </c>
      <c r="D207" s="1">
        <v>44571</v>
      </c>
      <c r="E207">
        <v>112</v>
      </c>
      <c r="F207">
        <v>1</v>
      </c>
      <c r="G207">
        <v>1</v>
      </c>
      <c r="H207">
        <v>0</v>
      </c>
      <c r="I207">
        <v>0</v>
      </c>
      <c r="J207">
        <v>76</v>
      </c>
      <c r="K207">
        <v>12</v>
      </c>
      <c r="L207">
        <v>1</v>
      </c>
      <c r="M207">
        <v>2</v>
      </c>
      <c r="N207">
        <v>4</v>
      </c>
      <c r="O207">
        <v>4</v>
      </c>
      <c r="P207">
        <v>0</v>
      </c>
      <c r="Q207">
        <v>0</v>
      </c>
      <c r="R207">
        <v>479</v>
      </c>
      <c r="S207">
        <v>365</v>
      </c>
      <c r="T207">
        <v>60</v>
      </c>
      <c r="U207">
        <v>1</v>
      </c>
      <c r="V207">
        <v>5</v>
      </c>
      <c r="W207">
        <v>1133</v>
      </c>
      <c r="X207">
        <v>565</v>
      </c>
      <c r="Y207">
        <v>212</v>
      </c>
      <c r="Z207">
        <v>8</v>
      </c>
      <c r="AA207">
        <v>35</v>
      </c>
      <c r="AB207">
        <v>975</v>
      </c>
      <c r="AC207">
        <v>452</v>
      </c>
      <c r="AD207">
        <v>325</v>
      </c>
      <c r="AE207">
        <v>9</v>
      </c>
      <c r="AF207">
        <v>17</v>
      </c>
      <c r="AG207">
        <v>140</v>
      </c>
      <c r="AH207">
        <v>51</v>
      </c>
      <c r="AI207">
        <v>8</v>
      </c>
      <c r="AJ207">
        <v>24</v>
      </c>
      <c r="AK207">
        <v>14</v>
      </c>
      <c r="AL207">
        <v>40</v>
      </c>
      <c r="AM207">
        <v>30</v>
      </c>
      <c r="AN207">
        <v>5</v>
      </c>
      <c r="AO207">
        <v>1</v>
      </c>
      <c r="AP207">
        <v>0</v>
      </c>
      <c r="AQ207">
        <v>0</v>
      </c>
      <c r="AR207">
        <v>0</v>
      </c>
      <c r="AS207">
        <v>0</v>
      </c>
      <c r="AT207">
        <v>0</v>
      </c>
      <c r="AU207">
        <v>0</v>
      </c>
      <c r="AV207">
        <v>0</v>
      </c>
      <c r="AW207">
        <v>0</v>
      </c>
      <c r="AX207">
        <v>0</v>
      </c>
      <c r="AY207">
        <v>0</v>
      </c>
      <c r="AZ207">
        <v>0</v>
      </c>
      <c r="BA207">
        <v>0</v>
      </c>
      <c r="BB207">
        <v>0</v>
      </c>
      <c r="BC207">
        <v>0</v>
      </c>
      <c r="BD207">
        <v>0</v>
      </c>
      <c r="BE207">
        <v>0</v>
      </c>
      <c r="BF207">
        <v>0</v>
      </c>
      <c r="BG207" s="20">
        <v>1</v>
      </c>
      <c r="BH207" s="20">
        <v>0</v>
      </c>
      <c r="BI207" s="20">
        <v>93</v>
      </c>
      <c r="BJ207" s="20">
        <v>4</v>
      </c>
      <c r="BK207" s="20">
        <v>409</v>
      </c>
      <c r="BL207" s="20">
        <v>831</v>
      </c>
      <c r="BM207" s="20">
        <v>607</v>
      </c>
      <c r="BN207" s="20">
        <v>87</v>
      </c>
      <c r="BO207" s="20">
        <v>33</v>
      </c>
      <c r="BP207" s="20">
        <v>4126</v>
      </c>
      <c r="BQ207" s="20">
        <v>1266</v>
      </c>
      <c r="BR207" s="20">
        <v>0</v>
      </c>
      <c r="BS207" s="20">
        <v>365</v>
      </c>
      <c r="BT207" s="20">
        <v>148</v>
      </c>
      <c r="BU207" s="20">
        <v>1195</v>
      </c>
      <c r="BV207" s="20">
        <v>2248</v>
      </c>
    </row>
    <row r="208" spans="1:74" x14ac:dyDescent="0.25">
      <c r="A208" s="20" t="s">
        <v>405</v>
      </c>
      <c r="B208" s="20" t="s">
        <v>470</v>
      </c>
      <c r="C208" s="20" t="s">
        <v>471</v>
      </c>
      <c r="D208" s="1">
        <v>44571</v>
      </c>
      <c r="E208">
        <v>35</v>
      </c>
      <c r="F208">
        <v>1</v>
      </c>
      <c r="G208">
        <v>0</v>
      </c>
      <c r="H208">
        <v>1</v>
      </c>
      <c r="I208">
        <v>1</v>
      </c>
      <c r="J208">
        <v>20</v>
      </c>
      <c r="K208">
        <v>1</v>
      </c>
      <c r="L208">
        <v>3</v>
      </c>
      <c r="M208">
        <v>1</v>
      </c>
      <c r="N208">
        <v>1</v>
      </c>
      <c r="O208">
        <v>1</v>
      </c>
      <c r="P208">
        <v>0</v>
      </c>
      <c r="Q208">
        <v>0</v>
      </c>
      <c r="R208">
        <v>127</v>
      </c>
      <c r="S208">
        <v>84</v>
      </c>
      <c r="T208">
        <v>9</v>
      </c>
      <c r="U208">
        <v>3</v>
      </c>
      <c r="V208">
        <v>2</v>
      </c>
      <c r="W208">
        <v>837</v>
      </c>
      <c r="X208">
        <v>463</v>
      </c>
      <c r="Y208">
        <v>24</v>
      </c>
      <c r="Z208">
        <v>60</v>
      </c>
      <c r="AA208">
        <v>15</v>
      </c>
      <c r="AB208">
        <v>368</v>
      </c>
      <c r="AC208">
        <v>178</v>
      </c>
      <c r="AD208">
        <v>8</v>
      </c>
      <c r="AE208">
        <v>61</v>
      </c>
      <c r="AF208">
        <v>21</v>
      </c>
      <c r="AG208">
        <v>74</v>
      </c>
      <c r="AH208">
        <v>26</v>
      </c>
      <c r="AI208">
        <v>2</v>
      </c>
      <c r="AJ208">
        <v>5</v>
      </c>
      <c r="AK208">
        <v>6</v>
      </c>
      <c r="AL208">
        <v>12</v>
      </c>
      <c r="AM208">
        <v>7</v>
      </c>
      <c r="AN208">
        <v>1</v>
      </c>
      <c r="AO208">
        <v>1</v>
      </c>
      <c r="AP208">
        <v>0</v>
      </c>
      <c r="AQ208">
        <v>0</v>
      </c>
      <c r="AR208">
        <v>0</v>
      </c>
      <c r="AS208">
        <v>0</v>
      </c>
      <c r="AT208">
        <v>0</v>
      </c>
      <c r="AU208">
        <v>0</v>
      </c>
      <c r="AV208">
        <v>0</v>
      </c>
      <c r="AW208">
        <v>0</v>
      </c>
      <c r="AX208">
        <v>0</v>
      </c>
      <c r="AY208">
        <v>0</v>
      </c>
      <c r="AZ208">
        <v>0</v>
      </c>
      <c r="BA208">
        <v>0</v>
      </c>
      <c r="BB208">
        <v>0</v>
      </c>
      <c r="BC208">
        <v>0</v>
      </c>
      <c r="BD208">
        <v>0</v>
      </c>
      <c r="BE208">
        <v>0</v>
      </c>
      <c r="BF208">
        <v>0</v>
      </c>
      <c r="BG208" s="20">
        <v>1</v>
      </c>
      <c r="BH208" s="20">
        <v>1</v>
      </c>
      <c r="BI208" s="20">
        <v>29</v>
      </c>
      <c r="BJ208" s="20">
        <v>1</v>
      </c>
      <c r="BK208" s="20">
        <v>107</v>
      </c>
      <c r="BL208" s="20">
        <v>714</v>
      </c>
      <c r="BM208" s="20">
        <v>264</v>
      </c>
      <c r="BN208" s="20">
        <v>56</v>
      </c>
      <c r="BO208" s="20">
        <v>10</v>
      </c>
      <c r="BP208" s="20">
        <v>2543</v>
      </c>
      <c r="BQ208" s="20">
        <v>691</v>
      </c>
      <c r="BR208" s="20">
        <v>0</v>
      </c>
      <c r="BS208" s="20">
        <v>18</v>
      </c>
      <c r="BT208" s="20">
        <v>203</v>
      </c>
      <c r="BU208" s="20">
        <v>654</v>
      </c>
      <c r="BV208" s="20">
        <v>1509</v>
      </c>
    </row>
    <row r="209" spans="1:74" x14ac:dyDescent="0.25">
      <c r="A209" s="20" t="s">
        <v>405</v>
      </c>
      <c r="B209" s="20" t="s">
        <v>406</v>
      </c>
      <c r="C209" s="20" t="s">
        <v>648</v>
      </c>
      <c r="D209" s="1">
        <v>44571</v>
      </c>
      <c r="E209">
        <v>55</v>
      </c>
      <c r="F209">
        <v>0</v>
      </c>
      <c r="G209">
        <v>0</v>
      </c>
      <c r="H209">
        <v>1</v>
      </c>
      <c r="I209">
        <v>0</v>
      </c>
      <c r="J209">
        <v>29</v>
      </c>
      <c r="K209">
        <v>3</v>
      </c>
      <c r="L209">
        <v>3</v>
      </c>
      <c r="M209">
        <v>0</v>
      </c>
      <c r="N209">
        <v>1</v>
      </c>
      <c r="O209">
        <v>1</v>
      </c>
      <c r="P209">
        <v>0</v>
      </c>
      <c r="Q209">
        <v>0</v>
      </c>
      <c r="R209">
        <v>102</v>
      </c>
      <c r="S209">
        <v>64</v>
      </c>
      <c r="T209">
        <v>6</v>
      </c>
      <c r="U209">
        <v>8</v>
      </c>
      <c r="V209">
        <v>0</v>
      </c>
      <c r="W209">
        <v>781</v>
      </c>
      <c r="X209">
        <v>363</v>
      </c>
      <c r="Y209">
        <v>29</v>
      </c>
      <c r="Z209">
        <v>121</v>
      </c>
      <c r="AA209">
        <v>19</v>
      </c>
      <c r="AB209">
        <v>434</v>
      </c>
      <c r="AC209">
        <v>181</v>
      </c>
      <c r="AD209">
        <v>4</v>
      </c>
      <c r="AE209">
        <v>93</v>
      </c>
      <c r="AF209">
        <v>8</v>
      </c>
      <c r="AG209">
        <v>92</v>
      </c>
      <c r="AH209">
        <v>34</v>
      </c>
      <c r="AI209">
        <v>3</v>
      </c>
      <c r="AJ209">
        <v>18</v>
      </c>
      <c r="AK209">
        <v>2</v>
      </c>
      <c r="AL209">
        <v>13</v>
      </c>
      <c r="AM209">
        <v>8</v>
      </c>
      <c r="AN209">
        <v>0</v>
      </c>
      <c r="AO209">
        <v>0</v>
      </c>
      <c r="AP209">
        <v>0</v>
      </c>
      <c r="AQ209">
        <v>0</v>
      </c>
      <c r="AR209">
        <v>0</v>
      </c>
      <c r="AS209">
        <v>0</v>
      </c>
      <c r="AT209">
        <v>0</v>
      </c>
      <c r="AU209">
        <v>0</v>
      </c>
      <c r="AV209">
        <v>1</v>
      </c>
      <c r="AW209">
        <v>0</v>
      </c>
      <c r="AX209">
        <v>0</v>
      </c>
      <c r="AY209">
        <v>0</v>
      </c>
      <c r="AZ209">
        <v>0</v>
      </c>
      <c r="BA209">
        <v>0</v>
      </c>
      <c r="BB209">
        <v>0</v>
      </c>
      <c r="BC209">
        <v>0</v>
      </c>
      <c r="BD209">
        <v>0</v>
      </c>
      <c r="BE209">
        <v>0</v>
      </c>
      <c r="BF209">
        <v>0</v>
      </c>
      <c r="BG209" s="20">
        <v>0</v>
      </c>
      <c r="BH209" s="20">
        <v>0</v>
      </c>
      <c r="BI209" s="20">
        <v>47</v>
      </c>
      <c r="BJ209" s="20">
        <v>1</v>
      </c>
      <c r="BK209" s="20">
        <v>82</v>
      </c>
      <c r="BL209" s="20">
        <v>565</v>
      </c>
      <c r="BM209" s="20">
        <v>316</v>
      </c>
      <c r="BN209" s="20">
        <v>64</v>
      </c>
      <c r="BO209" s="20">
        <v>11</v>
      </c>
      <c r="BP209" s="20">
        <v>3096</v>
      </c>
      <c r="BQ209" s="20">
        <v>679</v>
      </c>
      <c r="BR209" s="20">
        <v>0</v>
      </c>
      <c r="BS209" s="20">
        <v>12</v>
      </c>
      <c r="BT209" s="20">
        <v>406</v>
      </c>
      <c r="BU209" s="20">
        <v>903</v>
      </c>
      <c r="BV209" s="20">
        <v>1594</v>
      </c>
    </row>
    <row r="210" spans="1:74" x14ac:dyDescent="0.25">
      <c r="A210" s="20" t="s">
        <v>405</v>
      </c>
      <c r="B210" s="20" t="s">
        <v>461</v>
      </c>
      <c r="C210" s="20" t="s">
        <v>649</v>
      </c>
      <c r="D210" s="1">
        <v>44571</v>
      </c>
      <c r="E210">
        <v>21</v>
      </c>
      <c r="F210">
        <v>2</v>
      </c>
      <c r="G210">
        <v>1</v>
      </c>
      <c r="H210">
        <v>0</v>
      </c>
      <c r="I210">
        <v>0</v>
      </c>
      <c r="J210">
        <v>10</v>
      </c>
      <c r="K210">
        <v>0</v>
      </c>
      <c r="L210">
        <v>5</v>
      </c>
      <c r="M210">
        <v>0</v>
      </c>
      <c r="N210">
        <v>0</v>
      </c>
      <c r="O210">
        <v>0</v>
      </c>
      <c r="P210">
        <v>0</v>
      </c>
      <c r="Q210">
        <v>0</v>
      </c>
      <c r="R210">
        <v>96</v>
      </c>
      <c r="S210">
        <v>54</v>
      </c>
      <c r="T210">
        <v>6</v>
      </c>
      <c r="U210">
        <v>13</v>
      </c>
      <c r="V210">
        <v>6</v>
      </c>
      <c r="W210">
        <v>320</v>
      </c>
      <c r="X210">
        <v>131</v>
      </c>
      <c r="Y210">
        <v>2</v>
      </c>
      <c r="Z210">
        <v>57</v>
      </c>
      <c r="AA210">
        <v>32</v>
      </c>
      <c r="AB210">
        <v>285</v>
      </c>
      <c r="AC210">
        <v>106</v>
      </c>
      <c r="AD210">
        <v>0</v>
      </c>
      <c r="AE210">
        <v>82</v>
      </c>
      <c r="AF210">
        <v>27</v>
      </c>
      <c r="AG210">
        <v>34</v>
      </c>
      <c r="AH210">
        <v>12</v>
      </c>
      <c r="AI210">
        <v>0</v>
      </c>
      <c r="AJ210">
        <v>2</v>
      </c>
      <c r="AK210">
        <v>9</v>
      </c>
      <c r="AL210">
        <v>5</v>
      </c>
      <c r="AM210">
        <v>3</v>
      </c>
      <c r="AN210">
        <v>1</v>
      </c>
      <c r="AO210">
        <v>0</v>
      </c>
      <c r="AP210">
        <v>0</v>
      </c>
      <c r="AQ210">
        <v>0</v>
      </c>
      <c r="AR210">
        <v>0</v>
      </c>
      <c r="AS210">
        <v>1</v>
      </c>
      <c r="AT210">
        <v>0</v>
      </c>
      <c r="AU210">
        <v>0</v>
      </c>
      <c r="AV210">
        <v>0</v>
      </c>
      <c r="AW210">
        <v>0</v>
      </c>
      <c r="AX210">
        <v>0</v>
      </c>
      <c r="AY210">
        <v>0</v>
      </c>
      <c r="AZ210">
        <v>0</v>
      </c>
      <c r="BA210">
        <v>0</v>
      </c>
      <c r="BB210">
        <v>0</v>
      </c>
      <c r="BC210">
        <v>0</v>
      </c>
      <c r="BD210">
        <v>0</v>
      </c>
      <c r="BE210">
        <v>0</v>
      </c>
      <c r="BF210">
        <v>0</v>
      </c>
      <c r="BG210" s="20">
        <v>1</v>
      </c>
      <c r="BH210" s="20">
        <v>0</v>
      </c>
      <c r="BI210" s="20">
        <v>16</v>
      </c>
      <c r="BJ210" s="20">
        <v>0</v>
      </c>
      <c r="BK210" s="20">
        <v>66</v>
      </c>
      <c r="BL210" s="20">
        <v>207</v>
      </c>
      <c r="BM210" s="20">
        <v>168</v>
      </c>
      <c r="BN210" s="20">
        <v>21</v>
      </c>
      <c r="BO210" s="20">
        <v>4</v>
      </c>
      <c r="BP210" s="20">
        <v>1677</v>
      </c>
      <c r="BQ210" s="20">
        <v>267</v>
      </c>
      <c r="BR210" s="20">
        <v>0</v>
      </c>
      <c r="BS210" s="20">
        <v>2</v>
      </c>
      <c r="BT210" s="20">
        <v>95</v>
      </c>
      <c r="BU210" s="20">
        <v>837</v>
      </c>
      <c r="BV210" s="20">
        <v>653</v>
      </c>
    </row>
    <row r="211" spans="1:74" x14ac:dyDescent="0.25">
      <c r="A211" s="20" t="s">
        <v>405</v>
      </c>
      <c r="B211" s="20" t="s">
        <v>465</v>
      </c>
      <c r="C211" s="20" t="s">
        <v>472</v>
      </c>
      <c r="D211" s="1">
        <v>44571</v>
      </c>
      <c r="E211">
        <v>111</v>
      </c>
      <c r="F211">
        <v>0</v>
      </c>
      <c r="G211">
        <v>0</v>
      </c>
      <c r="H211">
        <v>6</v>
      </c>
      <c r="I211">
        <v>5</v>
      </c>
      <c r="J211">
        <v>56</v>
      </c>
      <c r="K211">
        <v>26</v>
      </c>
      <c r="L211">
        <v>3</v>
      </c>
      <c r="M211">
        <v>1</v>
      </c>
      <c r="N211">
        <v>49</v>
      </c>
      <c r="O211">
        <v>38</v>
      </c>
      <c r="P211">
        <v>4</v>
      </c>
      <c r="Q211">
        <v>0</v>
      </c>
      <c r="R211">
        <v>225</v>
      </c>
      <c r="S211">
        <v>122</v>
      </c>
      <c r="T211">
        <v>61</v>
      </c>
      <c r="U211">
        <v>1</v>
      </c>
      <c r="V211">
        <v>4</v>
      </c>
      <c r="W211">
        <v>1414</v>
      </c>
      <c r="X211">
        <v>522</v>
      </c>
      <c r="Y211">
        <v>405</v>
      </c>
      <c r="Z211">
        <v>31</v>
      </c>
      <c r="AA211">
        <v>52</v>
      </c>
      <c r="AB211">
        <v>1097</v>
      </c>
      <c r="AC211">
        <v>360</v>
      </c>
      <c r="AD211">
        <v>414</v>
      </c>
      <c r="AE211">
        <v>3</v>
      </c>
      <c r="AF211">
        <v>38</v>
      </c>
      <c r="AG211">
        <v>121</v>
      </c>
      <c r="AH211">
        <v>44</v>
      </c>
      <c r="AI211">
        <v>5</v>
      </c>
      <c r="AJ211">
        <v>9</v>
      </c>
      <c r="AK211">
        <v>22</v>
      </c>
      <c r="AL211">
        <v>27</v>
      </c>
      <c r="AM211">
        <v>18</v>
      </c>
      <c r="AN211">
        <v>3</v>
      </c>
      <c r="AO211">
        <v>0</v>
      </c>
      <c r="AP211">
        <v>0</v>
      </c>
      <c r="AQ211">
        <v>0</v>
      </c>
      <c r="AR211">
        <v>0</v>
      </c>
      <c r="AS211">
        <v>0</v>
      </c>
      <c r="AT211">
        <v>0</v>
      </c>
      <c r="AU211">
        <v>0</v>
      </c>
      <c r="AV211">
        <v>0</v>
      </c>
      <c r="AW211">
        <v>0</v>
      </c>
      <c r="AX211">
        <v>0</v>
      </c>
      <c r="AY211">
        <v>0</v>
      </c>
      <c r="AZ211">
        <v>0</v>
      </c>
      <c r="BA211">
        <v>0</v>
      </c>
      <c r="BB211">
        <v>0</v>
      </c>
      <c r="BC211">
        <v>0</v>
      </c>
      <c r="BD211">
        <v>0</v>
      </c>
      <c r="BE211">
        <v>0</v>
      </c>
      <c r="BF211">
        <v>0</v>
      </c>
      <c r="BG211" s="20">
        <v>0</v>
      </c>
      <c r="BH211" s="20">
        <v>6</v>
      </c>
      <c r="BI211" s="20">
        <v>76</v>
      </c>
      <c r="BJ211" s="20">
        <v>44</v>
      </c>
      <c r="BK211" s="20">
        <v>149</v>
      </c>
      <c r="BL211" s="20">
        <v>856</v>
      </c>
      <c r="BM211" s="20">
        <v>603</v>
      </c>
      <c r="BN211" s="20">
        <v>81</v>
      </c>
      <c r="BO211" s="20">
        <v>24</v>
      </c>
      <c r="BP211" s="20">
        <v>6104</v>
      </c>
      <c r="BQ211" s="20">
        <v>1075</v>
      </c>
      <c r="BR211" s="20">
        <v>0</v>
      </c>
      <c r="BS211" s="20">
        <v>475</v>
      </c>
      <c r="BT211" s="20">
        <v>153</v>
      </c>
      <c r="BU211" s="20">
        <v>2741</v>
      </c>
      <c r="BV211" s="20">
        <v>2459</v>
      </c>
    </row>
    <row r="212" spans="1:74" x14ac:dyDescent="0.25">
      <c r="A212" s="20" t="s">
        <v>405</v>
      </c>
      <c r="B212" s="20" t="s">
        <v>463</v>
      </c>
      <c r="C212" s="20" t="s">
        <v>473</v>
      </c>
      <c r="D212" s="1">
        <v>44571</v>
      </c>
      <c r="E212">
        <v>222</v>
      </c>
      <c r="F212">
        <v>6</v>
      </c>
      <c r="G212">
        <v>6</v>
      </c>
      <c r="H212">
        <v>0</v>
      </c>
      <c r="I212">
        <v>0</v>
      </c>
      <c r="J212">
        <v>125</v>
      </c>
      <c r="K212">
        <v>8</v>
      </c>
      <c r="L212">
        <v>30</v>
      </c>
      <c r="M212">
        <v>4</v>
      </c>
      <c r="N212">
        <v>2</v>
      </c>
      <c r="O212">
        <v>1</v>
      </c>
      <c r="P212">
        <v>0</v>
      </c>
      <c r="Q212">
        <v>0</v>
      </c>
      <c r="R212">
        <v>669</v>
      </c>
      <c r="S212">
        <v>489</v>
      </c>
      <c r="T212">
        <v>79</v>
      </c>
      <c r="U212">
        <v>11</v>
      </c>
      <c r="V212">
        <v>3</v>
      </c>
      <c r="W212">
        <v>2508</v>
      </c>
      <c r="X212">
        <v>1146</v>
      </c>
      <c r="Y212">
        <v>45</v>
      </c>
      <c r="Z212">
        <v>448</v>
      </c>
      <c r="AA212">
        <v>102</v>
      </c>
      <c r="AB212">
        <v>2091</v>
      </c>
      <c r="AC212">
        <v>872</v>
      </c>
      <c r="AD212">
        <v>15</v>
      </c>
      <c r="AE212">
        <v>514</v>
      </c>
      <c r="AF212">
        <v>123</v>
      </c>
      <c r="AG212">
        <v>288</v>
      </c>
      <c r="AH212">
        <v>92</v>
      </c>
      <c r="AI212">
        <v>3</v>
      </c>
      <c r="AJ212">
        <v>26</v>
      </c>
      <c r="AK212">
        <v>57</v>
      </c>
      <c r="AL212">
        <v>77</v>
      </c>
      <c r="AM212">
        <v>48</v>
      </c>
      <c r="AN212">
        <v>8</v>
      </c>
      <c r="AO212">
        <v>5</v>
      </c>
      <c r="AP212">
        <v>0</v>
      </c>
      <c r="AQ212">
        <v>0</v>
      </c>
      <c r="AR212">
        <v>0</v>
      </c>
      <c r="AS212">
        <v>0</v>
      </c>
      <c r="AT212">
        <v>0</v>
      </c>
      <c r="AU212">
        <v>0</v>
      </c>
      <c r="AV212">
        <v>0</v>
      </c>
      <c r="AW212">
        <v>0</v>
      </c>
      <c r="AX212">
        <v>0</v>
      </c>
      <c r="AY212">
        <v>0</v>
      </c>
      <c r="AZ212">
        <v>0</v>
      </c>
      <c r="BA212">
        <v>0</v>
      </c>
      <c r="BB212">
        <v>0</v>
      </c>
      <c r="BC212">
        <v>0</v>
      </c>
      <c r="BD212">
        <v>0</v>
      </c>
      <c r="BE212">
        <v>0</v>
      </c>
      <c r="BF212">
        <v>0</v>
      </c>
      <c r="BG212" s="20">
        <v>6</v>
      </c>
      <c r="BH212" s="20">
        <v>0</v>
      </c>
      <c r="BI212" s="20">
        <v>176</v>
      </c>
      <c r="BJ212" s="20">
        <v>2</v>
      </c>
      <c r="BK212" s="20">
        <v>563</v>
      </c>
      <c r="BL212" s="20">
        <v>1802</v>
      </c>
      <c r="BM212" s="20">
        <v>1376</v>
      </c>
      <c r="BN212" s="20">
        <v>180</v>
      </c>
      <c r="BO212" s="20">
        <v>62</v>
      </c>
      <c r="BP212" s="20">
        <v>10718</v>
      </c>
      <c r="BQ212" s="20">
        <v>2337</v>
      </c>
      <c r="BR212" s="20">
        <v>0</v>
      </c>
      <c r="BS212" s="20">
        <v>70</v>
      </c>
      <c r="BT212" s="20">
        <v>719</v>
      </c>
      <c r="BU212" s="20">
        <v>4221</v>
      </c>
      <c r="BV212" s="20">
        <v>5229</v>
      </c>
    </row>
    <row r="213" spans="1:74" x14ac:dyDescent="0.25">
      <c r="A213" s="20" t="s">
        <v>405</v>
      </c>
      <c r="B213" s="20" t="s">
        <v>631</v>
      </c>
      <c r="C213" s="20" t="s">
        <v>650</v>
      </c>
      <c r="D213" s="1">
        <v>44571</v>
      </c>
      <c r="E213">
        <v>99</v>
      </c>
      <c r="F213">
        <v>2</v>
      </c>
      <c r="G213">
        <v>2</v>
      </c>
      <c r="H213">
        <v>1</v>
      </c>
      <c r="I213">
        <v>1</v>
      </c>
      <c r="J213">
        <v>61</v>
      </c>
      <c r="K213">
        <v>7</v>
      </c>
      <c r="L213">
        <v>4</v>
      </c>
      <c r="M213">
        <v>1</v>
      </c>
      <c r="N213">
        <v>13</v>
      </c>
      <c r="O213">
        <v>10</v>
      </c>
      <c r="P213">
        <v>1</v>
      </c>
      <c r="Q213">
        <v>0</v>
      </c>
      <c r="R213">
        <v>465</v>
      </c>
      <c r="S213">
        <v>346</v>
      </c>
      <c r="T213">
        <v>33</v>
      </c>
      <c r="U213">
        <v>7</v>
      </c>
      <c r="V213">
        <v>0</v>
      </c>
      <c r="W213">
        <v>1247</v>
      </c>
      <c r="X213">
        <v>633</v>
      </c>
      <c r="Y213">
        <v>126</v>
      </c>
      <c r="Z213">
        <v>71</v>
      </c>
      <c r="AA213">
        <v>24</v>
      </c>
      <c r="AB213">
        <v>668</v>
      </c>
      <c r="AC213">
        <v>322</v>
      </c>
      <c r="AD213">
        <v>54</v>
      </c>
      <c r="AE213">
        <v>63</v>
      </c>
      <c r="AF213">
        <v>16</v>
      </c>
      <c r="AG213">
        <v>208</v>
      </c>
      <c r="AH213">
        <v>83</v>
      </c>
      <c r="AI213">
        <v>16</v>
      </c>
      <c r="AJ213">
        <v>28</v>
      </c>
      <c r="AK213">
        <v>10</v>
      </c>
      <c r="AL213">
        <v>43</v>
      </c>
      <c r="AM213">
        <v>17</v>
      </c>
      <c r="AN213">
        <v>5</v>
      </c>
      <c r="AO213">
        <v>2</v>
      </c>
      <c r="AP213">
        <v>0</v>
      </c>
      <c r="AQ213">
        <v>0</v>
      </c>
      <c r="AR213">
        <v>0</v>
      </c>
      <c r="AS213">
        <v>0</v>
      </c>
      <c r="AT213">
        <v>0</v>
      </c>
      <c r="AU213">
        <v>0</v>
      </c>
      <c r="AV213">
        <v>0</v>
      </c>
      <c r="AW213">
        <v>0</v>
      </c>
      <c r="AX213">
        <v>0</v>
      </c>
      <c r="AY213">
        <v>0</v>
      </c>
      <c r="AZ213">
        <v>0</v>
      </c>
      <c r="BA213">
        <v>0</v>
      </c>
      <c r="BB213">
        <v>0</v>
      </c>
      <c r="BC213">
        <v>0</v>
      </c>
      <c r="BD213">
        <v>0</v>
      </c>
      <c r="BE213">
        <v>0</v>
      </c>
      <c r="BF213">
        <v>0</v>
      </c>
      <c r="BG213" s="20">
        <v>2</v>
      </c>
      <c r="BH213" s="20">
        <v>1</v>
      </c>
      <c r="BI213" s="20">
        <v>82</v>
      </c>
      <c r="BJ213" s="20">
        <v>12</v>
      </c>
      <c r="BK213" s="20">
        <v>418</v>
      </c>
      <c r="BL213" s="20">
        <v>971</v>
      </c>
      <c r="BM213" s="20">
        <v>512</v>
      </c>
      <c r="BN213" s="20">
        <v>141</v>
      </c>
      <c r="BO213" s="20">
        <v>33</v>
      </c>
      <c r="BP213" s="20">
        <v>4639</v>
      </c>
      <c r="BQ213" s="20">
        <v>1130</v>
      </c>
      <c r="BR213" s="20">
        <v>0</v>
      </c>
      <c r="BS213" s="20">
        <v>127</v>
      </c>
      <c r="BT213" s="20">
        <v>598</v>
      </c>
      <c r="BU213" s="20">
        <v>1049</v>
      </c>
      <c r="BV213" s="20">
        <v>2551</v>
      </c>
    </row>
    <row r="214" spans="1:74" x14ac:dyDescent="0.25">
      <c r="A214" s="20" t="s">
        <v>405</v>
      </c>
      <c r="B214" s="20" t="s">
        <v>470</v>
      </c>
      <c r="C214" s="20" t="s">
        <v>474</v>
      </c>
      <c r="D214" s="1">
        <v>44571</v>
      </c>
      <c r="E214">
        <v>31</v>
      </c>
      <c r="F214">
        <v>1</v>
      </c>
      <c r="G214">
        <v>1</v>
      </c>
      <c r="H214">
        <v>0</v>
      </c>
      <c r="I214">
        <v>0</v>
      </c>
      <c r="J214">
        <v>24</v>
      </c>
      <c r="K214">
        <v>1</v>
      </c>
      <c r="L214">
        <v>0</v>
      </c>
      <c r="M214">
        <v>2</v>
      </c>
      <c r="N214">
        <v>2</v>
      </c>
      <c r="O214">
        <v>1</v>
      </c>
      <c r="P214">
        <v>0</v>
      </c>
      <c r="Q214">
        <v>0</v>
      </c>
      <c r="R214">
        <v>116</v>
      </c>
      <c r="S214">
        <v>87</v>
      </c>
      <c r="T214">
        <v>5</v>
      </c>
      <c r="U214">
        <v>1</v>
      </c>
      <c r="V214">
        <v>2</v>
      </c>
      <c r="W214">
        <v>925</v>
      </c>
      <c r="X214">
        <v>540</v>
      </c>
      <c r="Y214">
        <v>36</v>
      </c>
      <c r="Z214">
        <v>30</v>
      </c>
      <c r="AA214">
        <v>29</v>
      </c>
      <c r="AB214">
        <v>276</v>
      </c>
      <c r="AC214">
        <v>147</v>
      </c>
      <c r="AD214">
        <v>8</v>
      </c>
      <c r="AE214">
        <v>2</v>
      </c>
      <c r="AF214">
        <v>31</v>
      </c>
      <c r="AG214">
        <v>140</v>
      </c>
      <c r="AH214">
        <v>49</v>
      </c>
      <c r="AI214">
        <v>5</v>
      </c>
      <c r="AJ214">
        <v>6</v>
      </c>
      <c r="AK214">
        <v>15</v>
      </c>
      <c r="AL214">
        <v>17</v>
      </c>
      <c r="AM214">
        <v>7</v>
      </c>
      <c r="AN214">
        <v>1</v>
      </c>
      <c r="AO214">
        <v>0</v>
      </c>
      <c r="AP214">
        <v>1</v>
      </c>
      <c r="AQ214">
        <v>0</v>
      </c>
      <c r="AR214">
        <v>0</v>
      </c>
      <c r="AS214">
        <v>0</v>
      </c>
      <c r="AT214">
        <v>0</v>
      </c>
      <c r="AU214">
        <v>0</v>
      </c>
      <c r="AV214">
        <v>0</v>
      </c>
      <c r="AW214">
        <v>0</v>
      </c>
      <c r="AX214">
        <v>0</v>
      </c>
      <c r="AY214">
        <v>0</v>
      </c>
      <c r="AZ214">
        <v>0</v>
      </c>
      <c r="BA214">
        <v>0</v>
      </c>
      <c r="BB214">
        <v>0</v>
      </c>
      <c r="BC214">
        <v>0</v>
      </c>
      <c r="BD214">
        <v>0</v>
      </c>
      <c r="BE214">
        <v>0</v>
      </c>
      <c r="BF214">
        <v>0</v>
      </c>
      <c r="BG214" s="20">
        <v>1</v>
      </c>
      <c r="BH214" s="20">
        <v>0</v>
      </c>
      <c r="BI214" s="20">
        <v>28</v>
      </c>
      <c r="BJ214" s="20">
        <v>1</v>
      </c>
      <c r="BK214" s="20">
        <v>104</v>
      </c>
      <c r="BL214" s="20">
        <v>789</v>
      </c>
      <c r="BM214" s="20">
        <v>227</v>
      </c>
      <c r="BN214" s="20">
        <v>98</v>
      </c>
      <c r="BO214" s="20">
        <v>15</v>
      </c>
      <c r="BP214" s="20">
        <v>2468</v>
      </c>
      <c r="BQ214" s="20">
        <v>700</v>
      </c>
      <c r="BR214" s="20">
        <v>0</v>
      </c>
      <c r="BS214" s="20">
        <v>22</v>
      </c>
      <c r="BT214" s="20">
        <v>41</v>
      </c>
      <c r="BU214" s="20">
        <v>688</v>
      </c>
      <c r="BV214" s="20">
        <v>1531</v>
      </c>
    </row>
    <row r="215" spans="1:74" x14ac:dyDescent="0.25">
      <c r="A215" s="20" t="s">
        <v>405</v>
      </c>
      <c r="B215" s="20" t="s">
        <v>459</v>
      </c>
      <c r="C215" s="20" t="s">
        <v>651</v>
      </c>
      <c r="D215" s="1">
        <v>44571</v>
      </c>
      <c r="E215">
        <v>173</v>
      </c>
      <c r="F215">
        <v>0</v>
      </c>
      <c r="G215">
        <v>0</v>
      </c>
      <c r="H215">
        <v>0</v>
      </c>
      <c r="I215">
        <v>0</v>
      </c>
      <c r="J215">
        <v>96</v>
      </c>
      <c r="K215">
        <v>7</v>
      </c>
      <c r="L215">
        <v>18</v>
      </c>
      <c r="M215">
        <v>0</v>
      </c>
      <c r="N215">
        <v>0</v>
      </c>
      <c r="O215">
        <v>0</v>
      </c>
      <c r="P215">
        <v>0</v>
      </c>
      <c r="Q215">
        <v>0</v>
      </c>
      <c r="R215">
        <v>349</v>
      </c>
      <c r="S215">
        <v>259</v>
      </c>
      <c r="T215">
        <v>17</v>
      </c>
      <c r="U215">
        <v>11</v>
      </c>
      <c r="V215">
        <v>1</v>
      </c>
      <c r="W215">
        <v>2197</v>
      </c>
      <c r="X215">
        <v>1154</v>
      </c>
      <c r="Y215">
        <v>118</v>
      </c>
      <c r="Z215">
        <v>227</v>
      </c>
      <c r="AA215">
        <v>15</v>
      </c>
      <c r="AB215">
        <v>1195</v>
      </c>
      <c r="AC215">
        <v>594</v>
      </c>
      <c r="AD215">
        <v>15</v>
      </c>
      <c r="AE215">
        <v>190</v>
      </c>
      <c r="AF215">
        <v>48</v>
      </c>
      <c r="AG215">
        <v>317</v>
      </c>
      <c r="AH215">
        <v>120</v>
      </c>
      <c r="AI215">
        <v>1</v>
      </c>
      <c r="AJ215">
        <v>85</v>
      </c>
      <c r="AK215">
        <v>2</v>
      </c>
      <c r="AL215">
        <v>40</v>
      </c>
      <c r="AM215">
        <v>28</v>
      </c>
      <c r="AN215">
        <v>1</v>
      </c>
      <c r="AO215">
        <v>2</v>
      </c>
      <c r="AP215">
        <v>0</v>
      </c>
      <c r="AQ215">
        <v>0</v>
      </c>
      <c r="AR215">
        <v>0</v>
      </c>
      <c r="AS215">
        <v>0</v>
      </c>
      <c r="AT215">
        <v>0</v>
      </c>
      <c r="AU215">
        <v>0</v>
      </c>
      <c r="AV215">
        <v>0</v>
      </c>
      <c r="AW215">
        <v>0</v>
      </c>
      <c r="AX215">
        <v>0</v>
      </c>
      <c r="AY215">
        <v>0</v>
      </c>
      <c r="AZ215">
        <v>0</v>
      </c>
      <c r="BA215">
        <v>0</v>
      </c>
      <c r="BB215">
        <v>0</v>
      </c>
      <c r="BC215">
        <v>0</v>
      </c>
      <c r="BD215">
        <v>0</v>
      </c>
      <c r="BE215">
        <v>0</v>
      </c>
      <c r="BF215">
        <v>0</v>
      </c>
      <c r="BG215" s="20">
        <v>0</v>
      </c>
      <c r="BH215" s="20">
        <v>0</v>
      </c>
      <c r="BI215" s="20">
        <v>142</v>
      </c>
      <c r="BJ215" s="20">
        <v>0</v>
      </c>
      <c r="BK215" s="20">
        <v>312</v>
      </c>
      <c r="BL215" s="20">
        <v>1738</v>
      </c>
      <c r="BM215" s="20">
        <v>906</v>
      </c>
      <c r="BN215" s="20">
        <v>211</v>
      </c>
      <c r="BO215" s="20">
        <v>35</v>
      </c>
      <c r="BP215" s="20">
        <v>8851</v>
      </c>
      <c r="BQ215" s="20">
        <v>2505</v>
      </c>
      <c r="BR215" s="20">
        <v>0</v>
      </c>
      <c r="BS215" s="20">
        <v>38</v>
      </c>
      <c r="BT215" s="20">
        <v>3272</v>
      </c>
      <c r="BU215" s="20">
        <v>246</v>
      </c>
      <c r="BV215" s="20">
        <v>4846</v>
      </c>
    </row>
    <row r="216" spans="1:74" x14ac:dyDescent="0.25">
      <c r="A216" s="20" t="s">
        <v>405</v>
      </c>
      <c r="B216" s="20" t="s">
        <v>461</v>
      </c>
      <c r="C216" s="20" t="s">
        <v>652</v>
      </c>
      <c r="D216" s="1">
        <v>44571</v>
      </c>
      <c r="E216">
        <v>164</v>
      </c>
      <c r="F216">
        <v>8</v>
      </c>
      <c r="G216">
        <v>8</v>
      </c>
      <c r="H216">
        <v>1</v>
      </c>
      <c r="I216">
        <v>1</v>
      </c>
      <c r="J216">
        <v>104</v>
      </c>
      <c r="K216">
        <v>4</v>
      </c>
      <c r="L216">
        <v>13</v>
      </c>
      <c r="M216">
        <v>5</v>
      </c>
      <c r="N216">
        <v>2</v>
      </c>
      <c r="O216">
        <v>2</v>
      </c>
      <c r="P216">
        <v>0</v>
      </c>
      <c r="Q216">
        <v>0</v>
      </c>
      <c r="R216">
        <v>605</v>
      </c>
      <c r="S216">
        <v>427</v>
      </c>
      <c r="T216">
        <v>23</v>
      </c>
      <c r="U216">
        <v>52</v>
      </c>
      <c r="V216">
        <v>9</v>
      </c>
      <c r="W216">
        <v>1896</v>
      </c>
      <c r="X216">
        <v>977</v>
      </c>
      <c r="Y216">
        <v>17</v>
      </c>
      <c r="Z216">
        <v>284</v>
      </c>
      <c r="AA216">
        <v>73</v>
      </c>
      <c r="AB216">
        <v>1029</v>
      </c>
      <c r="AC216">
        <v>501</v>
      </c>
      <c r="AD216">
        <v>10</v>
      </c>
      <c r="AE216">
        <v>52</v>
      </c>
      <c r="AF216">
        <v>183</v>
      </c>
      <c r="AG216">
        <v>237</v>
      </c>
      <c r="AH216">
        <v>102</v>
      </c>
      <c r="AI216">
        <v>5</v>
      </c>
      <c r="AJ216">
        <v>8</v>
      </c>
      <c r="AK216">
        <v>36</v>
      </c>
      <c r="AL216">
        <v>80</v>
      </c>
      <c r="AM216">
        <v>52</v>
      </c>
      <c r="AN216">
        <v>4</v>
      </c>
      <c r="AO216">
        <v>4</v>
      </c>
      <c r="AP216">
        <v>2</v>
      </c>
      <c r="AQ216">
        <v>0</v>
      </c>
      <c r="AR216">
        <v>0</v>
      </c>
      <c r="AS216">
        <v>0</v>
      </c>
      <c r="AT216">
        <v>0</v>
      </c>
      <c r="AU216">
        <v>0</v>
      </c>
      <c r="AV216">
        <v>0</v>
      </c>
      <c r="AW216">
        <v>0</v>
      </c>
      <c r="AX216">
        <v>0</v>
      </c>
      <c r="AY216">
        <v>0</v>
      </c>
      <c r="AZ216">
        <v>0</v>
      </c>
      <c r="BA216">
        <v>0</v>
      </c>
      <c r="BB216">
        <v>0</v>
      </c>
      <c r="BC216">
        <v>0</v>
      </c>
      <c r="BD216">
        <v>0</v>
      </c>
      <c r="BE216">
        <v>0</v>
      </c>
      <c r="BF216">
        <v>0</v>
      </c>
      <c r="BG216" s="20">
        <v>8</v>
      </c>
      <c r="BH216" s="20">
        <v>1</v>
      </c>
      <c r="BI216" s="20">
        <v>135</v>
      </c>
      <c r="BJ216" s="20">
        <v>2</v>
      </c>
      <c r="BK216" s="20">
        <v>505</v>
      </c>
      <c r="BL216" s="20">
        <v>1448</v>
      </c>
      <c r="BM216" s="20">
        <v>739</v>
      </c>
      <c r="BN216" s="20">
        <v>175</v>
      </c>
      <c r="BO216" s="20">
        <v>70</v>
      </c>
      <c r="BP216" s="20">
        <v>6510</v>
      </c>
      <c r="BQ216" s="20">
        <v>1632</v>
      </c>
      <c r="BR216" s="20">
        <v>0</v>
      </c>
      <c r="BS216" s="20">
        <v>51</v>
      </c>
      <c r="BT216" s="20">
        <v>141</v>
      </c>
      <c r="BU216" s="20">
        <v>2606</v>
      </c>
      <c r="BV216" s="20">
        <v>3380</v>
      </c>
    </row>
    <row r="217" spans="1:74" x14ac:dyDescent="0.25">
      <c r="A217" s="20" t="s">
        <v>475</v>
      </c>
      <c r="B217" s="20" t="s">
        <v>476</v>
      </c>
      <c r="C217" s="20" t="s">
        <v>653</v>
      </c>
      <c r="D217" s="1">
        <v>44571</v>
      </c>
      <c r="E217">
        <v>79</v>
      </c>
      <c r="F217">
        <v>3</v>
      </c>
      <c r="G217">
        <v>3</v>
      </c>
      <c r="H217">
        <v>0</v>
      </c>
      <c r="I217">
        <v>0</v>
      </c>
      <c r="J217">
        <v>62</v>
      </c>
      <c r="K217">
        <v>3</v>
      </c>
      <c r="L217">
        <v>2</v>
      </c>
      <c r="M217">
        <v>1</v>
      </c>
      <c r="N217">
        <v>0</v>
      </c>
      <c r="O217">
        <v>0</v>
      </c>
      <c r="P217">
        <v>0</v>
      </c>
      <c r="Q217">
        <v>0</v>
      </c>
      <c r="R217">
        <v>361</v>
      </c>
      <c r="S217">
        <v>305</v>
      </c>
      <c r="T217">
        <v>20</v>
      </c>
      <c r="U217">
        <v>7</v>
      </c>
      <c r="V217">
        <v>3</v>
      </c>
      <c r="W217">
        <v>570</v>
      </c>
      <c r="X217">
        <v>371</v>
      </c>
      <c r="Y217">
        <v>18</v>
      </c>
      <c r="Z217">
        <v>53</v>
      </c>
      <c r="AA217">
        <v>8</v>
      </c>
      <c r="AB217">
        <v>675</v>
      </c>
      <c r="AC217">
        <v>474</v>
      </c>
      <c r="AD217">
        <v>5</v>
      </c>
      <c r="AE217">
        <v>79</v>
      </c>
      <c r="AF217">
        <v>19</v>
      </c>
      <c r="AG217">
        <v>70</v>
      </c>
      <c r="AH217">
        <v>40</v>
      </c>
      <c r="AI217">
        <v>0</v>
      </c>
      <c r="AJ217">
        <v>9</v>
      </c>
      <c r="AK217">
        <v>1</v>
      </c>
      <c r="AL217">
        <v>31</v>
      </c>
      <c r="AM217">
        <v>26</v>
      </c>
      <c r="AN217">
        <v>0</v>
      </c>
      <c r="AO217">
        <v>0</v>
      </c>
      <c r="AP217">
        <v>0</v>
      </c>
      <c r="AQ217">
        <v>0</v>
      </c>
      <c r="AR217">
        <v>0</v>
      </c>
      <c r="AS217">
        <v>0</v>
      </c>
      <c r="AT217">
        <v>0</v>
      </c>
      <c r="AU217">
        <v>0</v>
      </c>
      <c r="AV217">
        <v>0</v>
      </c>
      <c r="AW217">
        <v>0</v>
      </c>
      <c r="AX217">
        <v>0</v>
      </c>
      <c r="AY217">
        <v>0</v>
      </c>
      <c r="AZ217">
        <v>0</v>
      </c>
      <c r="BA217">
        <v>0</v>
      </c>
      <c r="BB217">
        <v>0</v>
      </c>
      <c r="BC217">
        <v>0</v>
      </c>
      <c r="BD217">
        <v>0</v>
      </c>
      <c r="BE217">
        <v>0</v>
      </c>
      <c r="BF217">
        <v>0</v>
      </c>
      <c r="BG217" s="20">
        <v>3</v>
      </c>
      <c r="BH217" s="20">
        <v>0</v>
      </c>
      <c r="BI217" s="20">
        <v>71</v>
      </c>
      <c r="BJ217" s="20">
        <v>0</v>
      </c>
      <c r="BK217" s="20">
        <v>328</v>
      </c>
      <c r="BL217" s="20">
        <v>467</v>
      </c>
      <c r="BM217" s="20">
        <v>563</v>
      </c>
      <c r="BN217" s="20">
        <v>58</v>
      </c>
      <c r="BO217" s="20">
        <v>31</v>
      </c>
      <c r="BP217" s="20">
        <v>2472</v>
      </c>
      <c r="BQ217" s="20">
        <v>1294</v>
      </c>
      <c r="BR217" s="20">
        <v>0</v>
      </c>
      <c r="BS217" s="20">
        <v>24</v>
      </c>
      <c r="BT217" s="20">
        <v>439</v>
      </c>
      <c r="BU217" s="20">
        <v>110</v>
      </c>
      <c r="BV217" s="20">
        <v>1810</v>
      </c>
    </row>
    <row r="218" spans="1:74" x14ac:dyDescent="0.25">
      <c r="A218" s="20" t="s">
        <v>475</v>
      </c>
      <c r="B218" s="20" t="s">
        <v>481</v>
      </c>
      <c r="C218" s="20" t="s">
        <v>654</v>
      </c>
      <c r="D218" s="1">
        <v>44571</v>
      </c>
      <c r="E218">
        <v>72</v>
      </c>
      <c r="F218">
        <v>0</v>
      </c>
      <c r="G218">
        <v>0</v>
      </c>
      <c r="H218">
        <v>0</v>
      </c>
      <c r="I218">
        <v>0</v>
      </c>
      <c r="J218">
        <v>53</v>
      </c>
      <c r="K218">
        <v>2</v>
      </c>
      <c r="L218">
        <v>2</v>
      </c>
      <c r="M218">
        <v>0</v>
      </c>
      <c r="N218">
        <v>3</v>
      </c>
      <c r="O218">
        <v>2</v>
      </c>
      <c r="P218">
        <v>0</v>
      </c>
      <c r="Q218">
        <v>0</v>
      </c>
      <c r="R218">
        <v>259</v>
      </c>
      <c r="S218">
        <v>206</v>
      </c>
      <c r="T218">
        <v>9</v>
      </c>
      <c r="U218">
        <v>13</v>
      </c>
      <c r="V218">
        <v>0</v>
      </c>
      <c r="W218">
        <v>887</v>
      </c>
      <c r="X218">
        <v>489</v>
      </c>
      <c r="Y218">
        <v>21</v>
      </c>
      <c r="Z218">
        <v>110</v>
      </c>
      <c r="AA218">
        <v>9</v>
      </c>
      <c r="AB218">
        <v>508</v>
      </c>
      <c r="AC218">
        <v>250</v>
      </c>
      <c r="AD218">
        <v>8</v>
      </c>
      <c r="AE218">
        <v>85</v>
      </c>
      <c r="AF218">
        <v>31</v>
      </c>
      <c r="AG218">
        <v>141</v>
      </c>
      <c r="AH218">
        <v>59</v>
      </c>
      <c r="AI218">
        <v>1</v>
      </c>
      <c r="AJ218">
        <v>18</v>
      </c>
      <c r="AK218">
        <v>0</v>
      </c>
      <c r="AL218">
        <v>22</v>
      </c>
      <c r="AM218">
        <v>16</v>
      </c>
      <c r="AN218">
        <v>3</v>
      </c>
      <c r="AO218">
        <v>0</v>
      </c>
      <c r="AP218">
        <v>0</v>
      </c>
      <c r="AQ218">
        <v>0</v>
      </c>
      <c r="AR218">
        <v>0</v>
      </c>
      <c r="AS218">
        <v>0</v>
      </c>
      <c r="AT218">
        <v>0</v>
      </c>
      <c r="AU218">
        <v>0</v>
      </c>
      <c r="AV218">
        <v>0</v>
      </c>
      <c r="AW218">
        <v>0</v>
      </c>
      <c r="AX218">
        <v>0</v>
      </c>
      <c r="AY218">
        <v>0</v>
      </c>
      <c r="AZ218">
        <v>0</v>
      </c>
      <c r="BA218">
        <v>0</v>
      </c>
      <c r="BB218">
        <v>0</v>
      </c>
      <c r="BC218">
        <v>0</v>
      </c>
      <c r="BD218">
        <v>0</v>
      </c>
      <c r="BE218">
        <v>0</v>
      </c>
      <c r="BF218">
        <v>0</v>
      </c>
      <c r="BG218" s="20">
        <v>0</v>
      </c>
      <c r="BH218" s="20">
        <v>0</v>
      </c>
      <c r="BI218" s="20">
        <v>65</v>
      </c>
      <c r="BJ218" s="20">
        <v>3</v>
      </c>
      <c r="BK218" s="20">
        <v>229</v>
      </c>
      <c r="BL218" s="20">
        <v>713</v>
      </c>
      <c r="BM218" s="20">
        <v>370</v>
      </c>
      <c r="BN218" s="20">
        <v>115</v>
      </c>
      <c r="BO218" s="20">
        <v>18</v>
      </c>
      <c r="BP218" s="20">
        <v>3388</v>
      </c>
      <c r="BQ218" s="20">
        <v>1024</v>
      </c>
      <c r="BR218" s="20">
        <v>0</v>
      </c>
      <c r="BS218" s="20">
        <v>24</v>
      </c>
      <c r="BT218" s="20">
        <v>798</v>
      </c>
      <c r="BU218" s="20">
        <v>342</v>
      </c>
      <c r="BV218" s="20">
        <v>2055</v>
      </c>
    </row>
    <row r="219" spans="1:74" x14ac:dyDescent="0.25">
      <c r="A219" s="20" t="s">
        <v>475</v>
      </c>
      <c r="B219" s="20" t="s">
        <v>478</v>
      </c>
      <c r="C219" s="20" t="s">
        <v>655</v>
      </c>
      <c r="D219" s="1">
        <v>44571</v>
      </c>
      <c r="E219">
        <v>83</v>
      </c>
      <c r="F219">
        <v>0</v>
      </c>
      <c r="G219">
        <v>0</v>
      </c>
      <c r="H219">
        <v>0</v>
      </c>
      <c r="I219">
        <v>0</v>
      </c>
      <c r="J219">
        <v>50</v>
      </c>
      <c r="K219">
        <v>5</v>
      </c>
      <c r="L219">
        <v>7</v>
      </c>
      <c r="M219">
        <v>1</v>
      </c>
      <c r="N219">
        <v>0</v>
      </c>
      <c r="O219">
        <v>0</v>
      </c>
      <c r="P219">
        <v>0</v>
      </c>
      <c r="Q219">
        <v>0</v>
      </c>
      <c r="R219">
        <v>199</v>
      </c>
      <c r="S219">
        <v>140</v>
      </c>
      <c r="T219">
        <v>11</v>
      </c>
      <c r="U219">
        <v>6</v>
      </c>
      <c r="V219">
        <v>0</v>
      </c>
      <c r="W219">
        <v>738</v>
      </c>
      <c r="X219">
        <v>346</v>
      </c>
      <c r="Y219">
        <v>12</v>
      </c>
      <c r="Z219">
        <v>125</v>
      </c>
      <c r="AA219">
        <v>6</v>
      </c>
      <c r="AB219">
        <v>399</v>
      </c>
      <c r="AC219">
        <v>174</v>
      </c>
      <c r="AD219">
        <v>2</v>
      </c>
      <c r="AE219">
        <v>71</v>
      </c>
      <c r="AF219">
        <v>24</v>
      </c>
      <c r="AG219">
        <v>64</v>
      </c>
      <c r="AH219">
        <v>21</v>
      </c>
      <c r="AI219">
        <v>0</v>
      </c>
      <c r="AJ219">
        <v>17</v>
      </c>
      <c r="AK219">
        <v>0</v>
      </c>
      <c r="AL219">
        <v>8</v>
      </c>
      <c r="AM219">
        <v>6</v>
      </c>
      <c r="AN219">
        <v>0</v>
      </c>
      <c r="AO219">
        <v>0</v>
      </c>
      <c r="AP219">
        <v>0</v>
      </c>
      <c r="AQ219">
        <v>0</v>
      </c>
      <c r="AR219">
        <v>0</v>
      </c>
      <c r="AS219">
        <v>0</v>
      </c>
      <c r="AT219">
        <v>0</v>
      </c>
      <c r="AU219">
        <v>0</v>
      </c>
      <c r="AV219">
        <v>0</v>
      </c>
      <c r="AW219">
        <v>0</v>
      </c>
      <c r="AX219">
        <v>0</v>
      </c>
      <c r="AY219">
        <v>0</v>
      </c>
      <c r="AZ219">
        <v>0</v>
      </c>
      <c r="BA219">
        <v>0</v>
      </c>
      <c r="BB219">
        <v>0</v>
      </c>
      <c r="BC219">
        <v>0</v>
      </c>
      <c r="BD219">
        <v>0</v>
      </c>
      <c r="BE219">
        <v>0</v>
      </c>
      <c r="BF219">
        <v>0</v>
      </c>
      <c r="BG219" s="20">
        <v>0</v>
      </c>
      <c r="BH219" s="20">
        <v>0</v>
      </c>
      <c r="BI219" s="20">
        <v>65</v>
      </c>
      <c r="BJ219" s="20">
        <v>0</v>
      </c>
      <c r="BK219" s="20">
        <v>177</v>
      </c>
      <c r="BL219" s="20">
        <v>561</v>
      </c>
      <c r="BM219" s="20">
        <v>289</v>
      </c>
      <c r="BN219" s="20">
        <v>44</v>
      </c>
      <c r="BO219" s="20">
        <v>7</v>
      </c>
      <c r="BP219" s="20">
        <v>2578</v>
      </c>
      <c r="BQ219" s="20">
        <v>569</v>
      </c>
      <c r="BR219" s="20">
        <v>0</v>
      </c>
      <c r="BS219" s="20">
        <v>14</v>
      </c>
      <c r="BT219" s="20">
        <v>784</v>
      </c>
      <c r="BU219" s="20">
        <v>151</v>
      </c>
      <c r="BV219" s="20">
        <v>1470</v>
      </c>
    </row>
    <row r="220" spans="1:74" x14ac:dyDescent="0.25">
      <c r="A220" s="20" t="s">
        <v>475</v>
      </c>
      <c r="B220" s="20" t="s">
        <v>478</v>
      </c>
      <c r="C220" s="20" t="s">
        <v>479</v>
      </c>
      <c r="D220" s="1">
        <v>44571</v>
      </c>
      <c r="E220">
        <v>106</v>
      </c>
      <c r="F220">
        <v>0</v>
      </c>
      <c r="G220">
        <v>0</v>
      </c>
      <c r="H220">
        <v>4</v>
      </c>
      <c r="I220">
        <v>2</v>
      </c>
      <c r="J220">
        <v>71</v>
      </c>
      <c r="K220">
        <v>0</v>
      </c>
      <c r="L220">
        <v>3</v>
      </c>
      <c r="M220">
        <v>2</v>
      </c>
      <c r="N220">
        <v>101</v>
      </c>
      <c r="O220">
        <v>65</v>
      </c>
      <c r="P220">
        <v>4</v>
      </c>
      <c r="Q220">
        <v>3</v>
      </c>
      <c r="R220">
        <v>525</v>
      </c>
      <c r="S220">
        <v>416</v>
      </c>
      <c r="T220">
        <v>10</v>
      </c>
      <c r="U220">
        <v>30</v>
      </c>
      <c r="V220">
        <v>2</v>
      </c>
      <c r="W220">
        <v>1469</v>
      </c>
      <c r="X220">
        <v>814</v>
      </c>
      <c r="Y220">
        <v>14</v>
      </c>
      <c r="Z220">
        <v>177</v>
      </c>
      <c r="AA220">
        <v>19</v>
      </c>
      <c r="AB220">
        <v>1133</v>
      </c>
      <c r="AC220">
        <v>664</v>
      </c>
      <c r="AD220">
        <v>5</v>
      </c>
      <c r="AE220">
        <v>190</v>
      </c>
      <c r="AF220">
        <v>9</v>
      </c>
      <c r="AG220">
        <v>185</v>
      </c>
      <c r="AH220">
        <v>79</v>
      </c>
      <c r="AI220">
        <v>0</v>
      </c>
      <c r="AJ220">
        <v>25</v>
      </c>
      <c r="AK220">
        <v>10</v>
      </c>
      <c r="AL220">
        <v>84</v>
      </c>
      <c r="AM220">
        <v>59</v>
      </c>
      <c r="AN220">
        <v>3</v>
      </c>
      <c r="AO220">
        <v>0</v>
      </c>
      <c r="AP220">
        <v>0</v>
      </c>
      <c r="AQ220">
        <v>0</v>
      </c>
      <c r="AR220">
        <v>0</v>
      </c>
      <c r="AS220">
        <v>0</v>
      </c>
      <c r="AT220">
        <v>0</v>
      </c>
      <c r="AU220">
        <v>0</v>
      </c>
      <c r="AV220">
        <v>0</v>
      </c>
      <c r="AW220">
        <v>0</v>
      </c>
      <c r="AX220">
        <v>1</v>
      </c>
      <c r="AY220">
        <v>0</v>
      </c>
      <c r="AZ220">
        <v>0</v>
      </c>
      <c r="BA220">
        <v>0</v>
      </c>
      <c r="BB220">
        <v>0</v>
      </c>
      <c r="BC220">
        <v>0</v>
      </c>
      <c r="BD220">
        <v>0</v>
      </c>
      <c r="BE220">
        <v>0</v>
      </c>
      <c r="BF220">
        <v>0</v>
      </c>
      <c r="BG220" s="20">
        <v>0</v>
      </c>
      <c r="BH220" s="20">
        <v>3</v>
      </c>
      <c r="BI220" s="20">
        <v>100</v>
      </c>
      <c r="BJ220" s="20">
        <v>89</v>
      </c>
      <c r="BK220" s="20">
        <v>477</v>
      </c>
      <c r="BL220" s="20">
        <v>1211</v>
      </c>
      <c r="BM220" s="20">
        <v>909</v>
      </c>
      <c r="BN220" s="20">
        <v>141</v>
      </c>
      <c r="BO220" s="20">
        <v>79</v>
      </c>
      <c r="BP220" s="20">
        <v>5465</v>
      </c>
      <c r="BQ220" s="20">
        <v>1823</v>
      </c>
      <c r="BR220" s="20">
        <v>0</v>
      </c>
      <c r="BS220" s="20">
        <v>30</v>
      </c>
      <c r="BT220" s="20">
        <v>1295</v>
      </c>
      <c r="BU220" s="20">
        <v>253</v>
      </c>
      <c r="BV220" s="20">
        <v>3627</v>
      </c>
    </row>
    <row r="221" spans="1:74" x14ac:dyDescent="0.25">
      <c r="A221" s="20" t="s">
        <v>475</v>
      </c>
      <c r="B221" s="20" t="s">
        <v>476</v>
      </c>
      <c r="C221" s="20" t="s">
        <v>656</v>
      </c>
      <c r="D221" s="1">
        <v>44571</v>
      </c>
      <c r="E221">
        <v>158</v>
      </c>
      <c r="F221">
        <v>4</v>
      </c>
      <c r="G221">
        <v>4</v>
      </c>
      <c r="H221">
        <v>0</v>
      </c>
      <c r="I221">
        <v>0</v>
      </c>
      <c r="J221">
        <v>113</v>
      </c>
      <c r="K221">
        <v>10</v>
      </c>
      <c r="L221">
        <v>7</v>
      </c>
      <c r="M221">
        <v>0</v>
      </c>
      <c r="N221">
        <v>3</v>
      </c>
      <c r="O221">
        <v>3</v>
      </c>
      <c r="P221">
        <v>0</v>
      </c>
      <c r="Q221">
        <v>0</v>
      </c>
      <c r="R221">
        <v>933</v>
      </c>
      <c r="S221">
        <v>808</v>
      </c>
      <c r="T221">
        <v>51</v>
      </c>
      <c r="U221">
        <v>11</v>
      </c>
      <c r="V221">
        <v>1</v>
      </c>
      <c r="W221">
        <v>1450</v>
      </c>
      <c r="X221">
        <v>945</v>
      </c>
      <c r="Y221">
        <v>60</v>
      </c>
      <c r="Z221">
        <v>93</v>
      </c>
      <c r="AA221">
        <v>18</v>
      </c>
      <c r="AB221">
        <v>1507</v>
      </c>
      <c r="AC221">
        <v>982</v>
      </c>
      <c r="AD221">
        <v>87</v>
      </c>
      <c r="AE221">
        <v>91</v>
      </c>
      <c r="AF221">
        <v>28</v>
      </c>
      <c r="AG221">
        <v>256</v>
      </c>
      <c r="AH221">
        <v>113</v>
      </c>
      <c r="AI221">
        <v>18</v>
      </c>
      <c r="AJ221">
        <v>12</v>
      </c>
      <c r="AK221">
        <v>14</v>
      </c>
      <c r="AL221">
        <v>76</v>
      </c>
      <c r="AM221">
        <v>66</v>
      </c>
      <c r="AN221">
        <v>5</v>
      </c>
      <c r="AO221">
        <v>0</v>
      </c>
      <c r="AP221">
        <v>0</v>
      </c>
      <c r="AQ221">
        <v>0</v>
      </c>
      <c r="AR221">
        <v>0</v>
      </c>
      <c r="AS221">
        <v>0</v>
      </c>
      <c r="AT221">
        <v>0</v>
      </c>
      <c r="AU221">
        <v>0</v>
      </c>
      <c r="AV221">
        <v>0</v>
      </c>
      <c r="AW221">
        <v>0</v>
      </c>
      <c r="AX221">
        <v>0</v>
      </c>
      <c r="AY221">
        <v>0</v>
      </c>
      <c r="AZ221">
        <v>0</v>
      </c>
      <c r="BA221">
        <v>0</v>
      </c>
      <c r="BB221">
        <v>0</v>
      </c>
      <c r="BC221">
        <v>0</v>
      </c>
      <c r="BD221">
        <v>0</v>
      </c>
      <c r="BE221">
        <v>0</v>
      </c>
      <c r="BF221">
        <v>0</v>
      </c>
      <c r="BG221" s="20">
        <v>4</v>
      </c>
      <c r="BH221" s="20">
        <v>0</v>
      </c>
      <c r="BI221" s="20">
        <v>138</v>
      </c>
      <c r="BJ221" s="20">
        <v>3</v>
      </c>
      <c r="BK221" s="20">
        <v>858</v>
      </c>
      <c r="BL221" s="20">
        <v>1243</v>
      </c>
      <c r="BM221" s="20">
        <v>1272</v>
      </c>
      <c r="BN221" s="20">
        <v>201</v>
      </c>
      <c r="BO221" s="20">
        <v>69</v>
      </c>
      <c r="BP221" s="20">
        <v>6059</v>
      </c>
      <c r="BQ221" s="20">
        <v>2459</v>
      </c>
      <c r="BR221" s="20">
        <v>0</v>
      </c>
      <c r="BS221" s="20">
        <v>185</v>
      </c>
      <c r="BT221" s="20">
        <v>1059</v>
      </c>
      <c r="BU221" s="20">
        <v>316</v>
      </c>
      <c r="BV221" s="20">
        <v>4229</v>
      </c>
    </row>
    <row r="222" spans="1:74" x14ac:dyDescent="0.25">
      <c r="A222" s="20" t="s">
        <v>475</v>
      </c>
      <c r="B222" s="20" t="s">
        <v>481</v>
      </c>
      <c r="C222" s="20" t="s">
        <v>657</v>
      </c>
      <c r="D222" s="1">
        <v>44571</v>
      </c>
      <c r="E222">
        <v>58</v>
      </c>
      <c r="F222">
        <v>1</v>
      </c>
      <c r="G222">
        <v>1</v>
      </c>
      <c r="H222">
        <v>0</v>
      </c>
      <c r="I222">
        <v>0</v>
      </c>
      <c r="J222">
        <v>45</v>
      </c>
      <c r="K222">
        <v>2</v>
      </c>
      <c r="L222">
        <v>1</v>
      </c>
      <c r="M222">
        <v>0</v>
      </c>
      <c r="N222">
        <v>4</v>
      </c>
      <c r="O222">
        <v>4</v>
      </c>
      <c r="P222">
        <v>0</v>
      </c>
      <c r="Q222">
        <v>0</v>
      </c>
      <c r="R222">
        <v>315</v>
      </c>
      <c r="S222">
        <v>269</v>
      </c>
      <c r="T222">
        <v>8</v>
      </c>
      <c r="U222">
        <v>12</v>
      </c>
      <c r="V222">
        <v>2</v>
      </c>
      <c r="W222">
        <v>756</v>
      </c>
      <c r="X222">
        <v>441</v>
      </c>
      <c r="Y222">
        <v>7</v>
      </c>
      <c r="Z222">
        <v>58</v>
      </c>
      <c r="AA222">
        <v>13</v>
      </c>
      <c r="AB222">
        <v>528</v>
      </c>
      <c r="AC222">
        <v>299</v>
      </c>
      <c r="AD222">
        <v>2</v>
      </c>
      <c r="AE222">
        <v>62</v>
      </c>
      <c r="AF222">
        <v>27</v>
      </c>
      <c r="AG222">
        <v>91</v>
      </c>
      <c r="AH222">
        <v>33</v>
      </c>
      <c r="AI222">
        <v>1</v>
      </c>
      <c r="AJ222">
        <v>14</v>
      </c>
      <c r="AK222">
        <v>0</v>
      </c>
      <c r="AL222">
        <v>33</v>
      </c>
      <c r="AM222">
        <v>25</v>
      </c>
      <c r="AN222">
        <v>0</v>
      </c>
      <c r="AO222">
        <v>0</v>
      </c>
      <c r="AP222">
        <v>0</v>
      </c>
      <c r="AQ222">
        <v>0</v>
      </c>
      <c r="AR222">
        <v>0</v>
      </c>
      <c r="AS222">
        <v>0</v>
      </c>
      <c r="AT222">
        <v>0</v>
      </c>
      <c r="AU222">
        <v>0</v>
      </c>
      <c r="AV222">
        <v>0</v>
      </c>
      <c r="AW222">
        <v>0</v>
      </c>
      <c r="AX222">
        <v>0</v>
      </c>
      <c r="AY222">
        <v>0</v>
      </c>
      <c r="AZ222">
        <v>0</v>
      </c>
      <c r="BA222">
        <v>0</v>
      </c>
      <c r="BB222">
        <v>0</v>
      </c>
      <c r="BC222">
        <v>0</v>
      </c>
      <c r="BD222">
        <v>0</v>
      </c>
      <c r="BE222">
        <v>0</v>
      </c>
      <c r="BF222">
        <v>0</v>
      </c>
      <c r="BG222" s="20">
        <v>1</v>
      </c>
      <c r="BH222" s="20">
        <v>0</v>
      </c>
      <c r="BI222" s="20">
        <v>54</v>
      </c>
      <c r="BJ222" s="20">
        <v>4</v>
      </c>
      <c r="BK222" s="20">
        <v>292</v>
      </c>
      <c r="BL222" s="20">
        <v>664</v>
      </c>
      <c r="BM222" s="20">
        <v>427</v>
      </c>
      <c r="BN222" s="20">
        <v>64</v>
      </c>
      <c r="BO222" s="20">
        <v>33</v>
      </c>
      <c r="BP222" s="20">
        <v>2828</v>
      </c>
      <c r="BQ222" s="20">
        <v>944</v>
      </c>
      <c r="BR222" s="20">
        <v>0</v>
      </c>
      <c r="BS222" s="20">
        <v>14</v>
      </c>
      <c r="BT222" s="20">
        <v>482</v>
      </c>
      <c r="BU222" s="20">
        <v>295</v>
      </c>
      <c r="BV222" s="20">
        <v>1899</v>
      </c>
    </row>
    <row r="223" spans="1:74" x14ac:dyDescent="0.25">
      <c r="A223" s="20" t="s">
        <v>475</v>
      </c>
      <c r="B223" s="20" t="s">
        <v>478</v>
      </c>
      <c r="C223" s="20" t="s">
        <v>480</v>
      </c>
      <c r="D223" s="1">
        <v>44571</v>
      </c>
      <c r="E223">
        <v>110</v>
      </c>
      <c r="F223">
        <v>1</v>
      </c>
      <c r="G223">
        <v>1</v>
      </c>
      <c r="H223">
        <v>1</v>
      </c>
      <c r="I223">
        <v>1</v>
      </c>
      <c r="J223">
        <v>70</v>
      </c>
      <c r="K223">
        <v>1</v>
      </c>
      <c r="L223">
        <v>8</v>
      </c>
      <c r="M223">
        <v>2</v>
      </c>
      <c r="N223">
        <v>8</v>
      </c>
      <c r="O223">
        <v>7</v>
      </c>
      <c r="P223">
        <v>0</v>
      </c>
      <c r="Q223">
        <v>0</v>
      </c>
      <c r="R223">
        <v>505</v>
      </c>
      <c r="S223">
        <v>414</v>
      </c>
      <c r="T223">
        <v>22</v>
      </c>
      <c r="U223">
        <v>19</v>
      </c>
      <c r="V223">
        <v>7</v>
      </c>
      <c r="W223">
        <v>1154</v>
      </c>
      <c r="X223">
        <v>637</v>
      </c>
      <c r="Y223">
        <v>18</v>
      </c>
      <c r="Z223">
        <v>145</v>
      </c>
      <c r="AA223">
        <v>33</v>
      </c>
      <c r="AB223">
        <v>955</v>
      </c>
      <c r="AC223">
        <v>523</v>
      </c>
      <c r="AD223">
        <v>6</v>
      </c>
      <c r="AE223">
        <v>146</v>
      </c>
      <c r="AF223">
        <v>67</v>
      </c>
      <c r="AG223">
        <v>159</v>
      </c>
      <c r="AH223">
        <v>61</v>
      </c>
      <c r="AI223">
        <v>3</v>
      </c>
      <c r="AJ223">
        <v>26</v>
      </c>
      <c r="AK223">
        <v>4</v>
      </c>
      <c r="AL223">
        <v>54</v>
      </c>
      <c r="AM223">
        <v>44</v>
      </c>
      <c r="AN223">
        <v>1</v>
      </c>
      <c r="AO223">
        <v>0</v>
      </c>
      <c r="AP223">
        <v>0</v>
      </c>
      <c r="AQ223">
        <v>0</v>
      </c>
      <c r="AR223">
        <v>0</v>
      </c>
      <c r="AS223">
        <v>0</v>
      </c>
      <c r="AT223">
        <v>0</v>
      </c>
      <c r="AU223">
        <v>0</v>
      </c>
      <c r="AV223">
        <v>0</v>
      </c>
      <c r="AW223">
        <v>0</v>
      </c>
      <c r="AX223">
        <v>0</v>
      </c>
      <c r="AY223">
        <v>0</v>
      </c>
      <c r="AZ223">
        <v>0</v>
      </c>
      <c r="BA223">
        <v>0</v>
      </c>
      <c r="BB223">
        <v>0</v>
      </c>
      <c r="BC223">
        <v>0</v>
      </c>
      <c r="BD223">
        <v>0</v>
      </c>
      <c r="BE223">
        <v>0</v>
      </c>
      <c r="BF223">
        <v>0</v>
      </c>
      <c r="BG223" s="20">
        <v>1</v>
      </c>
      <c r="BH223" s="20">
        <v>1</v>
      </c>
      <c r="BI223" s="20">
        <v>97</v>
      </c>
      <c r="BJ223" s="20">
        <v>7</v>
      </c>
      <c r="BK223" s="20">
        <v>449</v>
      </c>
      <c r="BL223" s="20">
        <v>921</v>
      </c>
      <c r="BM223" s="20">
        <v>715</v>
      </c>
      <c r="BN223" s="20">
        <v>111</v>
      </c>
      <c r="BO223" s="20">
        <v>51</v>
      </c>
      <c r="BP223" s="20">
        <v>4495</v>
      </c>
      <c r="BQ223" s="20">
        <v>1488</v>
      </c>
      <c r="BR223" s="20">
        <v>0</v>
      </c>
      <c r="BS223" s="20">
        <v>23</v>
      </c>
      <c r="BT223" s="20">
        <v>1196</v>
      </c>
      <c r="BU223" s="20">
        <v>304</v>
      </c>
      <c r="BV223" s="20">
        <v>2770</v>
      </c>
    </row>
    <row r="224" spans="1:74" x14ac:dyDescent="0.25">
      <c r="A224" s="20" t="s">
        <v>475</v>
      </c>
      <c r="B224" s="20" t="s">
        <v>481</v>
      </c>
      <c r="C224" s="20" t="s">
        <v>482</v>
      </c>
      <c r="D224" s="1">
        <v>44571</v>
      </c>
      <c r="E224">
        <v>86</v>
      </c>
      <c r="F224">
        <v>7</v>
      </c>
      <c r="G224">
        <v>4</v>
      </c>
      <c r="H224">
        <v>1</v>
      </c>
      <c r="I224">
        <v>1</v>
      </c>
      <c r="J224">
        <v>62</v>
      </c>
      <c r="K224">
        <v>3</v>
      </c>
      <c r="L224">
        <v>4</v>
      </c>
      <c r="M224">
        <v>3</v>
      </c>
      <c r="N224">
        <v>21</v>
      </c>
      <c r="O224">
        <v>18</v>
      </c>
      <c r="P224">
        <v>0</v>
      </c>
      <c r="Q224">
        <v>0</v>
      </c>
      <c r="R224">
        <v>398</v>
      </c>
      <c r="S224">
        <v>320</v>
      </c>
      <c r="T224">
        <v>15</v>
      </c>
      <c r="U224">
        <v>11</v>
      </c>
      <c r="V224">
        <v>5</v>
      </c>
      <c r="W224">
        <v>1096</v>
      </c>
      <c r="X224">
        <v>603</v>
      </c>
      <c r="Y224">
        <v>15</v>
      </c>
      <c r="Z224">
        <v>113</v>
      </c>
      <c r="AA224">
        <v>27</v>
      </c>
      <c r="AB224">
        <v>634</v>
      </c>
      <c r="AC224">
        <v>340</v>
      </c>
      <c r="AD224">
        <v>6</v>
      </c>
      <c r="AE224">
        <v>109</v>
      </c>
      <c r="AF224">
        <v>29</v>
      </c>
      <c r="AG224">
        <v>198</v>
      </c>
      <c r="AH224">
        <v>80</v>
      </c>
      <c r="AI224">
        <v>1</v>
      </c>
      <c r="AJ224">
        <v>23</v>
      </c>
      <c r="AK224">
        <v>3</v>
      </c>
      <c r="AL224">
        <v>112</v>
      </c>
      <c r="AM224">
        <v>93</v>
      </c>
      <c r="AN224">
        <v>3</v>
      </c>
      <c r="AO224">
        <v>0</v>
      </c>
      <c r="AP224">
        <v>0</v>
      </c>
      <c r="AQ224">
        <v>0</v>
      </c>
      <c r="AR224">
        <v>0</v>
      </c>
      <c r="AS224">
        <v>0</v>
      </c>
      <c r="AT224">
        <v>0</v>
      </c>
      <c r="AU224">
        <v>0</v>
      </c>
      <c r="AV224">
        <v>0</v>
      </c>
      <c r="AW224">
        <v>0</v>
      </c>
      <c r="AX224">
        <v>0</v>
      </c>
      <c r="AY224">
        <v>0</v>
      </c>
      <c r="AZ224">
        <v>0</v>
      </c>
      <c r="BA224">
        <v>0</v>
      </c>
      <c r="BB224">
        <v>0</v>
      </c>
      <c r="BC224">
        <v>0</v>
      </c>
      <c r="BD224">
        <v>0</v>
      </c>
      <c r="BE224">
        <v>0</v>
      </c>
      <c r="BF224">
        <v>0</v>
      </c>
      <c r="BG224" s="20">
        <v>6</v>
      </c>
      <c r="BH224" s="20">
        <v>1</v>
      </c>
      <c r="BI224" s="20">
        <v>75</v>
      </c>
      <c r="BJ224" s="20">
        <v>21</v>
      </c>
      <c r="BK224" s="20">
        <v>362</v>
      </c>
      <c r="BL224" s="20">
        <v>899</v>
      </c>
      <c r="BM224" s="20">
        <v>476</v>
      </c>
      <c r="BN224" s="20">
        <v>157</v>
      </c>
      <c r="BO224" s="20">
        <v>108</v>
      </c>
      <c r="BP224" s="20">
        <v>3566</v>
      </c>
      <c r="BQ224" s="20">
        <v>1082</v>
      </c>
      <c r="BR224" s="20">
        <v>0</v>
      </c>
      <c r="BS224" s="20">
        <v>26</v>
      </c>
      <c r="BT224" s="20">
        <v>809</v>
      </c>
      <c r="BU224" s="20">
        <v>258</v>
      </c>
      <c r="BV224" s="20">
        <v>2297</v>
      </c>
    </row>
    <row r="225" spans="1:74" x14ac:dyDescent="0.25">
      <c r="A225" s="20" t="s">
        <v>475</v>
      </c>
      <c r="B225" s="20" t="s">
        <v>489</v>
      </c>
      <c r="C225" s="20" t="s">
        <v>658</v>
      </c>
      <c r="D225" s="1">
        <v>44571</v>
      </c>
      <c r="E225">
        <v>135</v>
      </c>
      <c r="F225">
        <v>2</v>
      </c>
      <c r="G225">
        <v>2</v>
      </c>
      <c r="H225">
        <v>0</v>
      </c>
      <c r="I225">
        <v>0</v>
      </c>
      <c r="J225">
        <v>104</v>
      </c>
      <c r="K225">
        <v>2</v>
      </c>
      <c r="L225">
        <v>3</v>
      </c>
      <c r="M225">
        <v>2</v>
      </c>
      <c r="N225">
        <v>0</v>
      </c>
      <c r="O225">
        <v>0</v>
      </c>
      <c r="P225">
        <v>0</v>
      </c>
      <c r="Q225">
        <v>0</v>
      </c>
      <c r="R225">
        <v>656</v>
      </c>
      <c r="S225">
        <v>549</v>
      </c>
      <c r="T225">
        <v>51</v>
      </c>
      <c r="U225">
        <v>5</v>
      </c>
      <c r="V225">
        <v>3</v>
      </c>
      <c r="W225">
        <v>954</v>
      </c>
      <c r="X225">
        <v>633</v>
      </c>
      <c r="Y225">
        <v>22</v>
      </c>
      <c r="Z225">
        <v>61</v>
      </c>
      <c r="AA225">
        <v>22</v>
      </c>
      <c r="AB225">
        <v>903</v>
      </c>
      <c r="AC225">
        <v>591</v>
      </c>
      <c r="AD225">
        <v>42</v>
      </c>
      <c r="AE225">
        <v>10</v>
      </c>
      <c r="AF225">
        <v>77</v>
      </c>
      <c r="AG225">
        <v>98</v>
      </c>
      <c r="AH225">
        <v>43</v>
      </c>
      <c r="AI225">
        <v>4</v>
      </c>
      <c r="AJ225">
        <v>4</v>
      </c>
      <c r="AK225">
        <v>7</v>
      </c>
      <c r="AL225">
        <v>27</v>
      </c>
      <c r="AM225">
        <v>22</v>
      </c>
      <c r="AN225">
        <v>0</v>
      </c>
      <c r="AO225">
        <v>0</v>
      </c>
      <c r="AP225">
        <v>0</v>
      </c>
      <c r="AQ225">
        <v>0</v>
      </c>
      <c r="AR225">
        <v>0</v>
      </c>
      <c r="AS225">
        <v>0</v>
      </c>
      <c r="AT225">
        <v>0</v>
      </c>
      <c r="AU225">
        <v>0</v>
      </c>
      <c r="AV225">
        <v>0</v>
      </c>
      <c r="AW225">
        <v>0</v>
      </c>
      <c r="AX225">
        <v>0</v>
      </c>
      <c r="AY225">
        <v>0</v>
      </c>
      <c r="AZ225">
        <v>0</v>
      </c>
      <c r="BA225">
        <v>0</v>
      </c>
      <c r="BB225">
        <v>0</v>
      </c>
      <c r="BC225">
        <v>0</v>
      </c>
      <c r="BD225">
        <v>0</v>
      </c>
      <c r="BE225">
        <v>0</v>
      </c>
      <c r="BF225">
        <v>0</v>
      </c>
      <c r="BG225" s="20">
        <v>2</v>
      </c>
      <c r="BH225" s="20">
        <v>0</v>
      </c>
      <c r="BI225" s="20">
        <v>122</v>
      </c>
      <c r="BJ225" s="20">
        <v>0</v>
      </c>
      <c r="BK225" s="20">
        <v>590</v>
      </c>
      <c r="BL225" s="20">
        <v>827</v>
      </c>
      <c r="BM225" s="20">
        <v>761</v>
      </c>
      <c r="BN225" s="20">
        <v>80</v>
      </c>
      <c r="BO225" s="20">
        <v>25</v>
      </c>
      <c r="BP225" s="20">
        <v>3836</v>
      </c>
      <c r="BQ225" s="20">
        <v>1544</v>
      </c>
      <c r="BR225" s="20">
        <v>0</v>
      </c>
      <c r="BS225" s="20">
        <v>111</v>
      </c>
      <c r="BT225" s="20">
        <v>605</v>
      </c>
      <c r="BU225" s="20">
        <v>293</v>
      </c>
      <c r="BV225" s="20">
        <v>2687</v>
      </c>
    </row>
    <row r="226" spans="1:74" x14ac:dyDescent="0.25">
      <c r="A226" s="20" t="s">
        <v>475</v>
      </c>
      <c r="B226" s="20" t="s">
        <v>476</v>
      </c>
      <c r="C226" s="20" t="s">
        <v>659</v>
      </c>
      <c r="D226" s="1">
        <v>44571</v>
      </c>
      <c r="E226">
        <v>105</v>
      </c>
      <c r="F226">
        <v>2</v>
      </c>
      <c r="G226">
        <v>2</v>
      </c>
      <c r="H226">
        <v>0</v>
      </c>
      <c r="I226">
        <v>0</v>
      </c>
      <c r="J226">
        <v>90</v>
      </c>
      <c r="K226">
        <v>4</v>
      </c>
      <c r="L226">
        <v>0</v>
      </c>
      <c r="M226">
        <v>1</v>
      </c>
      <c r="N226">
        <v>6</v>
      </c>
      <c r="O226">
        <v>2</v>
      </c>
      <c r="P226">
        <v>0</v>
      </c>
      <c r="Q226">
        <v>1</v>
      </c>
      <c r="R226">
        <v>428</v>
      </c>
      <c r="S226">
        <v>388</v>
      </c>
      <c r="T226">
        <v>19</v>
      </c>
      <c r="U226">
        <v>1</v>
      </c>
      <c r="V226">
        <v>3</v>
      </c>
      <c r="W226">
        <v>558</v>
      </c>
      <c r="X226">
        <v>424</v>
      </c>
      <c r="Y226">
        <v>19</v>
      </c>
      <c r="Z226">
        <v>27</v>
      </c>
      <c r="AA226">
        <v>8</v>
      </c>
      <c r="AB226">
        <v>858</v>
      </c>
      <c r="AC226">
        <v>649</v>
      </c>
      <c r="AD226">
        <v>30</v>
      </c>
      <c r="AE226">
        <v>13</v>
      </c>
      <c r="AF226">
        <v>65</v>
      </c>
      <c r="AG226">
        <v>138</v>
      </c>
      <c r="AH226">
        <v>82</v>
      </c>
      <c r="AI226">
        <v>3</v>
      </c>
      <c r="AJ226">
        <v>5</v>
      </c>
      <c r="AK226">
        <v>5</v>
      </c>
      <c r="AL226">
        <v>25</v>
      </c>
      <c r="AM226">
        <v>19</v>
      </c>
      <c r="AN226">
        <v>0</v>
      </c>
      <c r="AO226">
        <v>0</v>
      </c>
      <c r="AP226">
        <v>1</v>
      </c>
      <c r="AQ226">
        <v>0</v>
      </c>
      <c r="AR226">
        <v>0</v>
      </c>
      <c r="AS226">
        <v>0</v>
      </c>
      <c r="AT226">
        <v>0</v>
      </c>
      <c r="AU226">
        <v>0</v>
      </c>
      <c r="AV226">
        <v>0</v>
      </c>
      <c r="AW226">
        <v>0</v>
      </c>
      <c r="AX226">
        <v>0</v>
      </c>
      <c r="AY226">
        <v>0</v>
      </c>
      <c r="AZ226">
        <v>0</v>
      </c>
      <c r="BA226">
        <v>0</v>
      </c>
      <c r="BB226">
        <v>0</v>
      </c>
      <c r="BC226">
        <v>0</v>
      </c>
      <c r="BD226">
        <v>0</v>
      </c>
      <c r="BE226">
        <v>0</v>
      </c>
      <c r="BF226">
        <v>0</v>
      </c>
      <c r="BG226" s="20">
        <v>2</v>
      </c>
      <c r="BH226" s="20">
        <v>0</v>
      </c>
      <c r="BI226" s="20">
        <v>96</v>
      </c>
      <c r="BJ226" s="20">
        <v>5</v>
      </c>
      <c r="BK226" s="20">
        <v>403</v>
      </c>
      <c r="BL226" s="20">
        <v>491</v>
      </c>
      <c r="BM226" s="20">
        <v>734</v>
      </c>
      <c r="BN226" s="20">
        <v>121</v>
      </c>
      <c r="BO226" s="20">
        <v>24</v>
      </c>
      <c r="BP226" s="20">
        <v>2916</v>
      </c>
      <c r="BQ226" s="20">
        <v>1597</v>
      </c>
      <c r="BR226" s="20">
        <v>0</v>
      </c>
      <c r="BS226" s="20">
        <v>58</v>
      </c>
      <c r="BT226" s="20">
        <v>263</v>
      </c>
      <c r="BU226" s="20">
        <v>208</v>
      </c>
      <c r="BV226" s="20">
        <v>2280</v>
      </c>
    </row>
    <row r="227" spans="1:74" x14ac:dyDescent="0.25">
      <c r="A227" s="20" t="s">
        <v>475</v>
      </c>
      <c r="B227" s="20" t="s">
        <v>489</v>
      </c>
      <c r="C227" s="20" t="s">
        <v>660</v>
      </c>
      <c r="D227" s="1">
        <v>44571</v>
      </c>
      <c r="E227">
        <v>63</v>
      </c>
      <c r="F227">
        <v>0</v>
      </c>
      <c r="G227">
        <v>0</v>
      </c>
      <c r="H227">
        <v>0</v>
      </c>
      <c r="I227">
        <v>0</v>
      </c>
      <c r="J227">
        <v>41</v>
      </c>
      <c r="K227">
        <v>0</v>
      </c>
      <c r="L227">
        <v>5</v>
      </c>
      <c r="M227">
        <v>3</v>
      </c>
      <c r="N227">
        <v>5</v>
      </c>
      <c r="O227">
        <v>2</v>
      </c>
      <c r="P227">
        <v>0</v>
      </c>
      <c r="Q227">
        <v>0</v>
      </c>
      <c r="R227">
        <v>472</v>
      </c>
      <c r="S227">
        <v>383</v>
      </c>
      <c r="T227">
        <v>13</v>
      </c>
      <c r="U227">
        <v>21</v>
      </c>
      <c r="V227">
        <v>15</v>
      </c>
      <c r="W227">
        <v>739</v>
      </c>
      <c r="X227">
        <v>409</v>
      </c>
      <c r="Y227">
        <v>12</v>
      </c>
      <c r="Z227">
        <v>88</v>
      </c>
      <c r="AA227">
        <v>33</v>
      </c>
      <c r="AB227">
        <v>908</v>
      </c>
      <c r="AC227">
        <v>517</v>
      </c>
      <c r="AD227">
        <v>0</v>
      </c>
      <c r="AE227">
        <v>17</v>
      </c>
      <c r="AF227">
        <v>175</v>
      </c>
      <c r="AG227">
        <v>111</v>
      </c>
      <c r="AH227">
        <v>46</v>
      </c>
      <c r="AI227">
        <v>0</v>
      </c>
      <c r="AJ227">
        <v>18</v>
      </c>
      <c r="AK227">
        <v>3</v>
      </c>
      <c r="AL227">
        <v>9</v>
      </c>
      <c r="AM227">
        <v>4</v>
      </c>
      <c r="AN227">
        <v>0</v>
      </c>
      <c r="AO227">
        <v>0</v>
      </c>
      <c r="AP227">
        <v>0</v>
      </c>
      <c r="AQ227">
        <v>0</v>
      </c>
      <c r="AR227">
        <v>0</v>
      </c>
      <c r="AS227">
        <v>0</v>
      </c>
      <c r="AT227">
        <v>0</v>
      </c>
      <c r="AU227">
        <v>0</v>
      </c>
      <c r="AV227">
        <v>0</v>
      </c>
      <c r="AW227">
        <v>0</v>
      </c>
      <c r="AX227">
        <v>0</v>
      </c>
      <c r="AY227">
        <v>0</v>
      </c>
      <c r="AZ227">
        <v>0</v>
      </c>
      <c r="BA227">
        <v>0</v>
      </c>
      <c r="BB227">
        <v>0</v>
      </c>
      <c r="BC227">
        <v>0</v>
      </c>
      <c r="BD227">
        <v>0</v>
      </c>
      <c r="BE227">
        <v>0</v>
      </c>
      <c r="BF227">
        <v>0</v>
      </c>
      <c r="BG227" s="20">
        <v>0</v>
      </c>
      <c r="BH227" s="20">
        <v>0</v>
      </c>
      <c r="BI227" s="20">
        <v>53</v>
      </c>
      <c r="BJ227" s="20">
        <v>3</v>
      </c>
      <c r="BK227" s="20">
        <v>419</v>
      </c>
      <c r="BL227" s="20">
        <v>583</v>
      </c>
      <c r="BM227" s="20">
        <v>697</v>
      </c>
      <c r="BN227" s="20">
        <v>82</v>
      </c>
      <c r="BO227" s="20">
        <v>7</v>
      </c>
      <c r="BP227" s="20">
        <v>4110</v>
      </c>
      <c r="BQ227" s="20">
        <v>1382</v>
      </c>
      <c r="BR227" s="20">
        <v>0</v>
      </c>
      <c r="BS227" s="20">
        <v>15</v>
      </c>
      <c r="BT227" s="20">
        <v>629</v>
      </c>
      <c r="BU227" s="20">
        <v>783</v>
      </c>
      <c r="BV227" s="20">
        <v>2512</v>
      </c>
    </row>
    <row r="228" spans="1:74" x14ac:dyDescent="0.25">
      <c r="A228" s="20" t="s">
        <v>475</v>
      </c>
      <c r="B228" s="20" t="s">
        <v>489</v>
      </c>
      <c r="C228" s="20" t="s">
        <v>661</v>
      </c>
      <c r="D228" s="1">
        <v>44571</v>
      </c>
      <c r="E228">
        <v>197</v>
      </c>
      <c r="F228">
        <v>4</v>
      </c>
      <c r="G228">
        <v>2</v>
      </c>
      <c r="H228">
        <v>2</v>
      </c>
      <c r="I228">
        <v>2</v>
      </c>
      <c r="J228">
        <v>135</v>
      </c>
      <c r="K228">
        <v>9</v>
      </c>
      <c r="L228">
        <v>17</v>
      </c>
      <c r="M228">
        <v>3</v>
      </c>
      <c r="N228">
        <v>33</v>
      </c>
      <c r="O228">
        <v>27</v>
      </c>
      <c r="P228">
        <v>0</v>
      </c>
      <c r="Q228">
        <v>0</v>
      </c>
      <c r="R228">
        <v>1061</v>
      </c>
      <c r="S228">
        <v>859</v>
      </c>
      <c r="T228">
        <v>92</v>
      </c>
      <c r="U228">
        <v>14</v>
      </c>
      <c r="V228">
        <v>9</v>
      </c>
      <c r="W228">
        <v>1955</v>
      </c>
      <c r="X228">
        <v>1128</v>
      </c>
      <c r="Y228">
        <v>60</v>
      </c>
      <c r="Z228">
        <v>232</v>
      </c>
      <c r="AA228">
        <v>56</v>
      </c>
      <c r="AB228">
        <v>1606</v>
      </c>
      <c r="AC228">
        <v>948</v>
      </c>
      <c r="AD228">
        <v>26</v>
      </c>
      <c r="AE228">
        <v>160</v>
      </c>
      <c r="AF228">
        <v>157</v>
      </c>
      <c r="AG228">
        <v>219</v>
      </c>
      <c r="AH228">
        <v>83</v>
      </c>
      <c r="AI228">
        <v>2</v>
      </c>
      <c r="AJ228">
        <v>37</v>
      </c>
      <c r="AK228">
        <v>6</v>
      </c>
      <c r="AL228">
        <v>54</v>
      </c>
      <c r="AM228">
        <v>46</v>
      </c>
      <c r="AN228">
        <v>2</v>
      </c>
      <c r="AO228">
        <v>0</v>
      </c>
      <c r="AP228">
        <v>0</v>
      </c>
      <c r="AQ228">
        <v>0</v>
      </c>
      <c r="AR228">
        <v>0</v>
      </c>
      <c r="AS228">
        <v>0</v>
      </c>
      <c r="AT228">
        <v>0</v>
      </c>
      <c r="AU228">
        <v>0</v>
      </c>
      <c r="AV228">
        <v>0</v>
      </c>
      <c r="AW228">
        <v>0</v>
      </c>
      <c r="AX228">
        <v>0</v>
      </c>
      <c r="AY228">
        <v>0</v>
      </c>
      <c r="AZ228">
        <v>0</v>
      </c>
      <c r="BA228">
        <v>0</v>
      </c>
      <c r="BB228">
        <v>0</v>
      </c>
      <c r="BC228">
        <v>0</v>
      </c>
      <c r="BD228">
        <v>0</v>
      </c>
      <c r="BE228">
        <v>0</v>
      </c>
      <c r="BF228">
        <v>0</v>
      </c>
      <c r="BG228" s="20">
        <v>4</v>
      </c>
      <c r="BH228" s="20">
        <v>2</v>
      </c>
      <c r="BI228" s="20">
        <v>161</v>
      </c>
      <c r="BJ228" s="20">
        <v>32</v>
      </c>
      <c r="BK228" s="20">
        <v>935</v>
      </c>
      <c r="BL228" s="20">
        <v>1547</v>
      </c>
      <c r="BM228" s="20">
        <v>1234</v>
      </c>
      <c r="BN228" s="20">
        <v>165</v>
      </c>
      <c r="BO228" s="20">
        <v>52</v>
      </c>
      <c r="BP228" s="20">
        <v>7153</v>
      </c>
      <c r="BQ228" s="20">
        <v>2537</v>
      </c>
      <c r="BR228" s="20">
        <v>0</v>
      </c>
      <c r="BS228" s="20">
        <v>151</v>
      </c>
      <c r="BT228" s="20">
        <v>1576</v>
      </c>
      <c r="BU228" s="20">
        <v>646</v>
      </c>
      <c r="BV228" s="20">
        <v>4514</v>
      </c>
    </row>
    <row r="229" spans="1:74" x14ac:dyDescent="0.25">
      <c r="A229" s="20" t="s">
        <v>475</v>
      </c>
      <c r="B229" s="20" t="s">
        <v>489</v>
      </c>
      <c r="C229" s="20" t="s">
        <v>662</v>
      </c>
      <c r="D229" s="1">
        <v>44571</v>
      </c>
      <c r="E229">
        <v>44</v>
      </c>
      <c r="F229">
        <v>0</v>
      </c>
      <c r="G229">
        <v>0</v>
      </c>
      <c r="H229">
        <v>1</v>
      </c>
      <c r="I229">
        <v>0</v>
      </c>
      <c r="J229">
        <v>35</v>
      </c>
      <c r="K229">
        <v>3</v>
      </c>
      <c r="L229">
        <v>1</v>
      </c>
      <c r="M229">
        <v>0</v>
      </c>
      <c r="N229">
        <v>2</v>
      </c>
      <c r="O229">
        <v>2</v>
      </c>
      <c r="P229">
        <v>0</v>
      </c>
      <c r="Q229">
        <v>0</v>
      </c>
      <c r="R229">
        <v>354</v>
      </c>
      <c r="S229">
        <v>307</v>
      </c>
      <c r="T229">
        <v>7</v>
      </c>
      <c r="U229">
        <v>10</v>
      </c>
      <c r="V229">
        <v>9</v>
      </c>
      <c r="W229">
        <v>480</v>
      </c>
      <c r="X229">
        <v>294</v>
      </c>
      <c r="Y229">
        <v>11</v>
      </c>
      <c r="Z229">
        <v>35</v>
      </c>
      <c r="AA229">
        <v>16</v>
      </c>
      <c r="AB229">
        <v>453</v>
      </c>
      <c r="AC229">
        <v>296</v>
      </c>
      <c r="AD229">
        <v>13</v>
      </c>
      <c r="AE229">
        <v>11</v>
      </c>
      <c r="AF229">
        <v>45</v>
      </c>
      <c r="AG229">
        <v>82</v>
      </c>
      <c r="AH229">
        <v>33</v>
      </c>
      <c r="AI229">
        <v>4</v>
      </c>
      <c r="AJ229">
        <v>5</v>
      </c>
      <c r="AK229">
        <v>3</v>
      </c>
      <c r="AL229">
        <v>13</v>
      </c>
      <c r="AM229">
        <v>13</v>
      </c>
      <c r="AN229">
        <v>0</v>
      </c>
      <c r="AO229">
        <v>0</v>
      </c>
      <c r="AP229">
        <v>0</v>
      </c>
      <c r="AQ229">
        <v>0</v>
      </c>
      <c r="AR229">
        <v>0</v>
      </c>
      <c r="AS229">
        <v>0</v>
      </c>
      <c r="AT229">
        <v>0</v>
      </c>
      <c r="AU229">
        <v>0</v>
      </c>
      <c r="AV229">
        <v>1</v>
      </c>
      <c r="AW229">
        <v>0</v>
      </c>
      <c r="AX229">
        <v>0</v>
      </c>
      <c r="AY229">
        <v>0</v>
      </c>
      <c r="AZ229">
        <v>0</v>
      </c>
      <c r="BA229">
        <v>0</v>
      </c>
      <c r="BB229">
        <v>0</v>
      </c>
      <c r="BC229">
        <v>0</v>
      </c>
      <c r="BD229">
        <v>0</v>
      </c>
      <c r="BE229">
        <v>0</v>
      </c>
      <c r="BF229">
        <v>0</v>
      </c>
      <c r="BG229" s="20">
        <v>0</v>
      </c>
      <c r="BH229" s="20">
        <v>0</v>
      </c>
      <c r="BI229" s="20">
        <v>36</v>
      </c>
      <c r="BJ229" s="20">
        <v>2</v>
      </c>
      <c r="BK229" s="20">
        <v>324</v>
      </c>
      <c r="BL229" s="20">
        <v>408</v>
      </c>
      <c r="BM229" s="20">
        <v>376</v>
      </c>
      <c r="BN229" s="20">
        <v>68</v>
      </c>
      <c r="BO229" s="20">
        <v>13</v>
      </c>
      <c r="BP229" s="20">
        <v>1845</v>
      </c>
      <c r="BQ229" s="20">
        <v>758</v>
      </c>
      <c r="BR229" s="20">
        <v>0</v>
      </c>
      <c r="BS229" s="20">
        <v>23</v>
      </c>
      <c r="BT229" s="20">
        <v>258</v>
      </c>
      <c r="BU229" s="20">
        <v>193</v>
      </c>
      <c r="BV229" s="20">
        <v>1296</v>
      </c>
    </row>
    <row r="230" spans="1:74" x14ac:dyDescent="0.25">
      <c r="A230" s="20" t="s">
        <v>475</v>
      </c>
      <c r="B230" s="20" t="s">
        <v>483</v>
      </c>
      <c r="C230" s="20" t="s">
        <v>484</v>
      </c>
      <c r="D230" s="1">
        <v>44571</v>
      </c>
      <c r="E230">
        <v>230</v>
      </c>
      <c r="F230">
        <v>6</v>
      </c>
      <c r="G230">
        <v>4</v>
      </c>
      <c r="H230">
        <v>1</v>
      </c>
      <c r="I230">
        <v>0</v>
      </c>
      <c r="J230">
        <v>188</v>
      </c>
      <c r="K230">
        <v>2</v>
      </c>
      <c r="L230">
        <v>14</v>
      </c>
      <c r="M230">
        <v>1</v>
      </c>
      <c r="N230">
        <v>35</v>
      </c>
      <c r="O230">
        <v>29</v>
      </c>
      <c r="P230">
        <v>2</v>
      </c>
      <c r="Q230">
        <v>0</v>
      </c>
      <c r="R230">
        <v>1379</v>
      </c>
      <c r="S230">
        <v>1200</v>
      </c>
      <c r="T230">
        <v>61</v>
      </c>
      <c r="U230">
        <v>36</v>
      </c>
      <c r="V230">
        <v>5</v>
      </c>
      <c r="W230">
        <v>1751</v>
      </c>
      <c r="X230">
        <v>1126</v>
      </c>
      <c r="Y230">
        <v>29</v>
      </c>
      <c r="Z230">
        <v>172</v>
      </c>
      <c r="AA230">
        <v>38</v>
      </c>
      <c r="AB230">
        <v>2035</v>
      </c>
      <c r="AC230">
        <v>1343</v>
      </c>
      <c r="AD230">
        <v>21</v>
      </c>
      <c r="AE230">
        <v>217</v>
      </c>
      <c r="AF230">
        <v>110</v>
      </c>
      <c r="AG230">
        <v>218</v>
      </c>
      <c r="AH230">
        <v>108</v>
      </c>
      <c r="AI230">
        <v>3</v>
      </c>
      <c r="AJ230">
        <v>32</v>
      </c>
      <c r="AK230">
        <v>3</v>
      </c>
      <c r="AL230">
        <v>131</v>
      </c>
      <c r="AM230">
        <v>104</v>
      </c>
      <c r="AN230">
        <v>4</v>
      </c>
      <c r="AO230">
        <v>2</v>
      </c>
      <c r="AP230">
        <v>1</v>
      </c>
      <c r="AQ230">
        <v>0</v>
      </c>
      <c r="AR230">
        <v>1</v>
      </c>
      <c r="AS230">
        <v>0</v>
      </c>
      <c r="AT230">
        <v>0</v>
      </c>
      <c r="AU230">
        <v>0</v>
      </c>
      <c r="AV230">
        <v>1</v>
      </c>
      <c r="AW230">
        <v>0</v>
      </c>
      <c r="AX230">
        <v>0</v>
      </c>
      <c r="AY230">
        <v>0</v>
      </c>
      <c r="AZ230">
        <v>0</v>
      </c>
      <c r="BA230">
        <v>0</v>
      </c>
      <c r="BB230">
        <v>0</v>
      </c>
      <c r="BC230">
        <v>0</v>
      </c>
      <c r="BD230">
        <v>0</v>
      </c>
      <c r="BE230">
        <v>0</v>
      </c>
      <c r="BF230">
        <v>0</v>
      </c>
      <c r="BG230" s="20">
        <v>5</v>
      </c>
      <c r="BH230" s="20">
        <v>0</v>
      </c>
      <c r="BI230" s="20">
        <v>209</v>
      </c>
      <c r="BJ230" s="20">
        <v>32</v>
      </c>
      <c r="BK230" s="20">
        <v>1264</v>
      </c>
      <c r="BL230" s="20">
        <v>1470</v>
      </c>
      <c r="BM230" s="20">
        <v>1640</v>
      </c>
      <c r="BN230" s="20">
        <v>172</v>
      </c>
      <c r="BO230" s="20">
        <v>122</v>
      </c>
      <c r="BP230" s="20">
        <v>8693</v>
      </c>
      <c r="BQ230" s="20">
        <v>3654</v>
      </c>
      <c r="BR230" s="20">
        <v>0</v>
      </c>
      <c r="BS230" s="20">
        <v>105</v>
      </c>
      <c r="BT230" s="20">
        <v>1842</v>
      </c>
      <c r="BU230" s="20">
        <v>690</v>
      </c>
      <c r="BV230" s="20">
        <v>5721</v>
      </c>
    </row>
    <row r="231" spans="1:74" x14ac:dyDescent="0.25">
      <c r="A231" s="20" t="s">
        <v>475</v>
      </c>
      <c r="B231" s="20" t="s">
        <v>481</v>
      </c>
      <c r="C231" s="20" t="s">
        <v>663</v>
      </c>
      <c r="D231" s="1">
        <v>44571</v>
      </c>
      <c r="E231">
        <v>119</v>
      </c>
      <c r="F231">
        <v>1</v>
      </c>
      <c r="G231">
        <v>1</v>
      </c>
      <c r="H231">
        <v>2</v>
      </c>
      <c r="I231">
        <v>2</v>
      </c>
      <c r="J231">
        <v>94</v>
      </c>
      <c r="K231">
        <v>7</v>
      </c>
      <c r="L231">
        <v>2</v>
      </c>
      <c r="M231">
        <v>0</v>
      </c>
      <c r="N231">
        <v>61</v>
      </c>
      <c r="O231">
        <v>55</v>
      </c>
      <c r="P231">
        <v>2</v>
      </c>
      <c r="Q231">
        <v>1</v>
      </c>
      <c r="R231">
        <v>767</v>
      </c>
      <c r="S231">
        <v>645</v>
      </c>
      <c r="T231">
        <v>63</v>
      </c>
      <c r="U231">
        <v>0</v>
      </c>
      <c r="V231">
        <v>6</v>
      </c>
      <c r="W231">
        <v>1359</v>
      </c>
      <c r="X231">
        <v>778</v>
      </c>
      <c r="Y231">
        <v>82</v>
      </c>
      <c r="Z231">
        <v>93</v>
      </c>
      <c r="AA231">
        <v>56</v>
      </c>
      <c r="AB231">
        <v>990</v>
      </c>
      <c r="AC231">
        <v>539</v>
      </c>
      <c r="AD231">
        <v>132</v>
      </c>
      <c r="AE231">
        <v>4</v>
      </c>
      <c r="AF231">
        <v>90</v>
      </c>
      <c r="AG231">
        <v>162</v>
      </c>
      <c r="AH231">
        <v>80</v>
      </c>
      <c r="AI231">
        <v>5</v>
      </c>
      <c r="AJ231">
        <v>14</v>
      </c>
      <c r="AK231">
        <v>10</v>
      </c>
      <c r="AL231">
        <v>73</v>
      </c>
      <c r="AM231">
        <v>64</v>
      </c>
      <c r="AN231">
        <v>1</v>
      </c>
      <c r="AO231">
        <v>0</v>
      </c>
      <c r="AP231">
        <v>0</v>
      </c>
      <c r="AQ231">
        <v>0</v>
      </c>
      <c r="AR231">
        <v>0</v>
      </c>
      <c r="AS231">
        <v>0</v>
      </c>
      <c r="AT231">
        <v>0</v>
      </c>
      <c r="AU231">
        <v>0</v>
      </c>
      <c r="AV231">
        <v>0</v>
      </c>
      <c r="AW231">
        <v>0</v>
      </c>
      <c r="AX231">
        <v>0</v>
      </c>
      <c r="AY231">
        <v>0</v>
      </c>
      <c r="AZ231">
        <v>0</v>
      </c>
      <c r="BA231">
        <v>0</v>
      </c>
      <c r="BB231">
        <v>0</v>
      </c>
      <c r="BC231">
        <v>0</v>
      </c>
      <c r="BD231">
        <v>0</v>
      </c>
      <c r="BE231">
        <v>0</v>
      </c>
      <c r="BF231">
        <v>0</v>
      </c>
      <c r="BG231" s="20">
        <v>1</v>
      </c>
      <c r="BH231" s="20">
        <v>2</v>
      </c>
      <c r="BI231" s="20">
        <v>108</v>
      </c>
      <c r="BJ231" s="20">
        <v>57</v>
      </c>
      <c r="BK231" s="20">
        <v>690</v>
      </c>
      <c r="BL231" s="20">
        <v>1082</v>
      </c>
      <c r="BM231" s="20">
        <v>740</v>
      </c>
      <c r="BN231" s="20">
        <v>126</v>
      </c>
      <c r="BO231" s="20">
        <v>70</v>
      </c>
      <c r="BP231" s="20">
        <v>6410</v>
      </c>
      <c r="BQ231" s="20">
        <v>1877</v>
      </c>
      <c r="BR231" s="20">
        <v>0</v>
      </c>
      <c r="BS231" s="20">
        <v>192</v>
      </c>
      <c r="BT231" s="20">
        <v>1292</v>
      </c>
      <c r="BU231" s="20">
        <v>895</v>
      </c>
      <c r="BV231" s="20">
        <v>3782</v>
      </c>
    </row>
    <row r="232" spans="1:74" x14ac:dyDescent="0.25">
      <c r="A232" s="20" t="s">
        <v>475</v>
      </c>
      <c r="B232" s="20" t="s">
        <v>476</v>
      </c>
      <c r="C232" s="20" t="s">
        <v>485</v>
      </c>
      <c r="D232" s="1">
        <v>44571</v>
      </c>
      <c r="E232">
        <v>114</v>
      </c>
      <c r="F232">
        <v>2</v>
      </c>
      <c r="G232">
        <v>2</v>
      </c>
      <c r="H232">
        <v>0</v>
      </c>
      <c r="I232">
        <v>0</v>
      </c>
      <c r="J232">
        <v>98</v>
      </c>
      <c r="K232">
        <v>5</v>
      </c>
      <c r="L232">
        <v>0</v>
      </c>
      <c r="M232">
        <v>1</v>
      </c>
      <c r="N232">
        <v>0</v>
      </c>
      <c r="O232">
        <v>0</v>
      </c>
      <c r="P232">
        <v>0</v>
      </c>
      <c r="Q232">
        <v>0</v>
      </c>
      <c r="R232">
        <v>707</v>
      </c>
      <c r="S232">
        <v>654</v>
      </c>
      <c r="T232">
        <v>28</v>
      </c>
      <c r="U232">
        <v>0</v>
      </c>
      <c r="V232">
        <v>0</v>
      </c>
      <c r="W232">
        <v>594</v>
      </c>
      <c r="X232">
        <v>444</v>
      </c>
      <c r="Y232">
        <v>30</v>
      </c>
      <c r="Z232">
        <v>14</v>
      </c>
      <c r="AA232">
        <v>5</v>
      </c>
      <c r="AB232">
        <v>961</v>
      </c>
      <c r="AC232">
        <v>767</v>
      </c>
      <c r="AD232">
        <v>41</v>
      </c>
      <c r="AE232">
        <v>43</v>
      </c>
      <c r="AF232">
        <v>6</v>
      </c>
      <c r="AG232">
        <v>139</v>
      </c>
      <c r="AH232">
        <v>94</v>
      </c>
      <c r="AI232">
        <v>9</v>
      </c>
      <c r="AJ232">
        <v>3</v>
      </c>
      <c r="AK232">
        <v>1</v>
      </c>
      <c r="AL232">
        <v>27</v>
      </c>
      <c r="AM232">
        <v>25</v>
      </c>
      <c r="AN232">
        <v>0</v>
      </c>
      <c r="AO232">
        <v>0</v>
      </c>
      <c r="AP232">
        <v>0</v>
      </c>
      <c r="AQ232">
        <v>0</v>
      </c>
      <c r="AR232">
        <v>0</v>
      </c>
      <c r="AS232">
        <v>0</v>
      </c>
      <c r="AT232">
        <v>0</v>
      </c>
      <c r="AU232">
        <v>0</v>
      </c>
      <c r="AV232">
        <v>0</v>
      </c>
      <c r="AW232">
        <v>0</v>
      </c>
      <c r="AX232">
        <v>0</v>
      </c>
      <c r="AY232">
        <v>0</v>
      </c>
      <c r="AZ232">
        <v>0</v>
      </c>
      <c r="BA232">
        <v>0</v>
      </c>
      <c r="BB232">
        <v>0</v>
      </c>
      <c r="BC232">
        <v>0</v>
      </c>
      <c r="BD232">
        <v>0</v>
      </c>
      <c r="BE232">
        <v>0</v>
      </c>
      <c r="BF232">
        <v>0</v>
      </c>
      <c r="BG232" s="20">
        <v>2</v>
      </c>
      <c r="BH232" s="20">
        <v>0</v>
      </c>
      <c r="BI232" s="20">
        <v>107</v>
      </c>
      <c r="BJ232" s="20">
        <v>0</v>
      </c>
      <c r="BK232" s="20">
        <v>675</v>
      </c>
      <c r="BL232" s="20">
        <v>533</v>
      </c>
      <c r="BM232" s="20">
        <v>864</v>
      </c>
      <c r="BN232" s="20">
        <v>124</v>
      </c>
      <c r="BO232" s="20">
        <v>27</v>
      </c>
      <c r="BP232" s="20">
        <v>3530</v>
      </c>
      <c r="BQ232" s="20">
        <v>2125</v>
      </c>
      <c r="BR232" s="20">
        <v>0</v>
      </c>
      <c r="BS232" s="20">
        <v>146</v>
      </c>
      <c r="BT232" s="20">
        <v>348</v>
      </c>
      <c r="BU232" s="20">
        <v>69</v>
      </c>
      <c r="BV232" s="20">
        <v>2878</v>
      </c>
    </row>
    <row r="233" spans="1:74" x14ac:dyDescent="0.25">
      <c r="A233" s="20" t="s">
        <v>475</v>
      </c>
      <c r="B233" s="20" t="s">
        <v>478</v>
      </c>
      <c r="C233" s="20" t="s">
        <v>664</v>
      </c>
      <c r="D233" s="1">
        <v>44571</v>
      </c>
      <c r="E233">
        <v>112</v>
      </c>
      <c r="F233">
        <v>4</v>
      </c>
      <c r="G233">
        <v>3</v>
      </c>
      <c r="H233">
        <v>2</v>
      </c>
      <c r="I233">
        <v>1</v>
      </c>
      <c r="J233">
        <v>83</v>
      </c>
      <c r="K233">
        <v>0</v>
      </c>
      <c r="L233">
        <v>9</v>
      </c>
      <c r="M233">
        <v>0</v>
      </c>
      <c r="N233">
        <v>28</v>
      </c>
      <c r="O233">
        <v>20</v>
      </c>
      <c r="P233">
        <v>2</v>
      </c>
      <c r="Q233">
        <v>1</v>
      </c>
      <c r="R233">
        <v>391</v>
      </c>
      <c r="S233">
        <v>323</v>
      </c>
      <c r="T233">
        <v>9</v>
      </c>
      <c r="U233">
        <v>21</v>
      </c>
      <c r="V233">
        <v>8</v>
      </c>
      <c r="W233">
        <v>1074</v>
      </c>
      <c r="X233">
        <v>611</v>
      </c>
      <c r="Y233">
        <v>8</v>
      </c>
      <c r="Z233">
        <v>121</v>
      </c>
      <c r="AA233">
        <v>9</v>
      </c>
      <c r="AB233">
        <v>764</v>
      </c>
      <c r="AC233">
        <v>430</v>
      </c>
      <c r="AD233">
        <v>3</v>
      </c>
      <c r="AE233">
        <v>45</v>
      </c>
      <c r="AF233">
        <v>93</v>
      </c>
      <c r="AG233">
        <v>94</v>
      </c>
      <c r="AH233">
        <v>37</v>
      </c>
      <c r="AI233">
        <v>2</v>
      </c>
      <c r="AJ233">
        <v>10</v>
      </c>
      <c r="AK233">
        <v>4</v>
      </c>
      <c r="AL233">
        <v>32</v>
      </c>
      <c r="AM233">
        <v>24</v>
      </c>
      <c r="AN233">
        <v>2</v>
      </c>
      <c r="AO233">
        <v>0</v>
      </c>
      <c r="AP233">
        <v>1</v>
      </c>
      <c r="AQ233">
        <v>0</v>
      </c>
      <c r="AR233">
        <v>0</v>
      </c>
      <c r="AS233">
        <v>1</v>
      </c>
      <c r="AT233">
        <v>0</v>
      </c>
      <c r="AU233">
        <v>0</v>
      </c>
      <c r="AV233">
        <v>0</v>
      </c>
      <c r="AW233">
        <v>0</v>
      </c>
      <c r="AX233">
        <v>0</v>
      </c>
      <c r="AY233">
        <v>0</v>
      </c>
      <c r="AZ233">
        <v>0</v>
      </c>
      <c r="BA233">
        <v>0</v>
      </c>
      <c r="BB233">
        <v>0</v>
      </c>
      <c r="BC233">
        <v>0</v>
      </c>
      <c r="BD233">
        <v>0</v>
      </c>
      <c r="BE233">
        <v>0</v>
      </c>
      <c r="BF233">
        <v>0</v>
      </c>
      <c r="BG233" s="20">
        <v>3</v>
      </c>
      <c r="BH233" s="20">
        <v>2</v>
      </c>
      <c r="BI233" s="20">
        <v>100</v>
      </c>
      <c r="BJ233" s="20">
        <v>23</v>
      </c>
      <c r="BK233" s="20">
        <v>349</v>
      </c>
      <c r="BL233" s="20">
        <v>895</v>
      </c>
      <c r="BM233" s="20">
        <v>603</v>
      </c>
      <c r="BN233" s="20">
        <v>74</v>
      </c>
      <c r="BO233" s="20">
        <v>27</v>
      </c>
      <c r="BP233" s="20">
        <v>4315</v>
      </c>
      <c r="BQ233" s="20">
        <v>1335</v>
      </c>
      <c r="BR233" s="20">
        <v>0</v>
      </c>
      <c r="BS233" s="20">
        <v>20</v>
      </c>
      <c r="BT233" s="20">
        <v>1089</v>
      </c>
      <c r="BU233" s="20">
        <v>265</v>
      </c>
      <c r="BV233" s="20">
        <v>2752</v>
      </c>
    </row>
    <row r="234" spans="1:74" x14ac:dyDescent="0.25">
      <c r="A234" s="20" t="s">
        <v>475</v>
      </c>
      <c r="B234" s="20" t="s">
        <v>481</v>
      </c>
      <c r="C234" s="20" t="s">
        <v>486</v>
      </c>
      <c r="D234" s="1">
        <v>44571</v>
      </c>
      <c r="E234">
        <v>119</v>
      </c>
      <c r="F234">
        <v>5</v>
      </c>
      <c r="G234">
        <v>3</v>
      </c>
      <c r="H234">
        <v>0</v>
      </c>
      <c r="I234">
        <v>0</v>
      </c>
      <c r="J234">
        <v>85</v>
      </c>
      <c r="K234">
        <v>2</v>
      </c>
      <c r="L234">
        <v>4</v>
      </c>
      <c r="M234">
        <v>1</v>
      </c>
      <c r="N234">
        <v>9</v>
      </c>
      <c r="O234">
        <v>5</v>
      </c>
      <c r="P234">
        <v>0</v>
      </c>
      <c r="Q234">
        <v>0</v>
      </c>
      <c r="R234">
        <v>420</v>
      </c>
      <c r="S234">
        <v>356</v>
      </c>
      <c r="T234">
        <v>10</v>
      </c>
      <c r="U234">
        <v>3</v>
      </c>
      <c r="V234">
        <v>4</v>
      </c>
      <c r="W234">
        <v>1065</v>
      </c>
      <c r="X234">
        <v>606</v>
      </c>
      <c r="Y234">
        <v>23</v>
      </c>
      <c r="Z234">
        <v>93</v>
      </c>
      <c r="AA234">
        <v>18</v>
      </c>
      <c r="AB234">
        <v>751</v>
      </c>
      <c r="AC234">
        <v>433</v>
      </c>
      <c r="AD234">
        <v>28</v>
      </c>
      <c r="AE234">
        <v>57</v>
      </c>
      <c r="AF234">
        <v>28</v>
      </c>
      <c r="AG234">
        <v>193</v>
      </c>
      <c r="AH234">
        <v>84</v>
      </c>
      <c r="AI234">
        <v>2</v>
      </c>
      <c r="AJ234">
        <v>12</v>
      </c>
      <c r="AK234">
        <v>5</v>
      </c>
      <c r="AL234">
        <v>53</v>
      </c>
      <c r="AM234">
        <v>38</v>
      </c>
      <c r="AN234">
        <v>1</v>
      </c>
      <c r="AO234">
        <v>0</v>
      </c>
      <c r="AP234">
        <v>0</v>
      </c>
      <c r="AQ234">
        <v>0</v>
      </c>
      <c r="AR234">
        <v>1</v>
      </c>
      <c r="AS234">
        <v>0</v>
      </c>
      <c r="AT234">
        <v>0</v>
      </c>
      <c r="AU234">
        <v>0</v>
      </c>
      <c r="AV234">
        <v>0</v>
      </c>
      <c r="AW234">
        <v>0</v>
      </c>
      <c r="AX234">
        <v>0</v>
      </c>
      <c r="AY234">
        <v>0</v>
      </c>
      <c r="AZ234">
        <v>0</v>
      </c>
      <c r="BA234">
        <v>0</v>
      </c>
      <c r="BB234">
        <v>0</v>
      </c>
      <c r="BC234">
        <v>0</v>
      </c>
      <c r="BD234">
        <v>0</v>
      </c>
      <c r="BE234">
        <v>0</v>
      </c>
      <c r="BF234">
        <v>0</v>
      </c>
      <c r="BG234" s="20">
        <v>4</v>
      </c>
      <c r="BH234" s="20">
        <v>0</v>
      </c>
      <c r="BI234" s="20">
        <v>110</v>
      </c>
      <c r="BJ234" s="20">
        <v>9</v>
      </c>
      <c r="BK234" s="20">
        <v>397</v>
      </c>
      <c r="BL234" s="20">
        <v>884</v>
      </c>
      <c r="BM234" s="20">
        <v>611</v>
      </c>
      <c r="BN234" s="20">
        <v>157</v>
      </c>
      <c r="BO234" s="20">
        <v>51</v>
      </c>
      <c r="BP234" s="20">
        <v>3669</v>
      </c>
      <c r="BQ234" s="20">
        <v>1253</v>
      </c>
      <c r="BR234" s="20">
        <v>0</v>
      </c>
      <c r="BS234" s="20">
        <v>46</v>
      </c>
      <c r="BT234" s="20">
        <v>836</v>
      </c>
      <c r="BU234" s="20">
        <v>202</v>
      </c>
      <c r="BV234" s="20">
        <v>2392</v>
      </c>
    </row>
    <row r="235" spans="1:74" x14ac:dyDescent="0.25">
      <c r="A235" s="20" t="s">
        <v>475</v>
      </c>
      <c r="B235" s="20" t="s">
        <v>478</v>
      </c>
      <c r="C235" s="20" t="s">
        <v>665</v>
      </c>
      <c r="D235" s="1">
        <v>44571</v>
      </c>
      <c r="E235">
        <v>69</v>
      </c>
      <c r="F235">
        <v>2</v>
      </c>
      <c r="G235">
        <v>1</v>
      </c>
      <c r="H235">
        <v>0</v>
      </c>
      <c r="I235">
        <v>0</v>
      </c>
      <c r="J235">
        <v>42</v>
      </c>
      <c r="K235">
        <v>4</v>
      </c>
      <c r="L235">
        <v>3</v>
      </c>
      <c r="M235">
        <v>4</v>
      </c>
      <c r="N235">
        <v>1</v>
      </c>
      <c r="O235">
        <v>1</v>
      </c>
      <c r="P235">
        <v>0</v>
      </c>
      <c r="Q235">
        <v>0</v>
      </c>
      <c r="R235">
        <v>341</v>
      </c>
      <c r="S235">
        <v>281</v>
      </c>
      <c r="T235">
        <v>6</v>
      </c>
      <c r="U235">
        <v>9</v>
      </c>
      <c r="V235">
        <v>3</v>
      </c>
      <c r="W235">
        <v>798</v>
      </c>
      <c r="X235">
        <v>447</v>
      </c>
      <c r="Y235">
        <v>12</v>
      </c>
      <c r="Z235">
        <v>71</v>
      </c>
      <c r="AA235">
        <v>33</v>
      </c>
      <c r="AB235">
        <v>621</v>
      </c>
      <c r="AC235">
        <v>356</v>
      </c>
      <c r="AD235">
        <v>9</v>
      </c>
      <c r="AE235">
        <v>78</v>
      </c>
      <c r="AF235">
        <v>34</v>
      </c>
      <c r="AG235">
        <v>114</v>
      </c>
      <c r="AH235">
        <v>32</v>
      </c>
      <c r="AI235">
        <v>3</v>
      </c>
      <c r="AJ235">
        <v>12</v>
      </c>
      <c r="AK235">
        <v>22</v>
      </c>
      <c r="AL235">
        <v>32</v>
      </c>
      <c r="AM235">
        <v>26</v>
      </c>
      <c r="AN235">
        <v>0</v>
      </c>
      <c r="AO235">
        <v>1</v>
      </c>
      <c r="AP235">
        <v>1</v>
      </c>
      <c r="AQ235">
        <v>0</v>
      </c>
      <c r="AR235">
        <v>0</v>
      </c>
      <c r="AS235">
        <v>0</v>
      </c>
      <c r="AT235">
        <v>0</v>
      </c>
      <c r="AU235">
        <v>0</v>
      </c>
      <c r="AV235">
        <v>0</v>
      </c>
      <c r="AW235">
        <v>0</v>
      </c>
      <c r="AX235">
        <v>0</v>
      </c>
      <c r="AY235">
        <v>0</v>
      </c>
      <c r="AZ235">
        <v>0</v>
      </c>
      <c r="BA235">
        <v>0</v>
      </c>
      <c r="BB235">
        <v>0</v>
      </c>
      <c r="BC235">
        <v>0</v>
      </c>
      <c r="BD235">
        <v>0</v>
      </c>
      <c r="BE235">
        <v>0</v>
      </c>
      <c r="BF235">
        <v>0</v>
      </c>
      <c r="BG235" s="20">
        <v>1</v>
      </c>
      <c r="BH235" s="20">
        <v>0</v>
      </c>
      <c r="BI235" s="20">
        <v>55</v>
      </c>
      <c r="BJ235" s="20">
        <v>1</v>
      </c>
      <c r="BK235" s="20">
        <v>318</v>
      </c>
      <c r="BL235" s="20">
        <v>655</v>
      </c>
      <c r="BM235" s="20">
        <v>488</v>
      </c>
      <c r="BN235" s="20">
        <v>73</v>
      </c>
      <c r="BO235" s="20">
        <v>30</v>
      </c>
      <c r="BP235" s="20">
        <v>3093</v>
      </c>
      <c r="BQ235" s="20">
        <v>940</v>
      </c>
      <c r="BR235" s="20">
        <v>0</v>
      </c>
      <c r="BS235" s="20">
        <v>28</v>
      </c>
      <c r="BT235" s="20">
        <v>692</v>
      </c>
      <c r="BU235" s="20">
        <v>319</v>
      </c>
      <c r="BV235" s="20">
        <v>1899</v>
      </c>
    </row>
    <row r="236" spans="1:74" x14ac:dyDescent="0.25">
      <c r="A236" s="20" t="s">
        <v>475</v>
      </c>
      <c r="B236" s="20" t="s">
        <v>483</v>
      </c>
      <c r="C236" s="20" t="s">
        <v>488</v>
      </c>
      <c r="D236" s="1">
        <v>44571</v>
      </c>
      <c r="E236">
        <v>36</v>
      </c>
      <c r="F236">
        <v>1</v>
      </c>
      <c r="G236">
        <v>1</v>
      </c>
      <c r="H236">
        <v>0</v>
      </c>
      <c r="I236">
        <v>0</v>
      </c>
      <c r="J236">
        <v>31</v>
      </c>
      <c r="K236">
        <v>0</v>
      </c>
      <c r="L236">
        <v>1</v>
      </c>
      <c r="M236">
        <v>0</v>
      </c>
      <c r="N236">
        <v>0</v>
      </c>
      <c r="O236">
        <v>0</v>
      </c>
      <c r="P236">
        <v>0</v>
      </c>
      <c r="Q236">
        <v>0</v>
      </c>
      <c r="R236">
        <v>195</v>
      </c>
      <c r="S236">
        <v>155</v>
      </c>
      <c r="T236">
        <v>7</v>
      </c>
      <c r="U236">
        <v>13</v>
      </c>
      <c r="V236">
        <v>1</v>
      </c>
      <c r="W236">
        <v>476</v>
      </c>
      <c r="X236">
        <v>271</v>
      </c>
      <c r="Y236">
        <v>12</v>
      </c>
      <c r="Z236">
        <v>51</v>
      </c>
      <c r="AA236">
        <v>16</v>
      </c>
      <c r="AB236">
        <v>440</v>
      </c>
      <c r="AC236">
        <v>242</v>
      </c>
      <c r="AD236">
        <v>5</v>
      </c>
      <c r="AE236">
        <v>50</v>
      </c>
      <c r="AF236">
        <v>47</v>
      </c>
      <c r="AG236">
        <v>53</v>
      </c>
      <c r="AH236">
        <v>25</v>
      </c>
      <c r="AI236">
        <v>0</v>
      </c>
      <c r="AJ236">
        <v>7</v>
      </c>
      <c r="AK236">
        <v>0</v>
      </c>
      <c r="AL236">
        <v>17</v>
      </c>
      <c r="AM236">
        <v>15</v>
      </c>
      <c r="AN236">
        <v>1</v>
      </c>
      <c r="AO236">
        <v>0</v>
      </c>
      <c r="AP236">
        <v>0</v>
      </c>
      <c r="AQ236">
        <v>0</v>
      </c>
      <c r="AR236">
        <v>0</v>
      </c>
      <c r="AS236">
        <v>0</v>
      </c>
      <c r="AT236">
        <v>0</v>
      </c>
      <c r="AU236">
        <v>0</v>
      </c>
      <c r="AV236">
        <v>0</v>
      </c>
      <c r="AW236">
        <v>0</v>
      </c>
      <c r="AX236">
        <v>0</v>
      </c>
      <c r="AY236">
        <v>0</v>
      </c>
      <c r="AZ236">
        <v>0</v>
      </c>
      <c r="BA236">
        <v>0</v>
      </c>
      <c r="BB236">
        <v>0</v>
      </c>
      <c r="BC236">
        <v>0</v>
      </c>
      <c r="BD236">
        <v>0</v>
      </c>
      <c r="BE236">
        <v>0</v>
      </c>
      <c r="BF236">
        <v>0</v>
      </c>
      <c r="BG236" s="20">
        <v>1</v>
      </c>
      <c r="BH236" s="20">
        <v>0</v>
      </c>
      <c r="BI236" s="20">
        <v>33</v>
      </c>
      <c r="BJ236" s="20">
        <v>0</v>
      </c>
      <c r="BK236" s="20">
        <v>171</v>
      </c>
      <c r="BL236" s="20">
        <v>384</v>
      </c>
      <c r="BM236" s="20">
        <v>324</v>
      </c>
      <c r="BN236" s="20">
        <v>44</v>
      </c>
      <c r="BO236" s="20">
        <v>16</v>
      </c>
      <c r="BP236" s="20">
        <v>2064</v>
      </c>
      <c r="BQ236" s="20">
        <v>678</v>
      </c>
      <c r="BR236" s="20">
        <v>0</v>
      </c>
      <c r="BS236" s="20">
        <v>15</v>
      </c>
      <c r="BT236" s="20">
        <v>444</v>
      </c>
      <c r="BU236" s="20">
        <v>256</v>
      </c>
      <c r="BV236" s="20">
        <v>1247</v>
      </c>
    </row>
    <row r="237" spans="1:74" x14ac:dyDescent="0.25">
      <c r="A237" s="20" t="s">
        <v>475</v>
      </c>
      <c r="B237" s="20" t="s">
        <v>489</v>
      </c>
      <c r="C237" s="20" t="s">
        <v>490</v>
      </c>
      <c r="D237" s="1">
        <v>44571</v>
      </c>
      <c r="E237">
        <v>45</v>
      </c>
      <c r="F237">
        <v>1</v>
      </c>
      <c r="G237">
        <v>1</v>
      </c>
      <c r="H237">
        <v>0</v>
      </c>
      <c r="I237">
        <v>0</v>
      </c>
      <c r="J237">
        <v>39</v>
      </c>
      <c r="K237">
        <v>1</v>
      </c>
      <c r="L237">
        <v>1</v>
      </c>
      <c r="M237">
        <v>0</v>
      </c>
      <c r="N237">
        <v>1</v>
      </c>
      <c r="O237">
        <v>1</v>
      </c>
      <c r="P237">
        <v>0</v>
      </c>
      <c r="Q237">
        <v>0</v>
      </c>
      <c r="R237">
        <v>335</v>
      </c>
      <c r="S237">
        <v>311</v>
      </c>
      <c r="T237">
        <v>1</v>
      </c>
      <c r="U237">
        <v>4</v>
      </c>
      <c r="V237">
        <v>3</v>
      </c>
      <c r="W237">
        <v>444</v>
      </c>
      <c r="X237">
        <v>309</v>
      </c>
      <c r="Y237">
        <v>4</v>
      </c>
      <c r="Z237">
        <v>28</v>
      </c>
      <c r="AA237">
        <v>21</v>
      </c>
      <c r="AB237">
        <v>504</v>
      </c>
      <c r="AC237">
        <v>366</v>
      </c>
      <c r="AD237">
        <v>1</v>
      </c>
      <c r="AE237">
        <v>1</v>
      </c>
      <c r="AF237">
        <v>48</v>
      </c>
      <c r="AG237">
        <v>41</v>
      </c>
      <c r="AH237">
        <v>18</v>
      </c>
      <c r="AI237">
        <v>0</v>
      </c>
      <c r="AJ237">
        <v>4</v>
      </c>
      <c r="AK237">
        <v>1</v>
      </c>
      <c r="AL237">
        <v>10</v>
      </c>
      <c r="AM237">
        <v>9</v>
      </c>
      <c r="AN237">
        <v>0</v>
      </c>
      <c r="AO237">
        <v>0</v>
      </c>
      <c r="AP237">
        <v>0</v>
      </c>
      <c r="AQ237">
        <v>0</v>
      </c>
      <c r="AR237">
        <v>0</v>
      </c>
      <c r="AS237">
        <v>0</v>
      </c>
      <c r="AT237">
        <v>0</v>
      </c>
      <c r="AU237">
        <v>0</v>
      </c>
      <c r="AV237">
        <v>0</v>
      </c>
      <c r="AW237">
        <v>0</v>
      </c>
      <c r="AX237">
        <v>0</v>
      </c>
      <c r="AY237">
        <v>0</v>
      </c>
      <c r="AZ237">
        <v>0</v>
      </c>
      <c r="BA237">
        <v>0</v>
      </c>
      <c r="BB237">
        <v>0</v>
      </c>
      <c r="BC237">
        <v>0</v>
      </c>
      <c r="BD237">
        <v>0</v>
      </c>
      <c r="BE237">
        <v>0</v>
      </c>
      <c r="BF237">
        <v>0</v>
      </c>
      <c r="BG237" s="20">
        <v>1</v>
      </c>
      <c r="BH237" s="20">
        <v>0</v>
      </c>
      <c r="BI237" s="20">
        <v>42</v>
      </c>
      <c r="BJ237" s="20">
        <v>1</v>
      </c>
      <c r="BK237" s="20">
        <v>322</v>
      </c>
      <c r="BL237" s="20">
        <v>377</v>
      </c>
      <c r="BM237" s="20">
        <v>444</v>
      </c>
      <c r="BN237" s="20">
        <v>35</v>
      </c>
      <c r="BO237" s="20">
        <v>10</v>
      </c>
      <c r="BP237" s="20">
        <v>1758</v>
      </c>
      <c r="BQ237" s="20">
        <v>884</v>
      </c>
      <c r="BR237" s="20">
        <v>0</v>
      </c>
      <c r="BS237" s="20">
        <v>3</v>
      </c>
      <c r="BT237" s="20">
        <v>162</v>
      </c>
      <c r="BU237" s="20">
        <v>160</v>
      </c>
      <c r="BV237" s="20">
        <v>1375</v>
      </c>
    </row>
    <row r="238" spans="1:74" x14ac:dyDescent="0.25">
      <c r="A238" s="20" t="s">
        <v>475</v>
      </c>
      <c r="B238" s="20" t="s">
        <v>491</v>
      </c>
      <c r="C238" s="20" t="s">
        <v>493</v>
      </c>
      <c r="D238" s="1">
        <v>44571</v>
      </c>
      <c r="E238">
        <v>146</v>
      </c>
      <c r="F238">
        <v>8</v>
      </c>
      <c r="G238">
        <v>7</v>
      </c>
      <c r="H238">
        <v>3</v>
      </c>
      <c r="I238">
        <v>3</v>
      </c>
      <c r="J238">
        <v>96</v>
      </c>
      <c r="K238">
        <v>7</v>
      </c>
      <c r="L238">
        <v>10</v>
      </c>
      <c r="M238">
        <v>1</v>
      </c>
      <c r="N238">
        <v>24</v>
      </c>
      <c r="O238">
        <v>21</v>
      </c>
      <c r="P238">
        <v>0</v>
      </c>
      <c r="Q238">
        <v>0</v>
      </c>
      <c r="R238">
        <v>735</v>
      </c>
      <c r="S238">
        <v>558</v>
      </c>
      <c r="T238">
        <v>56</v>
      </c>
      <c r="U238">
        <v>35</v>
      </c>
      <c r="V238">
        <v>3</v>
      </c>
      <c r="W238">
        <v>1910</v>
      </c>
      <c r="X238">
        <v>994</v>
      </c>
      <c r="Y238">
        <v>30</v>
      </c>
      <c r="Z238">
        <v>286</v>
      </c>
      <c r="AA238">
        <v>14</v>
      </c>
      <c r="AB238">
        <v>1443</v>
      </c>
      <c r="AC238">
        <v>646</v>
      </c>
      <c r="AD238">
        <v>97</v>
      </c>
      <c r="AE238">
        <v>295</v>
      </c>
      <c r="AF238">
        <v>33</v>
      </c>
      <c r="AG238">
        <v>244</v>
      </c>
      <c r="AH238">
        <v>87</v>
      </c>
      <c r="AI238">
        <v>5</v>
      </c>
      <c r="AJ238">
        <v>44</v>
      </c>
      <c r="AK238">
        <v>8</v>
      </c>
      <c r="AL238">
        <v>139</v>
      </c>
      <c r="AM238">
        <v>116</v>
      </c>
      <c r="AN238">
        <v>4</v>
      </c>
      <c r="AO238">
        <v>3</v>
      </c>
      <c r="AP238">
        <v>1</v>
      </c>
      <c r="AQ238">
        <v>0</v>
      </c>
      <c r="AR238">
        <v>0</v>
      </c>
      <c r="AS238">
        <v>0</v>
      </c>
      <c r="AT238">
        <v>0</v>
      </c>
      <c r="AU238">
        <v>0</v>
      </c>
      <c r="AV238">
        <v>0</v>
      </c>
      <c r="AW238">
        <v>0</v>
      </c>
      <c r="AX238">
        <v>0</v>
      </c>
      <c r="AY238">
        <v>0</v>
      </c>
      <c r="AZ238">
        <v>0</v>
      </c>
      <c r="BA238">
        <v>0</v>
      </c>
      <c r="BB238">
        <v>0</v>
      </c>
      <c r="BC238">
        <v>0</v>
      </c>
      <c r="BD238">
        <v>0</v>
      </c>
      <c r="BE238">
        <v>0</v>
      </c>
      <c r="BF238">
        <v>0</v>
      </c>
      <c r="BG238" s="20">
        <v>7</v>
      </c>
      <c r="BH238" s="20">
        <v>3</v>
      </c>
      <c r="BI238" s="20">
        <v>119</v>
      </c>
      <c r="BJ238" s="20">
        <v>23</v>
      </c>
      <c r="BK238" s="20">
        <v>631</v>
      </c>
      <c r="BL238" s="20">
        <v>1499</v>
      </c>
      <c r="BM238" s="20">
        <v>969</v>
      </c>
      <c r="BN238" s="20">
        <v>169</v>
      </c>
      <c r="BO238" s="20">
        <v>129</v>
      </c>
      <c r="BP238" s="20">
        <v>8230</v>
      </c>
      <c r="BQ238" s="20">
        <v>2064</v>
      </c>
      <c r="BR238" s="20">
        <v>0</v>
      </c>
      <c r="BS238" s="20">
        <v>180</v>
      </c>
      <c r="BT238" s="20">
        <v>2920</v>
      </c>
      <c r="BU238" s="20">
        <v>378</v>
      </c>
      <c r="BV238" s="20">
        <v>4319</v>
      </c>
    </row>
    <row r="239" spans="1:74" x14ac:dyDescent="0.25">
      <c r="A239" s="20" t="s">
        <v>475</v>
      </c>
      <c r="B239" s="20" t="s">
        <v>489</v>
      </c>
      <c r="C239" s="20" t="s">
        <v>666</v>
      </c>
      <c r="D239" s="1">
        <v>44571</v>
      </c>
      <c r="E239">
        <v>112</v>
      </c>
      <c r="F239">
        <v>4</v>
      </c>
      <c r="G239">
        <v>4</v>
      </c>
      <c r="H239">
        <v>0</v>
      </c>
      <c r="I239">
        <v>0</v>
      </c>
      <c r="J239">
        <v>72</v>
      </c>
      <c r="K239">
        <v>2</v>
      </c>
      <c r="L239">
        <v>12</v>
      </c>
      <c r="M239">
        <v>0</v>
      </c>
      <c r="N239">
        <v>1</v>
      </c>
      <c r="O239">
        <v>0</v>
      </c>
      <c r="P239">
        <v>0</v>
      </c>
      <c r="Q239">
        <v>0</v>
      </c>
      <c r="R239">
        <v>517</v>
      </c>
      <c r="S239">
        <v>416</v>
      </c>
      <c r="T239">
        <v>47</v>
      </c>
      <c r="U239">
        <v>14</v>
      </c>
      <c r="V239">
        <v>0</v>
      </c>
      <c r="W239">
        <v>818</v>
      </c>
      <c r="X239">
        <v>478</v>
      </c>
      <c r="Y239">
        <v>8</v>
      </c>
      <c r="Z239">
        <v>100</v>
      </c>
      <c r="AA239">
        <v>0</v>
      </c>
      <c r="AB239">
        <v>853</v>
      </c>
      <c r="AC239">
        <v>499</v>
      </c>
      <c r="AD239">
        <v>21</v>
      </c>
      <c r="AE239">
        <v>133</v>
      </c>
      <c r="AF239">
        <v>3</v>
      </c>
      <c r="AG239">
        <v>94</v>
      </c>
      <c r="AH239">
        <v>37</v>
      </c>
      <c r="AI239">
        <v>0</v>
      </c>
      <c r="AJ239">
        <v>14</v>
      </c>
      <c r="AK239">
        <v>0</v>
      </c>
      <c r="AL239">
        <v>38</v>
      </c>
      <c r="AM239">
        <v>35</v>
      </c>
      <c r="AN239">
        <v>0</v>
      </c>
      <c r="AO239">
        <v>0</v>
      </c>
      <c r="AP239">
        <v>0</v>
      </c>
      <c r="AQ239">
        <v>0</v>
      </c>
      <c r="AR239">
        <v>0</v>
      </c>
      <c r="AS239">
        <v>0</v>
      </c>
      <c r="AT239">
        <v>0</v>
      </c>
      <c r="AU239">
        <v>0</v>
      </c>
      <c r="AV239">
        <v>0</v>
      </c>
      <c r="AW239">
        <v>0</v>
      </c>
      <c r="AX239">
        <v>0</v>
      </c>
      <c r="AY239">
        <v>0</v>
      </c>
      <c r="AZ239">
        <v>0</v>
      </c>
      <c r="BA239">
        <v>0</v>
      </c>
      <c r="BB239">
        <v>0</v>
      </c>
      <c r="BC239">
        <v>0</v>
      </c>
      <c r="BD239">
        <v>0</v>
      </c>
      <c r="BE239">
        <v>0</v>
      </c>
      <c r="BF239">
        <v>0</v>
      </c>
      <c r="BG239" s="20">
        <v>4</v>
      </c>
      <c r="BH239" s="20">
        <v>0</v>
      </c>
      <c r="BI239" s="20">
        <v>96</v>
      </c>
      <c r="BJ239" s="20">
        <v>1</v>
      </c>
      <c r="BK239" s="20">
        <v>447</v>
      </c>
      <c r="BL239" s="20">
        <v>681</v>
      </c>
      <c r="BM239" s="20">
        <v>674</v>
      </c>
      <c r="BN239" s="20">
        <v>75</v>
      </c>
      <c r="BO239" s="20">
        <v>37</v>
      </c>
      <c r="BP239" s="20">
        <v>3637</v>
      </c>
      <c r="BQ239" s="20">
        <v>1406</v>
      </c>
      <c r="BR239" s="20">
        <v>0</v>
      </c>
      <c r="BS239" s="20">
        <v>51</v>
      </c>
      <c r="BT239" s="20">
        <v>980</v>
      </c>
      <c r="BU239" s="20">
        <v>10</v>
      </c>
      <c r="BV239" s="20">
        <v>2437</v>
      </c>
    </row>
    <row r="240" spans="1:74" x14ac:dyDescent="0.25">
      <c r="A240" s="20" t="s">
        <v>475</v>
      </c>
      <c r="B240" s="20" t="s">
        <v>491</v>
      </c>
      <c r="C240" s="20" t="s">
        <v>494</v>
      </c>
      <c r="D240" s="1">
        <v>44571</v>
      </c>
      <c r="E240">
        <v>110</v>
      </c>
      <c r="F240">
        <v>0</v>
      </c>
      <c r="G240">
        <v>0</v>
      </c>
      <c r="H240">
        <v>0</v>
      </c>
      <c r="I240">
        <v>0</v>
      </c>
      <c r="J240">
        <v>59</v>
      </c>
      <c r="K240">
        <v>3</v>
      </c>
      <c r="L240">
        <v>6</v>
      </c>
      <c r="M240">
        <v>2</v>
      </c>
      <c r="N240">
        <v>0</v>
      </c>
      <c r="O240">
        <v>0</v>
      </c>
      <c r="P240">
        <v>0</v>
      </c>
      <c r="Q240">
        <v>0</v>
      </c>
      <c r="R240">
        <v>453</v>
      </c>
      <c r="S240">
        <v>328</v>
      </c>
      <c r="T240">
        <v>20</v>
      </c>
      <c r="U240">
        <v>21</v>
      </c>
      <c r="V240">
        <v>6</v>
      </c>
      <c r="W240">
        <v>1728</v>
      </c>
      <c r="X240">
        <v>741</v>
      </c>
      <c r="Y240">
        <v>18</v>
      </c>
      <c r="Z240">
        <v>193</v>
      </c>
      <c r="AA240">
        <v>80</v>
      </c>
      <c r="AB240">
        <v>872</v>
      </c>
      <c r="AC240">
        <v>377</v>
      </c>
      <c r="AD240">
        <v>6</v>
      </c>
      <c r="AE240">
        <v>29</v>
      </c>
      <c r="AF240">
        <v>165</v>
      </c>
      <c r="AG240">
        <v>217</v>
      </c>
      <c r="AH240">
        <v>60</v>
      </c>
      <c r="AI240">
        <v>3</v>
      </c>
      <c r="AJ240">
        <v>45</v>
      </c>
      <c r="AK240">
        <v>9</v>
      </c>
      <c r="AL240">
        <v>26</v>
      </c>
      <c r="AM240">
        <v>13</v>
      </c>
      <c r="AN240">
        <v>1</v>
      </c>
      <c r="AO240">
        <v>1</v>
      </c>
      <c r="AP240">
        <v>1</v>
      </c>
      <c r="AQ240">
        <v>0</v>
      </c>
      <c r="AR240">
        <v>0</v>
      </c>
      <c r="AS240">
        <v>0</v>
      </c>
      <c r="AT240">
        <v>0</v>
      </c>
      <c r="AU240">
        <v>0</v>
      </c>
      <c r="AV240">
        <v>0</v>
      </c>
      <c r="AW240">
        <v>0</v>
      </c>
      <c r="AX240">
        <v>0</v>
      </c>
      <c r="AY240">
        <v>0</v>
      </c>
      <c r="AZ240">
        <v>0</v>
      </c>
      <c r="BA240">
        <v>0</v>
      </c>
      <c r="BB240">
        <v>0</v>
      </c>
      <c r="BC240">
        <v>0</v>
      </c>
      <c r="BD240">
        <v>0</v>
      </c>
      <c r="BE240">
        <v>0</v>
      </c>
      <c r="BF240">
        <v>0</v>
      </c>
      <c r="BG240" s="20">
        <v>0</v>
      </c>
      <c r="BH240" s="20">
        <v>0</v>
      </c>
      <c r="BI240" s="20">
        <v>90</v>
      </c>
      <c r="BJ240" s="20">
        <v>0</v>
      </c>
      <c r="BK240" s="20">
        <v>391</v>
      </c>
      <c r="BL240" s="20">
        <v>1349</v>
      </c>
      <c r="BM240" s="20">
        <v>643</v>
      </c>
      <c r="BN240" s="20">
        <v>144</v>
      </c>
      <c r="BO240" s="20">
        <v>22</v>
      </c>
      <c r="BP240" s="20">
        <v>5456</v>
      </c>
      <c r="BQ240" s="20">
        <v>1269</v>
      </c>
      <c r="BR240" s="20">
        <v>0</v>
      </c>
      <c r="BS240" s="20">
        <v>32</v>
      </c>
      <c r="BT240" s="20">
        <v>1138</v>
      </c>
      <c r="BU240" s="20">
        <v>697</v>
      </c>
      <c r="BV240" s="20">
        <v>3226</v>
      </c>
    </row>
    <row r="241" spans="1:74" x14ac:dyDescent="0.25">
      <c r="A241" s="20" t="s">
        <v>475</v>
      </c>
      <c r="B241" s="20" t="s">
        <v>483</v>
      </c>
      <c r="C241" s="20" t="s">
        <v>667</v>
      </c>
      <c r="D241" s="1">
        <v>44571</v>
      </c>
      <c r="E241">
        <v>183</v>
      </c>
      <c r="F241">
        <v>3</v>
      </c>
      <c r="G241">
        <v>2</v>
      </c>
      <c r="H241">
        <v>4</v>
      </c>
      <c r="I241">
        <v>3</v>
      </c>
      <c r="J241">
        <v>135</v>
      </c>
      <c r="K241">
        <v>6</v>
      </c>
      <c r="L241">
        <v>3</v>
      </c>
      <c r="M241">
        <v>1</v>
      </c>
      <c r="N241">
        <v>38</v>
      </c>
      <c r="O241">
        <v>21</v>
      </c>
      <c r="P241">
        <v>7</v>
      </c>
      <c r="Q241">
        <v>0</v>
      </c>
      <c r="R241">
        <v>970</v>
      </c>
      <c r="S241">
        <v>822</v>
      </c>
      <c r="T241">
        <v>56</v>
      </c>
      <c r="U241">
        <v>7</v>
      </c>
      <c r="V241">
        <v>5</v>
      </c>
      <c r="W241">
        <v>1989</v>
      </c>
      <c r="X241">
        <v>1257</v>
      </c>
      <c r="Y241">
        <v>86</v>
      </c>
      <c r="Z241">
        <v>143</v>
      </c>
      <c r="AA241">
        <v>37</v>
      </c>
      <c r="AB241">
        <v>1706</v>
      </c>
      <c r="AC241">
        <v>1094</v>
      </c>
      <c r="AD241">
        <v>72</v>
      </c>
      <c r="AE241">
        <v>164</v>
      </c>
      <c r="AF241">
        <v>41</v>
      </c>
      <c r="AG241">
        <v>295</v>
      </c>
      <c r="AH241">
        <v>135</v>
      </c>
      <c r="AI241">
        <v>5</v>
      </c>
      <c r="AJ241">
        <v>22</v>
      </c>
      <c r="AK241">
        <v>12</v>
      </c>
      <c r="AL241">
        <v>102</v>
      </c>
      <c r="AM241">
        <v>82</v>
      </c>
      <c r="AN241">
        <v>4</v>
      </c>
      <c r="AO241">
        <v>1</v>
      </c>
      <c r="AP241">
        <v>0</v>
      </c>
      <c r="AQ241">
        <v>0</v>
      </c>
      <c r="AR241">
        <v>0</v>
      </c>
      <c r="AS241">
        <v>0</v>
      </c>
      <c r="AT241">
        <v>0</v>
      </c>
      <c r="AU241">
        <v>0</v>
      </c>
      <c r="AV241">
        <v>0</v>
      </c>
      <c r="AW241">
        <v>0</v>
      </c>
      <c r="AX241">
        <v>0</v>
      </c>
      <c r="AY241">
        <v>0</v>
      </c>
      <c r="AZ241">
        <v>0</v>
      </c>
      <c r="BA241">
        <v>0</v>
      </c>
      <c r="BB241">
        <v>0</v>
      </c>
      <c r="BC241">
        <v>0</v>
      </c>
      <c r="BD241">
        <v>0</v>
      </c>
      <c r="BE241">
        <v>0</v>
      </c>
      <c r="BF241">
        <v>0</v>
      </c>
      <c r="BG241" s="20">
        <v>3</v>
      </c>
      <c r="BH241" s="20">
        <v>4</v>
      </c>
      <c r="BI241" s="20">
        <v>166</v>
      </c>
      <c r="BJ241" s="20">
        <v>29</v>
      </c>
      <c r="BK241" s="20">
        <v>893</v>
      </c>
      <c r="BL241" s="20">
        <v>1663</v>
      </c>
      <c r="BM241" s="20">
        <v>1400</v>
      </c>
      <c r="BN241" s="20">
        <v>244</v>
      </c>
      <c r="BO241" s="20">
        <v>92</v>
      </c>
      <c r="BP241" s="20">
        <v>8906</v>
      </c>
      <c r="BQ241" s="20">
        <v>3386</v>
      </c>
      <c r="BR241" s="20">
        <v>0</v>
      </c>
      <c r="BS241" s="20">
        <v>161</v>
      </c>
      <c r="BT241" s="20">
        <v>2134</v>
      </c>
      <c r="BU241" s="20">
        <v>357</v>
      </c>
      <c r="BV241" s="20">
        <v>5887</v>
      </c>
    </row>
    <row r="242" spans="1:74" x14ac:dyDescent="0.25">
      <c r="A242" s="20" t="s">
        <v>475</v>
      </c>
      <c r="B242" s="20" t="s">
        <v>476</v>
      </c>
      <c r="C242" s="20" t="s">
        <v>668</v>
      </c>
      <c r="D242" s="1">
        <v>44571</v>
      </c>
      <c r="E242">
        <v>50</v>
      </c>
      <c r="F242">
        <v>2</v>
      </c>
      <c r="G242">
        <v>2</v>
      </c>
      <c r="H242">
        <v>0</v>
      </c>
      <c r="I242">
        <v>0</v>
      </c>
      <c r="J242">
        <v>44</v>
      </c>
      <c r="K242">
        <v>1</v>
      </c>
      <c r="L242">
        <v>1</v>
      </c>
      <c r="M242">
        <v>0</v>
      </c>
      <c r="N242">
        <v>9</v>
      </c>
      <c r="O242">
        <v>7</v>
      </c>
      <c r="P242">
        <v>0</v>
      </c>
      <c r="Q242">
        <v>0</v>
      </c>
      <c r="R242">
        <v>372</v>
      </c>
      <c r="S242">
        <v>314</v>
      </c>
      <c r="T242">
        <v>10</v>
      </c>
      <c r="U242">
        <v>16</v>
      </c>
      <c r="V242">
        <v>4</v>
      </c>
      <c r="W242">
        <v>512</v>
      </c>
      <c r="X242">
        <v>351</v>
      </c>
      <c r="Y242">
        <v>14</v>
      </c>
      <c r="Z242">
        <v>43</v>
      </c>
      <c r="AA242">
        <v>12</v>
      </c>
      <c r="AB242">
        <v>679</v>
      </c>
      <c r="AC242">
        <v>470</v>
      </c>
      <c r="AD242">
        <v>7</v>
      </c>
      <c r="AE242">
        <v>16</v>
      </c>
      <c r="AF242">
        <v>76</v>
      </c>
      <c r="AG242">
        <v>131</v>
      </c>
      <c r="AH242">
        <v>66</v>
      </c>
      <c r="AI242">
        <v>3</v>
      </c>
      <c r="AJ242">
        <v>13</v>
      </c>
      <c r="AK242">
        <v>2</v>
      </c>
      <c r="AL242">
        <v>29</v>
      </c>
      <c r="AM242">
        <v>24</v>
      </c>
      <c r="AN242">
        <v>0</v>
      </c>
      <c r="AO242">
        <v>0</v>
      </c>
      <c r="AP242">
        <v>1</v>
      </c>
      <c r="AQ242">
        <v>0</v>
      </c>
      <c r="AR242">
        <v>0</v>
      </c>
      <c r="AS242">
        <v>0</v>
      </c>
      <c r="AT242">
        <v>0</v>
      </c>
      <c r="AU242">
        <v>0</v>
      </c>
      <c r="AV242">
        <v>0</v>
      </c>
      <c r="AW242">
        <v>0</v>
      </c>
      <c r="AX242">
        <v>0</v>
      </c>
      <c r="AY242">
        <v>0</v>
      </c>
      <c r="AZ242">
        <v>0</v>
      </c>
      <c r="BA242">
        <v>0</v>
      </c>
      <c r="BB242">
        <v>0</v>
      </c>
      <c r="BC242">
        <v>0</v>
      </c>
      <c r="BD242">
        <v>0</v>
      </c>
      <c r="BE242">
        <v>0</v>
      </c>
      <c r="BF242">
        <v>0</v>
      </c>
      <c r="BG242" s="20">
        <v>2</v>
      </c>
      <c r="BH242" s="20">
        <v>0</v>
      </c>
      <c r="BI242" s="20">
        <v>48</v>
      </c>
      <c r="BJ242" s="20">
        <v>9</v>
      </c>
      <c r="BK242" s="20">
        <v>338</v>
      </c>
      <c r="BL242" s="20">
        <v>433</v>
      </c>
      <c r="BM242" s="20">
        <v>570</v>
      </c>
      <c r="BN242" s="20">
        <v>109</v>
      </c>
      <c r="BO242" s="20">
        <v>27</v>
      </c>
      <c r="BP242" s="20">
        <v>3224</v>
      </c>
      <c r="BQ242" s="20">
        <v>1409</v>
      </c>
      <c r="BR242" s="20">
        <v>0</v>
      </c>
      <c r="BS242" s="20">
        <v>31</v>
      </c>
      <c r="BT242" s="20">
        <v>472</v>
      </c>
      <c r="BU242" s="20">
        <v>313</v>
      </c>
      <c r="BV242" s="20">
        <v>2298</v>
      </c>
    </row>
    <row r="243" spans="1:74" x14ac:dyDescent="0.25">
      <c r="A243" s="20" t="s">
        <v>475</v>
      </c>
      <c r="B243" s="20" t="s">
        <v>481</v>
      </c>
      <c r="C243" s="20" t="s">
        <v>669</v>
      </c>
      <c r="D243" s="1">
        <v>44571</v>
      </c>
      <c r="E243">
        <v>45</v>
      </c>
      <c r="F243">
        <v>0</v>
      </c>
      <c r="G243">
        <v>0</v>
      </c>
      <c r="H243">
        <v>0</v>
      </c>
      <c r="I243">
        <v>0</v>
      </c>
      <c r="J243">
        <v>30</v>
      </c>
      <c r="K243">
        <v>2</v>
      </c>
      <c r="L243">
        <v>0</v>
      </c>
      <c r="M243">
        <v>0</v>
      </c>
      <c r="N243">
        <v>2</v>
      </c>
      <c r="O243">
        <v>2</v>
      </c>
      <c r="P243">
        <v>0</v>
      </c>
      <c r="Q243">
        <v>0</v>
      </c>
      <c r="R243">
        <v>233</v>
      </c>
      <c r="S243">
        <v>200</v>
      </c>
      <c r="T243">
        <v>8</v>
      </c>
      <c r="U243">
        <v>0</v>
      </c>
      <c r="V243">
        <v>4</v>
      </c>
      <c r="W243">
        <v>562</v>
      </c>
      <c r="X243">
        <v>368</v>
      </c>
      <c r="Y243">
        <v>5</v>
      </c>
      <c r="Z243">
        <v>41</v>
      </c>
      <c r="AA243">
        <v>7</v>
      </c>
      <c r="AB243">
        <v>460</v>
      </c>
      <c r="AC243">
        <v>297</v>
      </c>
      <c r="AD243">
        <v>6</v>
      </c>
      <c r="AE243">
        <v>32</v>
      </c>
      <c r="AF243">
        <v>30</v>
      </c>
      <c r="AG243">
        <v>92</v>
      </c>
      <c r="AH243">
        <v>35</v>
      </c>
      <c r="AI243">
        <v>0</v>
      </c>
      <c r="AJ243">
        <v>13</v>
      </c>
      <c r="AK243">
        <v>7</v>
      </c>
      <c r="AL243">
        <v>19</v>
      </c>
      <c r="AM243">
        <v>14</v>
      </c>
      <c r="AN243">
        <v>1</v>
      </c>
      <c r="AO243">
        <v>0</v>
      </c>
      <c r="AP243">
        <v>0</v>
      </c>
      <c r="AQ243">
        <v>0</v>
      </c>
      <c r="AR243">
        <v>0</v>
      </c>
      <c r="AS243">
        <v>0</v>
      </c>
      <c r="AT243">
        <v>0</v>
      </c>
      <c r="AU243">
        <v>0</v>
      </c>
      <c r="AV243">
        <v>0</v>
      </c>
      <c r="AW243">
        <v>0</v>
      </c>
      <c r="AX243">
        <v>0</v>
      </c>
      <c r="AY243">
        <v>0</v>
      </c>
      <c r="AZ243">
        <v>0</v>
      </c>
      <c r="BA243">
        <v>0</v>
      </c>
      <c r="BB243">
        <v>0</v>
      </c>
      <c r="BC243">
        <v>0</v>
      </c>
      <c r="BD243">
        <v>0</v>
      </c>
      <c r="BE243">
        <v>0</v>
      </c>
      <c r="BF243">
        <v>0</v>
      </c>
      <c r="BG243" s="20">
        <v>0</v>
      </c>
      <c r="BH243" s="20">
        <v>0</v>
      </c>
      <c r="BI243" s="20">
        <v>41</v>
      </c>
      <c r="BJ243" s="20">
        <v>2</v>
      </c>
      <c r="BK243" s="20">
        <v>218</v>
      </c>
      <c r="BL243" s="20">
        <v>490</v>
      </c>
      <c r="BM243" s="20">
        <v>381</v>
      </c>
      <c r="BN243" s="20">
        <v>70</v>
      </c>
      <c r="BO243" s="20">
        <v>17</v>
      </c>
      <c r="BP243" s="20">
        <v>2105</v>
      </c>
      <c r="BQ243" s="20">
        <v>803</v>
      </c>
      <c r="BR243" s="20">
        <v>0</v>
      </c>
      <c r="BS243" s="20">
        <v>9</v>
      </c>
      <c r="BT243" s="20">
        <v>371</v>
      </c>
      <c r="BU243" s="20">
        <v>154</v>
      </c>
      <c r="BV243" s="20">
        <v>1470</v>
      </c>
    </row>
    <row r="244" spans="1:74" x14ac:dyDescent="0.25">
      <c r="A244" s="20" t="s">
        <v>475</v>
      </c>
      <c r="B244" s="20" t="s">
        <v>476</v>
      </c>
      <c r="C244" s="20" t="s">
        <v>670</v>
      </c>
      <c r="D244" s="1">
        <v>44571</v>
      </c>
      <c r="E244">
        <v>170</v>
      </c>
      <c r="F244">
        <v>7</v>
      </c>
      <c r="G244">
        <v>5</v>
      </c>
      <c r="H244">
        <v>2</v>
      </c>
      <c r="I244">
        <v>1</v>
      </c>
      <c r="J244">
        <v>145</v>
      </c>
      <c r="K244">
        <v>1</v>
      </c>
      <c r="L244">
        <v>8</v>
      </c>
      <c r="M244">
        <v>0</v>
      </c>
      <c r="N244">
        <v>28</v>
      </c>
      <c r="O244">
        <v>17</v>
      </c>
      <c r="P244">
        <v>0</v>
      </c>
      <c r="Q244">
        <v>0</v>
      </c>
      <c r="R244">
        <v>1464</v>
      </c>
      <c r="S244">
        <v>1356</v>
      </c>
      <c r="T244">
        <v>35</v>
      </c>
      <c r="U244">
        <v>5</v>
      </c>
      <c r="V244">
        <v>4</v>
      </c>
      <c r="W244">
        <v>1015</v>
      </c>
      <c r="X244">
        <v>721</v>
      </c>
      <c r="Y244">
        <v>22</v>
      </c>
      <c r="Z244">
        <v>68</v>
      </c>
      <c r="AA244">
        <v>14</v>
      </c>
      <c r="AB244">
        <v>2094</v>
      </c>
      <c r="AC244">
        <v>1619</v>
      </c>
      <c r="AD244">
        <v>18</v>
      </c>
      <c r="AE244">
        <v>33</v>
      </c>
      <c r="AF244">
        <v>163</v>
      </c>
      <c r="AG244">
        <v>179</v>
      </c>
      <c r="AH244">
        <v>101</v>
      </c>
      <c r="AI244">
        <v>5</v>
      </c>
      <c r="AJ244">
        <v>21</v>
      </c>
      <c r="AK244">
        <v>3</v>
      </c>
      <c r="AL244">
        <v>77</v>
      </c>
      <c r="AM244">
        <v>63</v>
      </c>
      <c r="AN244">
        <v>2</v>
      </c>
      <c r="AO244">
        <v>0</v>
      </c>
      <c r="AP244">
        <v>1</v>
      </c>
      <c r="AQ244">
        <v>0</v>
      </c>
      <c r="AR244">
        <v>0</v>
      </c>
      <c r="AS244">
        <v>0</v>
      </c>
      <c r="AT244">
        <v>0</v>
      </c>
      <c r="AU244">
        <v>0</v>
      </c>
      <c r="AV244">
        <v>0</v>
      </c>
      <c r="AW244">
        <v>0</v>
      </c>
      <c r="AX244">
        <v>0</v>
      </c>
      <c r="AY244">
        <v>0</v>
      </c>
      <c r="AZ244">
        <v>0</v>
      </c>
      <c r="BA244">
        <v>0</v>
      </c>
      <c r="BB244">
        <v>0</v>
      </c>
      <c r="BC244">
        <v>0</v>
      </c>
      <c r="BD244">
        <v>0</v>
      </c>
      <c r="BE244">
        <v>0</v>
      </c>
      <c r="BF244">
        <v>0</v>
      </c>
      <c r="BG244" s="20">
        <v>7</v>
      </c>
      <c r="BH244" s="20">
        <v>2</v>
      </c>
      <c r="BI244" s="20">
        <v>159</v>
      </c>
      <c r="BJ244" s="20">
        <v>28</v>
      </c>
      <c r="BK244" s="20">
        <v>1407</v>
      </c>
      <c r="BL244" s="20">
        <v>887</v>
      </c>
      <c r="BM244" s="20">
        <v>1857</v>
      </c>
      <c r="BN244" s="20">
        <v>140</v>
      </c>
      <c r="BO244" s="20">
        <v>73</v>
      </c>
      <c r="BP244" s="20">
        <v>6035</v>
      </c>
      <c r="BQ244" s="20">
        <v>3590</v>
      </c>
      <c r="BR244" s="20">
        <v>0</v>
      </c>
      <c r="BS244" s="20">
        <v>57</v>
      </c>
      <c r="BT244" s="20">
        <v>731</v>
      </c>
      <c r="BU244" s="20">
        <v>268</v>
      </c>
      <c r="BV244" s="20">
        <v>4828</v>
      </c>
    </row>
    <row r="245" spans="1:74" x14ac:dyDescent="0.25">
      <c r="A245" s="20" t="s">
        <v>475</v>
      </c>
      <c r="B245" s="20" t="s">
        <v>478</v>
      </c>
      <c r="C245" s="20" t="s">
        <v>496</v>
      </c>
      <c r="D245" s="1">
        <v>44571</v>
      </c>
      <c r="E245">
        <v>64</v>
      </c>
      <c r="F245">
        <v>1</v>
      </c>
      <c r="G245">
        <v>1</v>
      </c>
      <c r="H245">
        <v>0</v>
      </c>
      <c r="I245">
        <v>0</v>
      </c>
      <c r="J245">
        <v>53</v>
      </c>
      <c r="K245">
        <v>1</v>
      </c>
      <c r="L245">
        <v>2</v>
      </c>
      <c r="M245">
        <v>1</v>
      </c>
      <c r="N245">
        <v>2</v>
      </c>
      <c r="O245">
        <v>1</v>
      </c>
      <c r="P245">
        <v>0</v>
      </c>
      <c r="Q245">
        <v>0</v>
      </c>
      <c r="R245">
        <v>427</v>
      </c>
      <c r="S245">
        <v>363</v>
      </c>
      <c r="T245">
        <v>13</v>
      </c>
      <c r="U245">
        <v>6</v>
      </c>
      <c r="V245">
        <v>5</v>
      </c>
      <c r="W245">
        <v>772</v>
      </c>
      <c r="X245">
        <v>492</v>
      </c>
      <c r="Y245">
        <v>17</v>
      </c>
      <c r="Z245">
        <v>58</v>
      </c>
      <c r="AA245">
        <v>11</v>
      </c>
      <c r="AB245">
        <v>699</v>
      </c>
      <c r="AC245">
        <v>421</v>
      </c>
      <c r="AD245">
        <v>13</v>
      </c>
      <c r="AE245">
        <v>70</v>
      </c>
      <c r="AF245">
        <v>30</v>
      </c>
      <c r="AG245">
        <v>89</v>
      </c>
      <c r="AH245">
        <v>44</v>
      </c>
      <c r="AI245">
        <v>1</v>
      </c>
      <c r="AJ245">
        <v>7</v>
      </c>
      <c r="AK245">
        <v>2</v>
      </c>
      <c r="AL245">
        <v>37</v>
      </c>
      <c r="AM245">
        <v>31</v>
      </c>
      <c r="AN245">
        <v>0</v>
      </c>
      <c r="AO245">
        <v>0</v>
      </c>
      <c r="AP245">
        <v>1</v>
      </c>
      <c r="AQ245">
        <v>0</v>
      </c>
      <c r="AR245">
        <v>0</v>
      </c>
      <c r="AS245">
        <v>0</v>
      </c>
      <c r="AT245">
        <v>0</v>
      </c>
      <c r="AU245">
        <v>0</v>
      </c>
      <c r="AV245">
        <v>0</v>
      </c>
      <c r="AW245">
        <v>0</v>
      </c>
      <c r="AX245">
        <v>0</v>
      </c>
      <c r="AY245">
        <v>0</v>
      </c>
      <c r="AZ245">
        <v>0</v>
      </c>
      <c r="BA245">
        <v>0</v>
      </c>
      <c r="BB245">
        <v>0</v>
      </c>
      <c r="BC245">
        <v>0</v>
      </c>
      <c r="BD245">
        <v>0</v>
      </c>
      <c r="BE245">
        <v>0</v>
      </c>
      <c r="BF245">
        <v>0</v>
      </c>
      <c r="BG245" s="20">
        <v>1</v>
      </c>
      <c r="BH245" s="20">
        <v>0</v>
      </c>
      <c r="BI245" s="20">
        <v>60</v>
      </c>
      <c r="BJ245" s="20">
        <v>2</v>
      </c>
      <c r="BK245" s="20">
        <v>394</v>
      </c>
      <c r="BL245" s="20">
        <v>653</v>
      </c>
      <c r="BM245" s="20">
        <v>566</v>
      </c>
      <c r="BN245" s="20">
        <v>73</v>
      </c>
      <c r="BO245" s="20">
        <v>35</v>
      </c>
      <c r="BP245" s="20">
        <v>2870</v>
      </c>
      <c r="BQ245" s="20">
        <v>1067</v>
      </c>
      <c r="BR245" s="20">
        <v>0</v>
      </c>
      <c r="BS245" s="20">
        <v>22</v>
      </c>
      <c r="BT245" s="20">
        <v>423</v>
      </c>
      <c r="BU245" s="20">
        <v>294</v>
      </c>
      <c r="BV245" s="20">
        <v>1975</v>
      </c>
    </row>
    <row r="246" spans="1:74" x14ac:dyDescent="0.25">
      <c r="A246" s="20" t="s">
        <v>475</v>
      </c>
      <c r="B246" s="20" t="s">
        <v>476</v>
      </c>
      <c r="C246" s="20" t="s">
        <v>671</v>
      </c>
      <c r="D246" s="1">
        <v>44571</v>
      </c>
      <c r="E246">
        <v>108</v>
      </c>
      <c r="F246">
        <v>4</v>
      </c>
      <c r="G246">
        <v>4</v>
      </c>
      <c r="H246">
        <v>2</v>
      </c>
      <c r="I246">
        <v>1</v>
      </c>
      <c r="J246">
        <v>83</v>
      </c>
      <c r="K246">
        <v>3</v>
      </c>
      <c r="L246">
        <v>8</v>
      </c>
      <c r="M246">
        <v>0</v>
      </c>
      <c r="N246">
        <v>11</v>
      </c>
      <c r="O246">
        <v>7</v>
      </c>
      <c r="P246">
        <v>0</v>
      </c>
      <c r="Q246">
        <v>0</v>
      </c>
      <c r="R246">
        <v>511</v>
      </c>
      <c r="S246">
        <v>452</v>
      </c>
      <c r="T246">
        <v>21</v>
      </c>
      <c r="U246">
        <v>14</v>
      </c>
      <c r="V246">
        <v>0</v>
      </c>
      <c r="W246">
        <v>881</v>
      </c>
      <c r="X246">
        <v>595</v>
      </c>
      <c r="Y246">
        <v>14</v>
      </c>
      <c r="Z246">
        <v>93</v>
      </c>
      <c r="AA246">
        <v>7</v>
      </c>
      <c r="AB246">
        <v>1076</v>
      </c>
      <c r="AC246">
        <v>741</v>
      </c>
      <c r="AD246">
        <v>11</v>
      </c>
      <c r="AE246">
        <v>134</v>
      </c>
      <c r="AF246">
        <v>19</v>
      </c>
      <c r="AG246">
        <v>182</v>
      </c>
      <c r="AH246">
        <v>108</v>
      </c>
      <c r="AI246">
        <v>1</v>
      </c>
      <c r="AJ246">
        <v>18</v>
      </c>
      <c r="AK246">
        <v>1</v>
      </c>
      <c r="AL246">
        <v>23</v>
      </c>
      <c r="AM246">
        <v>20</v>
      </c>
      <c r="AN246">
        <v>0</v>
      </c>
      <c r="AO246">
        <v>0</v>
      </c>
      <c r="AP246">
        <v>0</v>
      </c>
      <c r="AQ246">
        <v>0</v>
      </c>
      <c r="AR246">
        <v>0</v>
      </c>
      <c r="AS246">
        <v>0</v>
      </c>
      <c r="AT246">
        <v>0</v>
      </c>
      <c r="AU246">
        <v>0</v>
      </c>
      <c r="AV246">
        <v>0</v>
      </c>
      <c r="AW246">
        <v>0</v>
      </c>
      <c r="AX246">
        <v>0</v>
      </c>
      <c r="AY246">
        <v>0</v>
      </c>
      <c r="AZ246">
        <v>0</v>
      </c>
      <c r="BA246">
        <v>0</v>
      </c>
      <c r="BB246">
        <v>0</v>
      </c>
      <c r="BC246">
        <v>0</v>
      </c>
      <c r="BD246">
        <v>0</v>
      </c>
      <c r="BE246">
        <v>0</v>
      </c>
      <c r="BF246">
        <v>0</v>
      </c>
      <c r="BG246" s="20">
        <v>4</v>
      </c>
      <c r="BH246" s="20">
        <v>2</v>
      </c>
      <c r="BI246" s="20">
        <v>95</v>
      </c>
      <c r="BJ246" s="20">
        <v>11</v>
      </c>
      <c r="BK246" s="20">
        <v>469</v>
      </c>
      <c r="BL246" s="20">
        <v>744</v>
      </c>
      <c r="BM246" s="20">
        <v>896</v>
      </c>
      <c r="BN246" s="20">
        <v>155</v>
      </c>
      <c r="BO246" s="20">
        <v>23</v>
      </c>
      <c r="BP246" s="20">
        <v>4768</v>
      </c>
      <c r="BQ246" s="20">
        <v>2424</v>
      </c>
      <c r="BR246" s="20">
        <v>0</v>
      </c>
      <c r="BS246" s="20">
        <v>38</v>
      </c>
      <c r="BT246" s="20">
        <v>916</v>
      </c>
      <c r="BU246" s="20">
        <v>134</v>
      </c>
      <c r="BV246" s="20">
        <v>3543</v>
      </c>
    </row>
    <row r="247" spans="1:74" x14ac:dyDescent="0.25">
      <c r="A247" s="20" t="s">
        <v>475</v>
      </c>
      <c r="B247" s="20" t="s">
        <v>476</v>
      </c>
      <c r="C247" s="20" t="s">
        <v>497</v>
      </c>
      <c r="D247" s="1">
        <v>44571</v>
      </c>
      <c r="E247">
        <v>154</v>
      </c>
      <c r="F247">
        <v>4</v>
      </c>
      <c r="G247">
        <v>2</v>
      </c>
      <c r="H247">
        <v>0</v>
      </c>
      <c r="I247">
        <v>0</v>
      </c>
      <c r="J247">
        <v>123</v>
      </c>
      <c r="K247">
        <v>4</v>
      </c>
      <c r="L247">
        <v>4</v>
      </c>
      <c r="M247">
        <v>2</v>
      </c>
      <c r="N247">
        <v>17</v>
      </c>
      <c r="O247">
        <v>14</v>
      </c>
      <c r="P247">
        <v>0</v>
      </c>
      <c r="Q247">
        <v>0</v>
      </c>
      <c r="R247">
        <v>727</v>
      </c>
      <c r="S247">
        <v>644</v>
      </c>
      <c r="T247">
        <v>17</v>
      </c>
      <c r="U247">
        <v>14</v>
      </c>
      <c r="V247">
        <v>8</v>
      </c>
      <c r="W247">
        <v>1006</v>
      </c>
      <c r="X247">
        <v>628</v>
      </c>
      <c r="Y247">
        <v>43</v>
      </c>
      <c r="Z247">
        <v>95</v>
      </c>
      <c r="AA247">
        <v>29</v>
      </c>
      <c r="AB247">
        <v>1216</v>
      </c>
      <c r="AC247">
        <v>796</v>
      </c>
      <c r="AD247">
        <v>19</v>
      </c>
      <c r="AE247">
        <v>34</v>
      </c>
      <c r="AF247">
        <v>136</v>
      </c>
      <c r="AG247">
        <v>157</v>
      </c>
      <c r="AH247">
        <v>88</v>
      </c>
      <c r="AI247">
        <v>4</v>
      </c>
      <c r="AJ247">
        <v>17</v>
      </c>
      <c r="AK247">
        <v>3</v>
      </c>
      <c r="AL247">
        <v>52</v>
      </c>
      <c r="AM247">
        <v>38</v>
      </c>
      <c r="AN247">
        <v>0</v>
      </c>
      <c r="AO247">
        <v>1</v>
      </c>
      <c r="AP247">
        <v>1</v>
      </c>
      <c r="AQ247">
        <v>0</v>
      </c>
      <c r="AR247">
        <v>0</v>
      </c>
      <c r="AS247">
        <v>0</v>
      </c>
      <c r="AT247">
        <v>0</v>
      </c>
      <c r="AU247">
        <v>0</v>
      </c>
      <c r="AV247">
        <v>0</v>
      </c>
      <c r="AW247">
        <v>0</v>
      </c>
      <c r="AX247">
        <v>0</v>
      </c>
      <c r="AY247">
        <v>0</v>
      </c>
      <c r="AZ247">
        <v>0</v>
      </c>
      <c r="BA247">
        <v>0</v>
      </c>
      <c r="BB247">
        <v>0</v>
      </c>
      <c r="BC247">
        <v>0</v>
      </c>
      <c r="BD247">
        <v>0</v>
      </c>
      <c r="BE247">
        <v>0</v>
      </c>
      <c r="BF247">
        <v>0</v>
      </c>
      <c r="BG247" s="20">
        <v>4</v>
      </c>
      <c r="BH247" s="20">
        <v>0</v>
      </c>
      <c r="BI247" s="20">
        <v>140</v>
      </c>
      <c r="BJ247" s="20">
        <v>16</v>
      </c>
      <c r="BK247" s="20">
        <v>681</v>
      </c>
      <c r="BL247" s="20">
        <v>813</v>
      </c>
      <c r="BM247" s="20">
        <v>1001</v>
      </c>
      <c r="BN247" s="20">
        <v>130</v>
      </c>
      <c r="BO247" s="20">
        <v>50</v>
      </c>
      <c r="BP247" s="20">
        <v>4783</v>
      </c>
      <c r="BQ247" s="20">
        <v>2109</v>
      </c>
      <c r="BR247" s="20">
        <v>0</v>
      </c>
      <c r="BS247" s="20">
        <v>39</v>
      </c>
      <c r="BT247" s="20">
        <v>669</v>
      </c>
      <c r="BU247" s="20">
        <v>550</v>
      </c>
      <c r="BV247" s="20">
        <v>3351</v>
      </c>
    </row>
    <row r="248" spans="1:74" x14ac:dyDescent="0.25">
      <c r="A248" s="20" t="s">
        <v>475</v>
      </c>
      <c r="B248" s="20" t="s">
        <v>481</v>
      </c>
      <c r="C248" s="20" t="s">
        <v>498</v>
      </c>
      <c r="D248" s="1">
        <v>44571</v>
      </c>
      <c r="E248">
        <v>79</v>
      </c>
      <c r="F248">
        <v>0</v>
      </c>
      <c r="G248">
        <v>0</v>
      </c>
      <c r="H248">
        <v>5</v>
      </c>
      <c r="I248">
        <v>3</v>
      </c>
      <c r="J248">
        <v>54</v>
      </c>
      <c r="K248">
        <v>1</v>
      </c>
      <c r="L248">
        <v>3</v>
      </c>
      <c r="M248">
        <v>1</v>
      </c>
      <c r="N248">
        <v>71</v>
      </c>
      <c r="O248">
        <v>44</v>
      </c>
      <c r="P248">
        <v>3</v>
      </c>
      <c r="Q248">
        <v>2</v>
      </c>
      <c r="R248">
        <v>415</v>
      </c>
      <c r="S248">
        <v>324</v>
      </c>
      <c r="T248">
        <v>17</v>
      </c>
      <c r="U248">
        <v>18</v>
      </c>
      <c r="V248">
        <v>4</v>
      </c>
      <c r="W248">
        <v>768</v>
      </c>
      <c r="X248">
        <v>437</v>
      </c>
      <c r="Y248">
        <v>9</v>
      </c>
      <c r="Z248">
        <v>63</v>
      </c>
      <c r="AA248">
        <v>40</v>
      </c>
      <c r="AB248">
        <v>541</v>
      </c>
      <c r="AC248">
        <v>321</v>
      </c>
      <c r="AD248">
        <v>1</v>
      </c>
      <c r="AE248">
        <v>24</v>
      </c>
      <c r="AF248">
        <v>66</v>
      </c>
      <c r="AG248">
        <v>94</v>
      </c>
      <c r="AH248">
        <v>30</v>
      </c>
      <c r="AI248">
        <v>0</v>
      </c>
      <c r="AJ248">
        <v>3</v>
      </c>
      <c r="AK248">
        <v>14</v>
      </c>
      <c r="AL248">
        <v>40</v>
      </c>
      <c r="AM248">
        <v>25</v>
      </c>
      <c r="AN248">
        <v>0</v>
      </c>
      <c r="AO248">
        <v>0</v>
      </c>
      <c r="AP248">
        <v>0</v>
      </c>
      <c r="AQ248">
        <v>0</v>
      </c>
      <c r="AR248">
        <v>0</v>
      </c>
      <c r="AS248">
        <v>0</v>
      </c>
      <c r="AT248">
        <v>0</v>
      </c>
      <c r="AU248">
        <v>0</v>
      </c>
      <c r="AV248">
        <v>0</v>
      </c>
      <c r="AW248">
        <v>0</v>
      </c>
      <c r="AX248">
        <v>0</v>
      </c>
      <c r="AY248">
        <v>0</v>
      </c>
      <c r="AZ248">
        <v>0</v>
      </c>
      <c r="BA248">
        <v>0</v>
      </c>
      <c r="BB248">
        <v>0</v>
      </c>
      <c r="BC248">
        <v>0</v>
      </c>
      <c r="BD248">
        <v>0</v>
      </c>
      <c r="BE248">
        <v>0</v>
      </c>
      <c r="BF248">
        <v>0</v>
      </c>
      <c r="BG248" s="20">
        <v>0</v>
      </c>
      <c r="BH248" s="20">
        <v>5</v>
      </c>
      <c r="BI248" s="20">
        <v>71</v>
      </c>
      <c r="BJ248" s="20">
        <v>63</v>
      </c>
      <c r="BK248" s="20">
        <v>368</v>
      </c>
      <c r="BL248" s="20">
        <v>622</v>
      </c>
      <c r="BM248" s="20">
        <v>436</v>
      </c>
      <c r="BN248" s="20">
        <v>72</v>
      </c>
      <c r="BO248" s="20">
        <v>37</v>
      </c>
      <c r="BP248" s="20">
        <v>2721</v>
      </c>
      <c r="BQ248" s="20">
        <v>973</v>
      </c>
      <c r="BR248" s="20">
        <v>0</v>
      </c>
      <c r="BS248" s="20">
        <v>9</v>
      </c>
      <c r="BT248" s="20">
        <v>55</v>
      </c>
      <c r="BU248" s="20">
        <v>675</v>
      </c>
      <c r="BV248" s="20">
        <v>1868</v>
      </c>
    </row>
    <row r="249" spans="1:74" x14ac:dyDescent="0.25">
      <c r="A249" s="20" t="s">
        <v>475</v>
      </c>
      <c r="B249" s="20" t="s">
        <v>476</v>
      </c>
      <c r="C249" s="20" t="s">
        <v>672</v>
      </c>
      <c r="D249" s="1">
        <v>44571</v>
      </c>
      <c r="E249">
        <v>149</v>
      </c>
      <c r="F249">
        <v>2</v>
      </c>
      <c r="G249">
        <v>1</v>
      </c>
      <c r="H249">
        <v>3</v>
      </c>
      <c r="I249">
        <v>3</v>
      </c>
      <c r="J249">
        <v>125</v>
      </c>
      <c r="K249">
        <v>2</v>
      </c>
      <c r="L249">
        <v>1</v>
      </c>
      <c r="M249">
        <v>1</v>
      </c>
      <c r="N249">
        <v>72</v>
      </c>
      <c r="O249">
        <v>51</v>
      </c>
      <c r="P249">
        <v>1</v>
      </c>
      <c r="Q249">
        <v>0</v>
      </c>
      <c r="R249">
        <v>1025</v>
      </c>
      <c r="S249">
        <v>942</v>
      </c>
      <c r="T249">
        <v>32</v>
      </c>
      <c r="U249">
        <v>5</v>
      </c>
      <c r="V249">
        <v>4</v>
      </c>
      <c r="W249">
        <v>1022</v>
      </c>
      <c r="X249">
        <v>713</v>
      </c>
      <c r="Y249">
        <v>47</v>
      </c>
      <c r="Z249">
        <v>57</v>
      </c>
      <c r="AA249">
        <v>16</v>
      </c>
      <c r="AB249">
        <v>1493</v>
      </c>
      <c r="AC249">
        <v>1128</v>
      </c>
      <c r="AD249">
        <v>52</v>
      </c>
      <c r="AE249">
        <v>48</v>
      </c>
      <c r="AF249">
        <v>80</v>
      </c>
      <c r="AG249">
        <v>223</v>
      </c>
      <c r="AH249">
        <v>134</v>
      </c>
      <c r="AI249">
        <v>2</v>
      </c>
      <c r="AJ249">
        <v>20</v>
      </c>
      <c r="AK249">
        <v>1</v>
      </c>
      <c r="AL249">
        <v>83</v>
      </c>
      <c r="AM249">
        <v>56</v>
      </c>
      <c r="AN249">
        <v>4</v>
      </c>
      <c r="AO249">
        <v>0</v>
      </c>
      <c r="AP249">
        <v>1</v>
      </c>
      <c r="AQ249">
        <v>0</v>
      </c>
      <c r="AR249">
        <v>0</v>
      </c>
      <c r="AS249">
        <v>0</v>
      </c>
      <c r="AT249">
        <v>0</v>
      </c>
      <c r="AU249">
        <v>0</v>
      </c>
      <c r="AV249">
        <v>0</v>
      </c>
      <c r="AW249">
        <v>0</v>
      </c>
      <c r="AX249">
        <v>0</v>
      </c>
      <c r="AY249">
        <v>0</v>
      </c>
      <c r="AZ249">
        <v>0</v>
      </c>
      <c r="BA249">
        <v>0</v>
      </c>
      <c r="BB249">
        <v>0</v>
      </c>
      <c r="BC249">
        <v>0</v>
      </c>
      <c r="BD249">
        <v>0</v>
      </c>
      <c r="BE249">
        <v>0</v>
      </c>
      <c r="BF249">
        <v>0</v>
      </c>
      <c r="BG249" s="20">
        <v>2</v>
      </c>
      <c r="BH249" s="20">
        <v>3</v>
      </c>
      <c r="BI249" s="20">
        <v>142</v>
      </c>
      <c r="BJ249" s="20">
        <v>71</v>
      </c>
      <c r="BK249" s="20">
        <v>982</v>
      </c>
      <c r="BL249" s="20">
        <v>878</v>
      </c>
      <c r="BM249" s="20">
        <v>1301</v>
      </c>
      <c r="BN249" s="20">
        <v>190</v>
      </c>
      <c r="BO249" s="20">
        <v>76</v>
      </c>
      <c r="BP249" s="20">
        <v>5651</v>
      </c>
      <c r="BQ249" s="20">
        <v>3212</v>
      </c>
      <c r="BR249" s="20">
        <v>0</v>
      </c>
      <c r="BS249" s="20">
        <v>105</v>
      </c>
      <c r="BT249" s="20">
        <v>682</v>
      </c>
      <c r="BU249" s="20">
        <v>321</v>
      </c>
      <c r="BV249" s="20">
        <v>4425</v>
      </c>
    </row>
    <row r="250" spans="1:74" x14ac:dyDescent="0.25">
      <c r="A250" s="20" t="s">
        <v>475</v>
      </c>
      <c r="B250" s="20" t="s">
        <v>478</v>
      </c>
      <c r="C250" s="20" t="s">
        <v>673</v>
      </c>
      <c r="D250" s="1">
        <v>44571</v>
      </c>
      <c r="E250">
        <v>103</v>
      </c>
      <c r="F250">
        <v>2</v>
      </c>
      <c r="G250">
        <v>2</v>
      </c>
      <c r="H250">
        <v>0</v>
      </c>
      <c r="I250">
        <v>0</v>
      </c>
      <c r="J250">
        <v>78</v>
      </c>
      <c r="K250">
        <v>0</v>
      </c>
      <c r="L250">
        <v>6</v>
      </c>
      <c r="M250">
        <v>1</v>
      </c>
      <c r="N250">
        <v>3</v>
      </c>
      <c r="O250">
        <v>3</v>
      </c>
      <c r="P250">
        <v>0</v>
      </c>
      <c r="Q250">
        <v>0</v>
      </c>
      <c r="R250">
        <v>812</v>
      </c>
      <c r="S250">
        <v>643</v>
      </c>
      <c r="T250">
        <v>25</v>
      </c>
      <c r="U250">
        <v>23</v>
      </c>
      <c r="V250">
        <v>52</v>
      </c>
      <c r="W250">
        <v>985</v>
      </c>
      <c r="X250">
        <v>592</v>
      </c>
      <c r="Y250">
        <v>8</v>
      </c>
      <c r="Z250">
        <v>93</v>
      </c>
      <c r="AA250">
        <v>23</v>
      </c>
      <c r="AB250">
        <v>1188</v>
      </c>
      <c r="AC250">
        <v>720</v>
      </c>
      <c r="AD250">
        <v>7</v>
      </c>
      <c r="AE250">
        <v>94</v>
      </c>
      <c r="AF250">
        <v>99</v>
      </c>
      <c r="AG250">
        <v>125</v>
      </c>
      <c r="AH250">
        <v>45</v>
      </c>
      <c r="AI250">
        <v>0</v>
      </c>
      <c r="AJ250">
        <v>14</v>
      </c>
      <c r="AK250">
        <v>5</v>
      </c>
      <c r="AL250">
        <v>37</v>
      </c>
      <c r="AM250">
        <v>31</v>
      </c>
      <c r="AN250">
        <v>0</v>
      </c>
      <c r="AO250">
        <v>0</v>
      </c>
      <c r="AP250">
        <v>0</v>
      </c>
      <c r="AQ250">
        <v>0</v>
      </c>
      <c r="AR250">
        <v>0</v>
      </c>
      <c r="AS250">
        <v>0</v>
      </c>
      <c r="AT250">
        <v>0</v>
      </c>
      <c r="AU250">
        <v>0</v>
      </c>
      <c r="AV250">
        <v>0</v>
      </c>
      <c r="AW250">
        <v>0</v>
      </c>
      <c r="AX250">
        <v>0</v>
      </c>
      <c r="AY250">
        <v>0</v>
      </c>
      <c r="AZ250">
        <v>0</v>
      </c>
      <c r="BA250">
        <v>0</v>
      </c>
      <c r="BB250">
        <v>0</v>
      </c>
      <c r="BC250">
        <v>0</v>
      </c>
      <c r="BD250">
        <v>0</v>
      </c>
      <c r="BE250">
        <v>0</v>
      </c>
      <c r="BF250">
        <v>0</v>
      </c>
      <c r="BG250" s="20">
        <v>2</v>
      </c>
      <c r="BH250" s="20">
        <v>0</v>
      </c>
      <c r="BI250" s="20">
        <v>93</v>
      </c>
      <c r="BJ250" s="20">
        <v>3</v>
      </c>
      <c r="BK250" s="20">
        <v>708</v>
      </c>
      <c r="BL250" s="20">
        <v>827</v>
      </c>
      <c r="BM250" s="20">
        <v>962</v>
      </c>
      <c r="BN250" s="20">
        <v>99</v>
      </c>
      <c r="BO250" s="20">
        <v>36</v>
      </c>
      <c r="BP250" s="20">
        <v>4538</v>
      </c>
      <c r="BQ250" s="20">
        <v>1685</v>
      </c>
      <c r="BR250" s="20">
        <v>0</v>
      </c>
      <c r="BS250" s="20">
        <v>27</v>
      </c>
      <c r="BT250" s="20">
        <v>745</v>
      </c>
      <c r="BU250" s="20">
        <v>633</v>
      </c>
      <c r="BV250" s="20">
        <v>2958</v>
      </c>
    </row>
    <row r="251" spans="1:74" x14ac:dyDescent="0.25">
      <c r="A251" s="20" t="s">
        <v>475</v>
      </c>
      <c r="B251" s="20" t="s">
        <v>491</v>
      </c>
      <c r="C251" s="20" t="s">
        <v>499</v>
      </c>
      <c r="D251" s="1">
        <v>44571</v>
      </c>
      <c r="E251">
        <v>168</v>
      </c>
      <c r="F251">
        <v>0</v>
      </c>
      <c r="G251">
        <v>0</v>
      </c>
      <c r="H251">
        <v>3</v>
      </c>
      <c r="I251">
        <v>0</v>
      </c>
      <c r="J251">
        <v>85</v>
      </c>
      <c r="K251">
        <v>1</v>
      </c>
      <c r="L251">
        <v>17</v>
      </c>
      <c r="M251">
        <v>15</v>
      </c>
      <c r="N251">
        <v>110</v>
      </c>
      <c r="O251">
        <v>10</v>
      </c>
      <c r="P251">
        <v>9</v>
      </c>
      <c r="Q251">
        <v>3</v>
      </c>
      <c r="R251">
        <v>543</v>
      </c>
      <c r="S251">
        <v>367</v>
      </c>
      <c r="T251">
        <v>17</v>
      </c>
      <c r="U251">
        <v>37</v>
      </c>
      <c r="V251">
        <v>24</v>
      </c>
      <c r="W251">
        <v>2805</v>
      </c>
      <c r="X251">
        <v>1026</v>
      </c>
      <c r="Y251">
        <v>55</v>
      </c>
      <c r="Z251">
        <v>461</v>
      </c>
      <c r="AA251">
        <v>229</v>
      </c>
      <c r="AB251">
        <v>1709</v>
      </c>
      <c r="AC251">
        <v>570</v>
      </c>
      <c r="AD251">
        <v>16</v>
      </c>
      <c r="AE251">
        <v>397</v>
      </c>
      <c r="AF251">
        <v>128</v>
      </c>
      <c r="AG251">
        <v>349</v>
      </c>
      <c r="AH251">
        <v>101</v>
      </c>
      <c r="AI251">
        <v>3</v>
      </c>
      <c r="AJ251">
        <v>70</v>
      </c>
      <c r="AK251">
        <v>12</v>
      </c>
      <c r="AL251">
        <v>48</v>
      </c>
      <c r="AM251">
        <v>23</v>
      </c>
      <c r="AN251">
        <v>2</v>
      </c>
      <c r="AO251">
        <v>1</v>
      </c>
      <c r="AP251">
        <v>3</v>
      </c>
      <c r="AQ251">
        <v>0</v>
      </c>
      <c r="AR251">
        <v>0</v>
      </c>
      <c r="AS251">
        <v>0</v>
      </c>
      <c r="AT251">
        <v>0</v>
      </c>
      <c r="AU251">
        <v>0</v>
      </c>
      <c r="AV251">
        <v>0</v>
      </c>
      <c r="AW251">
        <v>0</v>
      </c>
      <c r="AX251">
        <v>0</v>
      </c>
      <c r="AY251">
        <v>0</v>
      </c>
      <c r="AZ251">
        <v>0</v>
      </c>
      <c r="BA251">
        <v>0</v>
      </c>
      <c r="BB251">
        <v>0</v>
      </c>
      <c r="BC251">
        <v>0</v>
      </c>
      <c r="BD251">
        <v>0</v>
      </c>
      <c r="BE251">
        <v>0</v>
      </c>
      <c r="BF251">
        <v>0</v>
      </c>
      <c r="BG251" s="20">
        <v>0</v>
      </c>
      <c r="BH251" s="20">
        <v>3</v>
      </c>
      <c r="BI251" s="20">
        <v>122</v>
      </c>
      <c r="BJ251" s="20">
        <v>94</v>
      </c>
      <c r="BK251" s="20">
        <v>448</v>
      </c>
      <c r="BL251" s="20">
        <v>1902</v>
      </c>
      <c r="BM251" s="20">
        <v>1071</v>
      </c>
      <c r="BN251" s="20">
        <v>231</v>
      </c>
      <c r="BO251" s="20">
        <v>38</v>
      </c>
      <c r="BP251" s="20">
        <v>14417</v>
      </c>
      <c r="BQ251" s="20">
        <v>2497</v>
      </c>
      <c r="BR251" s="20">
        <v>0</v>
      </c>
      <c r="BS251" s="20">
        <v>76</v>
      </c>
      <c r="BT251" s="20">
        <v>4451</v>
      </c>
      <c r="BU251" s="20">
        <v>1800</v>
      </c>
      <c r="BV251" s="20">
        <v>7018</v>
      </c>
    </row>
    <row r="252" spans="1:74" x14ac:dyDescent="0.25">
      <c r="A252" s="20" t="s">
        <v>475</v>
      </c>
      <c r="B252" s="20" t="s">
        <v>489</v>
      </c>
      <c r="C252" s="20" t="s">
        <v>674</v>
      </c>
      <c r="D252" s="1">
        <v>44571</v>
      </c>
      <c r="E252">
        <v>123</v>
      </c>
      <c r="F252">
        <v>1</v>
      </c>
      <c r="G252">
        <v>0</v>
      </c>
      <c r="H252">
        <v>0</v>
      </c>
      <c r="I252">
        <v>0</v>
      </c>
      <c r="J252">
        <v>89</v>
      </c>
      <c r="K252">
        <v>4</v>
      </c>
      <c r="L252">
        <v>11</v>
      </c>
      <c r="M252">
        <v>1</v>
      </c>
      <c r="N252">
        <v>10</v>
      </c>
      <c r="O252">
        <v>7</v>
      </c>
      <c r="P252">
        <v>0</v>
      </c>
      <c r="Q252">
        <v>0</v>
      </c>
      <c r="R252">
        <v>594</v>
      </c>
      <c r="S252">
        <v>507</v>
      </c>
      <c r="T252">
        <v>12</v>
      </c>
      <c r="U252">
        <v>7</v>
      </c>
      <c r="V252">
        <v>22</v>
      </c>
      <c r="W252">
        <v>957</v>
      </c>
      <c r="X252">
        <v>580</v>
      </c>
      <c r="Y252">
        <v>17</v>
      </c>
      <c r="Z252">
        <v>52</v>
      </c>
      <c r="AA252">
        <v>71</v>
      </c>
      <c r="AB252">
        <v>906</v>
      </c>
      <c r="AC252">
        <v>543</v>
      </c>
      <c r="AD252">
        <v>2</v>
      </c>
      <c r="AE252">
        <v>5</v>
      </c>
      <c r="AF252">
        <v>156</v>
      </c>
      <c r="AG252">
        <v>91</v>
      </c>
      <c r="AH252">
        <v>31</v>
      </c>
      <c r="AI252">
        <v>3</v>
      </c>
      <c r="AJ252">
        <v>14</v>
      </c>
      <c r="AK252">
        <v>8</v>
      </c>
      <c r="AL252">
        <v>59</v>
      </c>
      <c r="AM252">
        <v>40</v>
      </c>
      <c r="AN252">
        <v>3</v>
      </c>
      <c r="AO252">
        <v>1</v>
      </c>
      <c r="AP252">
        <v>1</v>
      </c>
      <c r="AQ252">
        <v>0</v>
      </c>
      <c r="AR252">
        <v>0</v>
      </c>
      <c r="AS252">
        <v>0</v>
      </c>
      <c r="AT252">
        <v>0</v>
      </c>
      <c r="AU252">
        <v>0</v>
      </c>
      <c r="AV252">
        <v>0</v>
      </c>
      <c r="AW252">
        <v>0</v>
      </c>
      <c r="AX252">
        <v>0</v>
      </c>
      <c r="AY252">
        <v>0</v>
      </c>
      <c r="AZ252">
        <v>0</v>
      </c>
      <c r="BA252">
        <v>0</v>
      </c>
      <c r="BB252">
        <v>0</v>
      </c>
      <c r="BC252">
        <v>0</v>
      </c>
      <c r="BD252">
        <v>0</v>
      </c>
      <c r="BE252">
        <v>0</v>
      </c>
      <c r="BF252">
        <v>0</v>
      </c>
      <c r="BG252" s="20">
        <v>0</v>
      </c>
      <c r="BH252" s="20">
        <v>0</v>
      </c>
      <c r="BI252" s="20">
        <v>103</v>
      </c>
      <c r="BJ252" s="20">
        <v>10</v>
      </c>
      <c r="BK252" s="20">
        <v>548</v>
      </c>
      <c r="BL252" s="20">
        <v>782</v>
      </c>
      <c r="BM252" s="20">
        <v>722</v>
      </c>
      <c r="BN252" s="20">
        <v>60</v>
      </c>
      <c r="BO252" s="20">
        <v>49</v>
      </c>
      <c r="BP252" s="20">
        <v>3655</v>
      </c>
      <c r="BQ252" s="20">
        <v>1370</v>
      </c>
      <c r="BR252" s="20">
        <v>0</v>
      </c>
      <c r="BS252" s="20">
        <v>49</v>
      </c>
      <c r="BT252" s="20">
        <v>420</v>
      </c>
      <c r="BU252" s="20">
        <v>714</v>
      </c>
      <c r="BV252" s="20">
        <v>2326</v>
      </c>
    </row>
    <row r="253" spans="1:74" x14ac:dyDescent="0.25">
      <c r="A253" s="20" t="s">
        <v>475</v>
      </c>
      <c r="B253" s="20" t="s">
        <v>476</v>
      </c>
      <c r="C253" s="20" t="s">
        <v>675</v>
      </c>
      <c r="D253" s="1">
        <v>44571</v>
      </c>
      <c r="E253">
        <v>152</v>
      </c>
      <c r="F253">
        <v>4</v>
      </c>
      <c r="G253">
        <v>3</v>
      </c>
      <c r="H253">
        <v>3</v>
      </c>
      <c r="I253">
        <v>0</v>
      </c>
      <c r="J253">
        <v>126</v>
      </c>
      <c r="K253">
        <v>6</v>
      </c>
      <c r="L253">
        <v>3</v>
      </c>
      <c r="M253">
        <v>1</v>
      </c>
      <c r="N253">
        <v>21</v>
      </c>
      <c r="O253">
        <v>6</v>
      </c>
      <c r="P253">
        <v>0</v>
      </c>
      <c r="Q253">
        <v>3</v>
      </c>
      <c r="R253">
        <v>959</v>
      </c>
      <c r="S253">
        <v>850</v>
      </c>
      <c r="T253">
        <v>38</v>
      </c>
      <c r="U253">
        <v>13</v>
      </c>
      <c r="V253">
        <v>8</v>
      </c>
      <c r="W253">
        <v>980</v>
      </c>
      <c r="X253">
        <v>691</v>
      </c>
      <c r="Y253">
        <v>47</v>
      </c>
      <c r="Z253">
        <v>59</v>
      </c>
      <c r="AA253">
        <v>30</v>
      </c>
      <c r="AB253">
        <v>1518</v>
      </c>
      <c r="AC253">
        <v>1157</v>
      </c>
      <c r="AD253">
        <v>8</v>
      </c>
      <c r="AE253">
        <v>17</v>
      </c>
      <c r="AF253">
        <v>153</v>
      </c>
      <c r="AG253">
        <v>189</v>
      </c>
      <c r="AH253">
        <v>134</v>
      </c>
      <c r="AI253">
        <v>0</v>
      </c>
      <c r="AJ253">
        <v>15</v>
      </c>
      <c r="AK253">
        <v>2</v>
      </c>
      <c r="AL253">
        <v>59</v>
      </c>
      <c r="AM253">
        <v>52</v>
      </c>
      <c r="AN253">
        <v>1</v>
      </c>
      <c r="AO253">
        <v>0</v>
      </c>
      <c r="AP253">
        <v>2</v>
      </c>
      <c r="AQ253">
        <v>0</v>
      </c>
      <c r="AR253">
        <v>0</v>
      </c>
      <c r="AS253">
        <v>0</v>
      </c>
      <c r="AT253">
        <v>0</v>
      </c>
      <c r="AU253">
        <v>0</v>
      </c>
      <c r="AV253">
        <v>0</v>
      </c>
      <c r="AW253">
        <v>0</v>
      </c>
      <c r="AX253">
        <v>0</v>
      </c>
      <c r="AY253">
        <v>0</v>
      </c>
      <c r="AZ253">
        <v>0</v>
      </c>
      <c r="BA253">
        <v>0</v>
      </c>
      <c r="BB253">
        <v>0</v>
      </c>
      <c r="BC253">
        <v>0</v>
      </c>
      <c r="BD253">
        <v>0</v>
      </c>
      <c r="BE253">
        <v>0</v>
      </c>
      <c r="BF253">
        <v>0</v>
      </c>
      <c r="BG253" s="20">
        <v>4</v>
      </c>
      <c r="BH253" s="20">
        <v>3</v>
      </c>
      <c r="BI253" s="20">
        <v>141</v>
      </c>
      <c r="BJ253" s="20">
        <v>18</v>
      </c>
      <c r="BK253" s="20">
        <v>891</v>
      </c>
      <c r="BL253" s="20">
        <v>817</v>
      </c>
      <c r="BM253" s="20">
        <v>1320</v>
      </c>
      <c r="BN253" s="20">
        <v>169</v>
      </c>
      <c r="BO253" s="20">
        <v>56</v>
      </c>
      <c r="BP253" s="20">
        <v>5803</v>
      </c>
      <c r="BQ253" s="20">
        <v>3327</v>
      </c>
      <c r="BR253" s="20">
        <v>0</v>
      </c>
      <c r="BS253" s="20">
        <v>43</v>
      </c>
      <c r="BT253" s="20">
        <v>558</v>
      </c>
      <c r="BU253" s="20">
        <v>512</v>
      </c>
      <c r="BV253" s="20">
        <v>4563</v>
      </c>
    </row>
    <row r="254" spans="1:74" x14ac:dyDescent="0.25">
      <c r="A254" s="20" t="s">
        <v>676</v>
      </c>
      <c r="B254" s="20" t="s">
        <v>677</v>
      </c>
      <c r="C254" s="20" t="s">
        <v>678</v>
      </c>
      <c r="D254" s="1">
        <v>44571</v>
      </c>
      <c r="E254">
        <v>102</v>
      </c>
      <c r="F254">
        <v>3</v>
      </c>
      <c r="G254">
        <v>3</v>
      </c>
      <c r="H254">
        <v>0</v>
      </c>
      <c r="I254">
        <v>0</v>
      </c>
      <c r="J254">
        <v>54</v>
      </c>
      <c r="K254">
        <v>7</v>
      </c>
      <c r="L254">
        <v>7</v>
      </c>
      <c r="M254">
        <v>2</v>
      </c>
      <c r="N254">
        <v>0</v>
      </c>
      <c r="O254">
        <v>0</v>
      </c>
      <c r="P254">
        <v>0</v>
      </c>
      <c r="Q254">
        <v>0</v>
      </c>
      <c r="R254">
        <v>116</v>
      </c>
      <c r="S254">
        <v>72</v>
      </c>
      <c r="T254">
        <v>7</v>
      </c>
      <c r="U254">
        <v>0</v>
      </c>
      <c r="V254">
        <v>4</v>
      </c>
      <c r="W254">
        <v>1243</v>
      </c>
      <c r="X254">
        <v>633</v>
      </c>
      <c r="Y254">
        <v>75</v>
      </c>
      <c r="Z254">
        <v>111</v>
      </c>
      <c r="AA254">
        <v>22</v>
      </c>
      <c r="AB254">
        <v>600</v>
      </c>
      <c r="AC254">
        <v>308</v>
      </c>
      <c r="AD254">
        <v>30</v>
      </c>
      <c r="AE254">
        <v>82</v>
      </c>
      <c r="AF254">
        <v>22</v>
      </c>
      <c r="AG254">
        <v>259</v>
      </c>
      <c r="AH254">
        <v>91</v>
      </c>
      <c r="AI254">
        <v>10</v>
      </c>
      <c r="AJ254">
        <v>43</v>
      </c>
      <c r="AK254">
        <v>7</v>
      </c>
      <c r="AL254">
        <v>40</v>
      </c>
      <c r="AM254">
        <v>33</v>
      </c>
      <c r="AN254">
        <v>3</v>
      </c>
      <c r="AO254">
        <v>0</v>
      </c>
      <c r="AP254">
        <v>0</v>
      </c>
      <c r="AQ254">
        <v>0</v>
      </c>
      <c r="AR254">
        <v>0</v>
      </c>
      <c r="AS254">
        <v>0</v>
      </c>
      <c r="AT254">
        <v>0</v>
      </c>
      <c r="AU254">
        <v>0</v>
      </c>
      <c r="AV254">
        <v>0</v>
      </c>
      <c r="AW254">
        <v>0</v>
      </c>
      <c r="AX254">
        <v>0</v>
      </c>
      <c r="AY254">
        <v>0</v>
      </c>
      <c r="AZ254">
        <v>0</v>
      </c>
      <c r="BA254">
        <v>0</v>
      </c>
      <c r="BB254">
        <v>0</v>
      </c>
      <c r="BC254">
        <v>0</v>
      </c>
      <c r="BD254">
        <v>0</v>
      </c>
      <c r="BE254">
        <v>0</v>
      </c>
      <c r="BF254">
        <v>0</v>
      </c>
      <c r="BG254" s="20">
        <v>3</v>
      </c>
      <c r="BH254" s="20">
        <v>0</v>
      </c>
      <c r="BI254" s="20">
        <v>84</v>
      </c>
      <c r="BJ254" s="20">
        <v>0</v>
      </c>
      <c r="BK254" s="20">
        <v>101</v>
      </c>
      <c r="BL254" s="20">
        <v>974</v>
      </c>
      <c r="BM254" s="20">
        <v>444</v>
      </c>
      <c r="BN254" s="20">
        <v>186</v>
      </c>
      <c r="BO254" s="20">
        <v>36</v>
      </c>
      <c r="BP254" s="20">
        <v>7796</v>
      </c>
      <c r="BQ254" s="20">
        <v>2313</v>
      </c>
      <c r="BR254" s="20">
        <v>0</v>
      </c>
      <c r="BS254" s="20">
        <v>107</v>
      </c>
      <c r="BT254" s="20">
        <v>1888</v>
      </c>
      <c r="BU254" s="20">
        <v>363</v>
      </c>
      <c r="BV254" s="20">
        <v>5004</v>
      </c>
    </row>
    <row r="255" spans="1:74" x14ac:dyDescent="0.25">
      <c r="A255" s="20" t="s">
        <v>676</v>
      </c>
      <c r="B255" s="20" t="s">
        <v>679</v>
      </c>
      <c r="C255" s="20" t="s">
        <v>680</v>
      </c>
      <c r="D255" s="1">
        <v>44571</v>
      </c>
      <c r="E255">
        <v>102</v>
      </c>
      <c r="F255">
        <v>3</v>
      </c>
      <c r="G255">
        <v>3</v>
      </c>
      <c r="H255">
        <v>0</v>
      </c>
      <c r="I255">
        <v>0</v>
      </c>
      <c r="J255">
        <v>58</v>
      </c>
      <c r="K255">
        <v>6</v>
      </c>
      <c r="L255">
        <v>6</v>
      </c>
      <c r="M255">
        <v>4</v>
      </c>
      <c r="N255">
        <v>2</v>
      </c>
      <c r="O255">
        <v>2</v>
      </c>
      <c r="P255">
        <v>0</v>
      </c>
      <c r="Q255">
        <v>0</v>
      </c>
      <c r="R255">
        <v>311</v>
      </c>
      <c r="S255">
        <v>191</v>
      </c>
      <c r="T255">
        <v>25</v>
      </c>
      <c r="U255">
        <v>3</v>
      </c>
      <c r="V255">
        <v>8</v>
      </c>
      <c r="W255">
        <v>1511</v>
      </c>
      <c r="X255">
        <v>714</v>
      </c>
      <c r="Y255">
        <v>109</v>
      </c>
      <c r="Z255">
        <v>124</v>
      </c>
      <c r="AA255">
        <v>28</v>
      </c>
      <c r="AB255">
        <v>629</v>
      </c>
      <c r="AC255">
        <v>313</v>
      </c>
      <c r="AD255">
        <v>53</v>
      </c>
      <c r="AE255">
        <v>59</v>
      </c>
      <c r="AF255">
        <v>28</v>
      </c>
      <c r="AG255">
        <v>191</v>
      </c>
      <c r="AH255">
        <v>76</v>
      </c>
      <c r="AI255">
        <v>8</v>
      </c>
      <c r="AJ255">
        <v>22</v>
      </c>
      <c r="AK255">
        <v>1</v>
      </c>
      <c r="AL255">
        <v>59</v>
      </c>
      <c r="AM255">
        <v>27</v>
      </c>
      <c r="AN255">
        <v>5</v>
      </c>
      <c r="AO255">
        <v>0</v>
      </c>
      <c r="AP255">
        <v>0</v>
      </c>
      <c r="AQ255">
        <v>0</v>
      </c>
      <c r="AR255">
        <v>0</v>
      </c>
      <c r="AS255">
        <v>0</v>
      </c>
      <c r="AT255">
        <v>0</v>
      </c>
      <c r="AU255">
        <v>0</v>
      </c>
      <c r="AV255">
        <v>0</v>
      </c>
      <c r="AW255">
        <v>0</v>
      </c>
      <c r="AX255">
        <v>0</v>
      </c>
      <c r="AY255">
        <v>0</v>
      </c>
      <c r="AZ255">
        <v>0</v>
      </c>
      <c r="BA255">
        <v>0</v>
      </c>
      <c r="BB255">
        <v>0</v>
      </c>
      <c r="BC255">
        <v>0</v>
      </c>
      <c r="BD255">
        <v>0</v>
      </c>
      <c r="BE255">
        <v>0</v>
      </c>
      <c r="BF255">
        <v>0</v>
      </c>
      <c r="BG255" s="20">
        <v>3</v>
      </c>
      <c r="BH255" s="20">
        <v>0</v>
      </c>
      <c r="BI255" s="20">
        <v>84</v>
      </c>
      <c r="BJ255" s="20">
        <v>2</v>
      </c>
      <c r="BK255" s="20">
        <v>265</v>
      </c>
      <c r="BL255" s="20">
        <v>1184</v>
      </c>
      <c r="BM255" s="20">
        <v>476</v>
      </c>
      <c r="BN255" s="20">
        <v>148</v>
      </c>
      <c r="BO255" s="20">
        <v>48</v>
      </c>
      <c r="BP255" s="20">
        <v>5655</v>
      </c>
      <c r="BQ255" s="20">
        <v>1434</v>
      </c>
      <c r="BR255" s="20">
        <v>0</v>
      </c>
      <c r="BS255" s="20">
        <v>107</v>
      </c>
      <c r="BT255" s="20">
        <v>1823</v>
      </c>
      <c r="BU255" s="20">
        <v>289</v>
      </c>
      <c r="BV255" s="20">
        <v>3118</v>
      </c>
    </row>
    <row r="256" spans="1:74" x14ac:dyDescent="0.25">
      <c r="A256" s="20" t="s">
        <v>676</v>
      </c>
      <c r="B256" s="20" t="s">
        <v>681</v>
      </c>
      <c r="C256" s="20" t="s">
        <v>682</v>
      </c>
      <c r="D256" s="1">
        <v>44571</v>
      </c>
      <c r="E256">
        <v>226</v>
      </c>
      <c r="F256">
        <v>2</v>
      </c>
      <c r="G256">
        <v>2</v>
      </c>
      <c r="H256">
        <v>0</v>
      </c>
      <c r="I256">
        <v>0</v>
      </c>
      <c r="J256">
        <v>136</v>
      </c>
      <c r="K256">
        <v>23</v>
      </c>
      <c r="L256">
        <v>10</v>
      </c>
      <c r="M256">
        <v>1</v>
      </c>
      <c r="N256">
        <v>23</v>
      </c>
      <c r="O256">
        <v>12</v>
      </c>
      <c r="P256">
        <v>1</v>
      </c>
      <c r="Q256">
        <v>0</v>
      </c>
      <c r="R256">
        <v>444</v>
      </c>
      <c r="S256">
        <v>290</v>
      </c>
      <c r="T256">
        <v>65</v>
      </c>
      <c r="U256">
        <v>2</v>
      </c>
      <c r="V256">
        <v>8</v>
      </c>
      <c r="W256">
        <v>2642</v>
      </c>
      <c r="X256">
        <v>1286</v>
      </c>
      <c r="Y256">
        <v>316</v>
      </c>
      <c r="Z256">
        <v>151</v>
      </c>
      <c r="AA256">
        <v>29</v>
      </c>
      <c r="AB256">
        <v>1903</v>
      </c>
      <c r="AC256">
        <v>957</v>
      </c>
      <c r="AD256">
        <v>291</v>
      </c>
      <c r="AE256">
        <v>153</v>
      </c>
      <c r="AF256">
        <v>70</v>
      </c>
      <c r="AG256">
        <v>446</v>
      </c>
      <c r="AH256">
        <v>197</v>
      </c>
      <c r="AI256">
        <v>22</v>
      </c>
      <c r="AJ256">
        <v>57</v>
      </c>
      <c r="AK256">
        <v>7</v>
      </c>
      <c r="AL256">
        <v>52</v>
      </c>
      <c r="AM256">
        <v>37</v>
      </c>
      <c r="AN256">
        <v>6</v>
      </c>
      <c r="AO256">
        <v>1</v>
      </c>
      <c r="AP256">
        <v>0</v>
      </c>
      <c r="AQ256">
        <v>0</v>
      </c>
      <c r="AR256">
        <v>0</v>
      </c>
      <c r="AS256">
        <v>0</v>
      </c>
      <c r="AT256">
        <v>0</v>
      </c>
      <c r="AU256">
        <v>0</v>
      </c>
      <c r="AV256">
        <v>0</v>
      </c>
      <c r="AW256">
        <v>0</v>
      </c>
      <c r="AX256">
        <v>0</v>
      </c>
      <c r="AY256">
        <v>0</v>
      </c>
      <c r="AZ256">
        <v>0</v>
      </c>
      <c r="BA256">
        <v>0</v>
      </c>
      <c r="BB256">
        <v>0</v>
      </c>
      <c r="BC256">
        <v>0</v>
      </c>
      <c r="BD256">
        <v>0</v>
      </c>
      <c r="BE256">
        <v>0</v>
      </c>
      <c r="BF256">
        <v>0</v>
      </c>
      <c r="BG256" s="20">
        <v>2</v>
      </c>
      <c r="BH256" s="20">
        <v>0</v>
      </c>
      <c r="BI256" s="20">
        <v>182</v>
      </c>
      <c r="BJ256" s="20">
        <v>21</v>
      </c>
      <c r="BK256" s="20">
        <v>350</v>
      </c>
      <c r="BL256" s="20">
        <v>2018</v>
      </c>
      <c r="BM256" s="20">
        <v>1320</v>
      </c>
      <c r="BN256" s="20">
        <v>339</v>
      </c>
      <c r="BO256" s="20">
        <v>44</v>
      </c>
      <c r="BP256" s="20">
        <v>19075</v>
      </c>
      <c r="BQ256" s="20">
        <v>5847</v>
      </c>
      <c r="BR256" s="20">
        <v>0</v>
      </c>
      <c r="BS256" s="20">
        <v>586</v>
      </c>
      <c r="BT256" s="20">
        <v>5086</v>
      </c>
      <c r="BU256" s="20">
        <v>968</v>
      </c>
      <c r="BV256" s="20">
        <v>11481</v>
      </c>
    </row>
    <row r="257" spans="1:74" x14ac:dyDescent="0.25">
      <c r="A257" s="20" t="s">
        <v>676</v>
      </c>
      <c r="B257" s="20" t="s">
        <v>683</v>
      </c>
      <c r="C257" s="20" t="s">
        <v>684</v>
      </c>
      <c r="D257" s="1">
        <v>44571</v>
      </c>
      <c r="E257">
        <v>166</v>
      </c>
      <c r="F257">
        <v>6</v>
      </c>
      <c r="G257">
        <v>6</v>
      </c>
      <c r="H257">
        <v>1</v>
      </c>
      <c r="I257">
        <v>1</v>
      </c>
      <c r="J257">
        <v>103</v>
      </c>
      <c r="K257">
        <v>5</v>
      </c>
      <c r="L257">
        <v>8</v>
      </c>
      <c r="M257">
        <v>9</v>
      </c>
      <c r="N257">
        <v>27</v>
      </c>
      <c r="O257">
        <v>23</v>
      </c>
      <c r="P257">
        <v>0</v>
      </c>
      <c r="Q257">
        <v>0</v>
      </c>
      <c r="R257">
        <v>435</v>
      </c>
      <c r="S257">
        <v>327</v>
      </c>
      <c r="T257">
        <v>16</v>
      </c>
      <c r="U257">
        <v>8</v>
      </c>
      <c r="V257">
        <v>5</v>
      </c>
      <c r="W257">
        <v>1393</v>
      </c>
      <c r="X257">
        <v>629</v>
      </c>
      <c r="Y257">
        <v>39</v>
      </c>
      <c r="Z257">
        <v>188</v>
      </c>
      <c r="AA257">
        <v>27</v>
      </c>
      <c r="AB257">
        <v>836</v>
      </c>
      <c r="AC257">
        <v>486</v>
      </c>
      <c r="AD257">
        <v>10</v>
      </c>
      <c r="AE257">
        <v>80</v>
      </c>
      <c r="AF257">
        <v>41</v>
      </c>
      <c r="AG257">
        <v>282</v>
      </c>
      <c r="AH257">
        <v>92</v>
      </c>
      <c r="AI257">
        <v>4</v>
      </c>
      <c r="AJ257">
        <v>44</v>
      </c>
      <c r="AK257">
        <v>13</v>
      </c>
      <c r="AL257">
        <v>100</v>
      </c>
      <c r="AM257">
        <v>67</v>
      </c>
      <c r="AN257">
        <v>5</v>
      </c>
      <c r="AO257">
        <v>1</v>
      </c>
      <c r="AP257">
        <v>0</v>
      </c>
      <c r="AQ257">
        <v>0</v>
      </c>
      <c r="AR257">
        <v>0</v>
      </c>
      <c r="AS257">
        <v>0</v>
      </c>
      <c r="AT257">
        <v>0</v>
      </c>
      <c r="AU257">
        <v>0</v>
      </c>
      <c r="AV257">
        <v>0</v>
      </c>
      <c r="AW257">
        <v>0</v>
      </c>
      <c r="AX257">
        <v>0</v>
      </c>
      <c r="AY257">
        <v>0</v>
      </c>
      <c r="AZ257">
        <v>0</v>
      </c>
      <c r="BA257">
        <v>0</v>
      </c>
      <c r="BB257">
        <v>0</v>
      </c>
      <c r="BC257">
        <v>0</v>
      </c>
      <c r="BD257">
        <v>0</v>
      </c>
      <c r="BE257">
        <v>0</v>
      </c>
      <c r="BF257">
        <v>0</v>
      </c>
      <c r="BG257" s="20">
        <v>6</v>
      </c>
      <c r="BH257" s="20">
        <v>1</v>
      </c>
      <c r="BI257" s="20">
        <v>139</v>
      </c>
      <c r="BJ257" s="20">
        <v>26</v>
      </c>
      <c r="BK257" s="20">
        <v>385</v>
      </c>
      <c r="BL257" s="20">
        <v>1055</v>
      </c>
      <c r="BM257" s="20">
        <v>674</v>
      </c>
      <c r="BN257" s="20">
        <v>199</v>
      </c>
      <c r="BO257" s="20">
        <v>94</v>
      </c>
      <c r="BP257" s="20">
        <v>5961</v>
      </c>
      <c r="BQ257" s="20">
        <v>1935</v>
      </c>
      <c r="BR257" s="20">
        <v>0</v>
      </c>
      <c r="BS257" s="20">
        <v>51</v>
      </c>
      <c r="BT257" s="20">
        <v>1357</v>
      </c>
      <c r="BU257" s="20">
        <v>478</v>
      </c>
      <c r="BV257" s="20">
        <v>3742</v>
      </c>
    </row>
    <row r="258" spans="1:74" x14ac:dyDescent="0.25">
      <c r="A258" s="20" t="s">
        <v>676</v>
      </c>
      <c r="B258" s="20" t="s">
        <v>679</v>
      </c>
      <c r="C258" s="20" t="s">
        <v>685</v>
      </c>
      <c r="D258" s="1">
        <v>44571</v>
      </c>
      <c r="E258">
        <v>173</v>
      </c>
      <c r="F258">
        <v>2</v>
      </c>
      <c r="G258">
        <v>2</v>
      </c>
      <c r="H258">
        <v>0</v>
      </c>
      <c r="I258">
        <v>0</v>
      </c>
      <c r="J258">
        <v>98</v>
      </c>
      <c r="K258">
        <v>17</v>
      </c>
      <c r="L258">
        <v>7</v>
      </c>
      <c r="M258">
        <v>1</v>
      </c>
      <c r="N258">
        <v>5</v>
      </c>
      <c r="O258">
        <v>4</v>
      </c>
      <c r="P258">
        <v>0</v>
      </c>
      <c r="Q258">
        <v>0</v>
      </c>
      <c r="R258">
        <v>305</v>
      </c>
      <c r="S258">
        <v>199</v>
      </c>
      <c r="T258">
        <v>24</v>
      </c>
      <c r="U258">
        <v>3</v>
      </c>
      <c r="V258">
        <v>4</v>
      </c>
      <c r="W258">
        <v>1900</v>
      </c>
      <c r="X258">
        <v>917</v>
      </c>
      <c r="Y258">
        <v>183</v>
      </c>
      <c r="Z258">
        <v>138</v>
      </c>
      <c r="AA258">
        <v>16</v>
      </c>
      <c r="AB258">
        <v>833</v>
      </c>
      <c r="AC258">
        <v>451</v>
      </c>
      <c r="AD258">
        <v>99</v>
      </c>
      <c r="AE258">
        <v>26</v>
      </c>
      <c r="AF258">
        <v>13</v>
      </c>
      <c r="AG258">
        <v>391</v>
      </c>
      <c r="AH258">
        <v>155</v>
      </c>
      <c r="AI258">
        <v>14</v>
      </c>
      <c r="AJ258">
        <v>55</v>
      </c>
      <c r="AK258">
        <v>3</v>
      </c>
      <c r="AL258">
        <v>40</v>
      </c>
      <c r="AM258">
        <v>22</v>
      </c>
      <c r="AN258">
        <v>4</v>
      </c>
      <c r="AO258">
        <v>1</v>
      </c>
      <c r="AP258">
        <v>0</v>
      </c>
      <c r="AQ258">
        <v>0</v>
      </c>
      <c r="AR258">
        <v>0</v>
      </c>
      <c r="AS258">
        <v>0</v>
      </c>
      <c r="AT258">
        <v>0</v>
      </c>
      <c r="AU258">
        <v>0</v>
      </c>
      <c r="AV258">
        <v>0</v>
      </c>
      <c r="AW258">
        <v>0</v>
      </c>
      <c r="AX258">
        <v>0</v>
      </c>
      <c r="AY258">
        <v>0</v>
      </c>
      <c r="AZ258">
        <v>0</v>
      </c>
      <c r="BA258">
        <v>0</v>
      </c>
      <c r="BB258">
        <v>0</v>
      </c>
      <c r="BC258">
        <v>0</v>
      </c>
      <c r="BD258">
        <v>0</v>
      </c>
      <c r="BE258">
        <v>0</v>
      </c>
      <c r="BF258">
        <v>0</v>
      </c>
      <c r="BG258" s="20">
        <v>2</v>
      </c>
      <c r="BH258" s="20">
        <v>0</v>
      </c>
      <c r="BI258" s="20">
        <v>138</v>
      </c>
      <c r="BJ258" s="20">
        <v>5</v>
      </c>
      <c r="BK258" s="20">
        <v>263</v>
      </c>
      <c r="BL258" s="20">
        <v>1473</v>
      </c>
      <c r="BM258" s="20">
        <v>668</v>
      </c>
      <c r="BN258" s="20">
        <v>291</v>
      </c>
      <c r="BO258" s="20">
        <v>33</v>
      </c>
      <c r="BP258" s="20">
        <v>10280</v>
      </c>
      <c r="BQ258" s="20">
        <v>3012</v>
      </c>
      <c r="BR258" s="20">
        <v>0</v>
      </c>
      <c r="BS258" s="20">
        <v>228</v>
      </c>
      <c r="BT258" s="20">
        <v>2894</v>
      </c>
      <c r="BU258" s="20">
        <v>505</v>
      </c>
      <c r="BV258" s="20">
        <v>6129</v>
      </c>
    </row>
    <row r="259" spans="1:74" x14ac:dyDescent="0.25">
      <c r="A259" s="20" t="s">
        <v>676</v>
      </c>
      <c r="B259" s="20" t="s">
        <v>677</v>
      </c>
      <c r="C259" s="20" t="s">
        <v>686</v>
      </c>
      <c r="D259" s="1">
        <v>44571</v>
      </c>
      <c r="E259">
        <v>224</v>
      </c>
      <c r="F259">
        <v>8</v>
      </c>
      <c r="G259">
        <v>7</v>
      </c>
      <c r="H259">
        <v>6</v>
      </c>
      <c r="I259">
        <v>6</v>
      </c>
      <c r="J259">
        <v>143</v>
      </c>
      <c r="K259">
        <v>4</v>
      </c>
      <c r="L259">
        <v>20</v>
      </c>
      <c r="M259">
        <v>4</v>
      </c>
      <c r="N259">
        <v>45</v>
      </c>
      <c r="O259">
        <v>35</v>
      </c>
      <c r="P259">
        <v>0</v>
      </c>
      <c r="Q259">
        <v>1</v>
      </c>
      <c r="R259">
        <v>556</v>
      </c>
      <c r="S259">
        <v>417</v>
      </c>
      <c r="T259">
        <v>15</v>
      </c>
      <c r="U259">
        <v>48</v>
      </c>
      <c r="V259">
        <v>4</v>
      </c>
      <c r="W259">
        <v>2332</v>
      </c>
      <c r="X259">
        <v>1208</v>
      </c>
      <c r="Y259">
        <v>39</v>
      </c>
      <c r="Z259">
        <v>232</v>
      </c>
      <c r="AA259">
        <v>87</v>
      </c>
      <c r="AB259">
        <v>1174</v>
      </c>
      <c r="AC259">
        <v>661</v>
      </c>
      <c r="AD259">
        <v>13</v>
      </c>
      <c r="AE259">
        <v>185</v>
      </c>
      <c r="AF259">
        <v>38</v>
      </c>
      <c r="AG259">
        <v>373</v>
      </c>
      <c r="AH259">
        <v>140</v>
      </c>
      <c r="AI259">
        <v>2</v>
      </c>
      <c r="AJ259">
        <v>54</v>
      </c>
      <c r="AK259">
        <v>18</v>
      </c>
      <c r="AL259">
        <v>120</v>
      </c>
      <c r="AM259">
        <v>99</v>
      </c>
      <c r="AN259">
        <v>7</v>
      </c>
      <c r="AO259">
        <v>1</v>
      </c>
      <c r="AP259">
        <v>1</v>
      </c>
      <c r="AQ259">
        <v>0</v>
      </c>
      <c r="AR259">
        <v>0</v>
      </c>
      <c r="AS259">
        <v>0</v>
      </c>
      <c r="AT259">
        <v>0</v>
      </c>
      <c r="AU259">
        <v>0</v>
      </c>
      <c r="AV259">
        <v>0</v>
      </c>
      <c r="AW259">
        <v>0</v>
      </c>
      <c r="AX259">
        <v>0</v>
      </c>
      <c r="AY259">
        <v>0</v>
      </c>
      <c r="AZ259">
        <v>0</v>
      </c>
      <c r="BA259">
        <v>1</v>
      </c>
      <c r="BB259">
        <v>0</v>
      </c>
      <c r="BC259">
        <v>1</v>
      </c>
      <c r="BD259">
        <v>0</v>
      </c>
      <c r="BE259">
        <v>0</v>
      </c>
      <c r="BF259">
        <v>0</v>
      </c>
      <c r="BG259" s="20">
        <v>8</v>
      </c>
      <c r="BH259" s="20">
        <v>6</v>
      </c>
      <c r="BI259" s="20">
        <v>188</v>
      </c>
      <c r="BJ259" s="20">
        <v>41</v>
      </c>
      <c r="BK259" s="20">
        <v>477</v>
      </c>
      <c r="BL259" s="20">
        <v>1848</v>
      </c>
      <c r="BM259" s="20">
        <v>896</v>
      </c>
      <c r="BN259" s="20">
        <v>260</v>
      </c>
      <c r="BO259" s="20">
        <v>108</v>
      </c>
      <c r="BP259" s="20">
        <v>8756</v>
      </c>
      <c r="BQ259" s="20">
        <v>2331</v>
      </c>
      <c r="BR259" s="20">
        <v>0</v>
      </c>
      <c r="BS259" s="20">
        <v>48</v>
      </c>
      <c r="BT259" s="20">
        <v>2528</v>
      </c>
      <c r="BU259" s="20">
        <v>419</v>
      </c>
      <c r="BV259" s="20">
        <v>5267</v>
      </c>
    </row>
    <row r="260" spans="1:74" x14ac:dyDescent="0.25">
      <c r="A260" s="20" t="s">
        <v>676</v>
      </c>
      <c r="B260" s="20" t="s">
        <v>687</v>
      </c>
      <c r="C260" s="20" t="s">
        <v>688</v>
      </c>
      <c r="D260" s="1">
        <v>44571</v>
      </c>
      <c r="E260">
        <v>118</v>
      </c>
      <c r="F260">
        <v>4</v>
      </c>
      <c r="G260">
        <v>2</v>
      </c>
      <c r="H260">
        <v>3</v>
      </c>
      <c r="I260">
        <v>1</v>
      </c>
      <c r="J260">
        <v>78</v>
      </c>
      <c r="K260">
        <v>6</v>
      </c>
      <c r="L260">
        <v>7</v>
      </c>
      <c r="M260">
        <v>3</v>
      </c>
      <c r="N260">
        <v>36</v>
      </c>
      <c r="O260">
        <v>27</v>
      </c>
      <c r="P260">
        <v>2</v>
      </c>
      <c r="Q260">
        <v>0</v>
      </c>
      <c r="R260">
        <v>364</v>
      </c>
      <c r="S260">
        <v>233</v>
      </c>
      <c r="T260">
        <v>20</v>
      </c>
      <c r="U260">
        <v>10</v>
      </c>
      <c r="V260">
        <v>16</v>
      </c>
      <c r="W260">
        <v>1682</v>
      </c>
      <c r="X260">
        <v>800</v>
      </c>
      <c r="Y260">
        <v>39</v>
      </c>
      <c r="Z260">
        <v>138</v>
      </c>
      <c r="AA260">
        <v>54</v>
      </c>
      <c r="AB260">
        <v>713</v>
      </c>
      <c r="AC260">
        <v>378</v>
      </c>
      <c r="AD260">
        <v>8</v>
      </c>
      <c r="AE260">
        <v>93</v>
      </c>
      <c r="AF260">
        <v>34</v>
      </c>
      <c r="AG260">
        <v>269</v>
      </c>
      <c r="AH260">
        <v>103</v>
      </c>
      <c r="AI260">
        <v>0</v>
      </c>
      <c r="AJ260">
        <v>29</v>
      </c>
      <c r="AK260">
        <v>17</v>
      </c>
      <c r="AL260">
        <v>69</v>
      </c>
      <c r="AM260">
        <v>42</v>
      </c>
      <c r="AN260">
        <v>4</v>
      </c>
      <c r="AO260">
        <v>0</v>
      </c>
      <c r="AP260">
        <v>0</v>
      </c>
      <c r="AQ260">
        <v>0</v>
      </c>
      <c r="AR260">
        <v>0</v>
      </c>
      <c r="AS260">
        <v>0</v>
      </c>
      <c r="AT260">
        <v>0</v>
      </c>
      <c r="AU260">
        <v>0</v>
      </c>
      <c r="AV260">
        <v>1</v>
      </c>
      <c r="AW260">
        <v>0</v>
      </c>
      <c r="AX260">
        <v>0</v>
      </c>
      <c r="AY260">
        <v>0</v>
      </c>
      <c r="AZ260">
        <v>0</v>
      </c>
      <c r="BA260">
        <v>0</v>
      </c>
      <c r="BB260">
        <v>0</v>
      </c>
      <c r="BC260">
        <v>0</v>
      </c>
      <c r="BD260">
        <v>0</v>
      </c>
      <c r="BE260">
        <v>0</v>
      </c>
      <c r="BF260">
        <v>0</v>
      </c>
      <c r="BG260" s="20">
        <v>4</v>
      </c>
      <c r="BH260" s="20">
        <v>2</v>
      </c>
      <c r="BI260" s="20">
        <v>101</v>
      </c>
      <c r="BJ260" s="20">
        <v>34</v>
      </c>
      <c r="BK260" s="20">
        <v>305</v>
      </c>
      <c r="BL260" s="20">
        <v>1377</v>
      </c>
      <c r="BM260" s="20">
        <v>555</v>
      </c>
      <c r="BN260" s="20">
        <v>204</v>
      </c>
      <c r="BO260" s="20">
        <v>64</v>
      </c>
      <c r="BP260" s="20">
        <v>7127</v>
      </c>
      <c r="BQ260" s="20">
        <v>1830</v>
      </c>
      <c r="BR260" s="20">
        <v>0</v>
      </c>
      <c r="BS260" s="20">
        <v>28</v>
      </c>
      <c r="BT260" s="20">
        <v>936</v>
      </c>
      <c r="BU260" s="20">
        <v>1590</v>
      </c>
      <c r="BV260" s="20">
        <v>4172</v>
      </c>
    </row>
    <row r="261" spans="1:74" x14ac:dyDescent="0.25">
      <c r="A261" s="20" t="s">
        <v>676</v>
      </c>
      <c r="B261" s="20" t="s">
        <v>681</v>
      </c>
      <c r="C261" s="20" t="s">
        <v>689</v>
      </c>
      <c r="D261" s="1">
        <v>44571</v>
      </c>
      <c r="E261">
        <v>99</v>
      </c>
      <c r="F261">
        <v>3</v>
      </c>
      <c r="G261">
        <v>3</v>
      </c>
      <c r="H261">
        <v>0</v>
      </c>
      <c r="I261">
        <v>0</v>
      </c>
      <c r="J261">
        <v>70</v>
      </c>
      <c r="K261">
        <v>3</v>
      </c>
      <c r="L261">
        <v>8</v>
      </c>
      <c r="M261">
        <v>0</v>
      </c>
      <c r="N261">
        <v>0</v>
      </c>
      <c r="O261">
        <v>0</v>
      </c>
      <c r="P261">
        <v>0</v>
      </c>
      <c r="Q261">
        <v>0</v>
      </c>
      <c r="R261">
        <v>266</v>
      </c>
      <c r="S261">
        <v>211</v>
      </c>
      <c r="T261">
        <v>14</v>
      </c>
      <c r="U261">
        <v>8</v>
      </c>
      <c r="V261">
        <v>2</v>
      </c>
      <c r="W261">
        <v>994</v>
      </c>
      <c r="X261">
        <v>530</v>
      </c>
      <c r="Y261">
        <v>20</v>
      </c>
      <c r="Z261">
        <v>147</v>
      </c>
      <c r="AA261">
        <v>7</v>
      </c>
      <c r="AB261">
        <v>785</v>
      </c>
      <c r="AC261">
        <v>453</v>
      </c>
      <c r="AD261">
        <v>9</v>
      </c>
      <c r="AE261">
        <v>137</v>
      </c>
      <c r="AF261">
        <v>18</v>
      </c>
      <c r="AG261">
        <v>210</v>
      </c>
      <c r="AH261">
        <v>84</v>
      </c>
      <c r="AI261">
        <v>5</v>
      </c>
      <c r="AJ261">
        <v>37</v>
      </c>
      <c r="AK261">
        <v>4</v>
      </c>
      <c r="AL261">
        <v>27</v>
      </c>
      <c r="AM261">
        <v>21</v>
      </c>
      <c r="AN261">
        <v>2</v>
      </c>
      <c r="AO261">
        <v>1</v>
      </c>
      <c r="AP261">
        <v>0</v>
      </c>
      <c r="AQ261">
        <v>0</v>
      </c>
      <c r="AR261">
        <v>0</v>
      </c>
      <c r="AS261">
        <v>0</v>
      </c>
      <c r="AT261">
        <v>0</v>
      </c>
      <c r="AU261">
        <v>0</v>
      </c>
      <c r="AV261">
        <v>0</v>
      </c>
      <c r="AW261">
        <v>0</v>
      </c>
      <c r="AX261">
        <v>0</v>
      </c>
      <c r="AY261">
        <v>0</v>
      </c>
      <c r="AZ261">
        <v>0</v>
      </c>
      <c r="BA261">
        <v>0</v>
      </c>
      <c r="BB261">
        <v>0</v>
      </c>
      <c r="BC261">
        <v>0</v>
      </c>
      <c r="BD261">
        <v>0</v>
      </c>
      <c r="BE261">
        <v>0</v>
      </c>
      <c r="BF261">
        <v>0</v>
      </c>
      <c r="BG261" s="20">
        <v>3</v>
      </c>
      <c r="BH261" s="20">
        <v>0</v>
      </c>
      <c r="BI261" s="20">
        <v>85</v>
      </c>
      <c r="BJ261" s="20">
        <v>0</v>
      </c>
      <c r="BK261" s="20">
        <v>239</v>
      </c>
      <c r="BL261" s="20">
        <v>790</v>
      </c>
      <c r="BM261" s="20">
        <v>605</v>
      </c>
      <c r="BN261" s="20">
        <v>144</v>
      </c>
      <c r="BO261" s="20">
        <v>24</v>
      </c>
      <c r="BP261" s="20">
        <v>7190</v>
      </c>
      <c r="BQ261" s="20">
        <v>2196</v>
      </c>
      <c r="BR261" s="20">
        <v>0</v>
      </c>
      <c r="BS261" s="20">
        <v>35</v>
      </c>
      <c r="BT261" s="20">
        <v>2160</v>
      </c>
      <c r="BU261" s="20">
        <v>439</v>
      </c>
      <c r="BV261" s="20">
        <v>4238</v>
      </c>
    </row>
    <row r="262" spans="1:74" x14ac:dyDescent="0.25">
      <c r="A262" s="20" t="s">
        <v>676</v>
      </c>
      <c r="B262" s="20" t="s">
        <v>683</v>
      </c>
      <c r="C262" s="20" t="s">
        <v>690</v>
      </c>
      <c r="D262" s="1">
        <v>44571</v>
      </c>
      <c r="E262">
        <v>146</v>
      </c>
      <c r="F262">
        <v>0</v>
      </c>
      <c r="G262">
        <v>0</v>
      </c>
      <c r="H262">
        <v>0</v>
      </c>
      <c r="I262">
        <v>0</v>
      </c>
      <c r="J262">
        <v>82</v>
      </c>
      <c r="K262">
        <v>4</v>
      </c>
      <c r="L262">
        <v>19</v>
      </c>
      <c r="M262">
        <v>1</v>
      </c>
      <c r="N262">
        <v>2</v>
      </c>
      <c r="O262">
        <v>2</v>
      </c>
      <c r="P262">
        <v>0</v>
      </c>
      <c r="Q262">
        <v>0</v>
      </c>
      <c r="R262">
        <v>279</v>
      </c>
      <c r="S262">
        <v>204</v>
      </c>
      <c r="T262">
        <v>13</v>
      </c>
      <c r="U262">
        <v>17</v>
      </c>
      <c r="V262">
        <v>3</v>
      </c>
      <c r="W262">
        <v>1460</v>
      </c>
      <c r="X262">
        <v>696</v>
      </c>
      <c r="Y262">
        <v>49</v>
      </c>
      <c r="Z262">
        <v>214</v>
      </c>
      <c r="AA262">
        <v>16</v>
      </c>
      <c r="AB262">
        <v>692</v>
      </c>
      <c r="AC262">
        <v>381</v>
      </c>
      <c r="AD262">
        <v>28</v>
      </c>
      <c r="AE262">
        <v>91</v>
      </c>
      <c r="AF262">
        <v>11</v>
      </c>
      <c r="AG262">
        <v>278</v>
      </c>
      <c r="AH262">
        <v>122</v>
      </c>
      <c r="AI262">
        <v>8</v>
      </c>
      <c r="AJ262">
        <v>31</v>
      </c>
      <c r="AK262">
        <v>8</v>
      </c>
      <c r="AL262">
        <v>33</v>
      </c>
      <c r="AM262">
        <v>21</v>
      </c>
      <c r="AN262">
        <v>1</v>
      </c>
      <c r="AO262">
        <v>0</v>
      </c>
      <c r="AP262">
        <v>0</v>
      </c>
      <c r="AQ262">
        <v>0</v>
      </c>
      <c r="AR262">
        <v>0</v>
      </c>
      <c r="AS262">
        <v>0</v>
      </c>
      <c r="AT262">
        <v>0</v>
      </c>
      <c r="AU262">
        <v>0</v>
      </c>
      <c r="AV262">
        <v>0</v>
      </c>
      <c r="AW262">
        <v>0</v>
      </c>
      <c r="AX262">
        <v>0</v>
      </c>
      <c r="AY262">
        <v>0</v>
      </c>
      <c r="AZ262">
        <v>0</v>
      </c>
      <c r="BA262">
        <v>0</v>
      </c>
      <c r="BB262">
        <v>0</v>
      </c>
      <c r="BC262">
        <v>0</v>
      </c>
      <c r="BD262">
        <v>0</v>
      </c>
      <c r="BE262">
        <v>0</v>
      </c>
      <c r="BF262">
        <v>0</v>
      </c>
      <c r="BG262" s="20">
        <v>0</v>
      </c>
      <c r="BH262" s="20">
        <v>0</v>
      </c>
      <c r="BI262" s="20">
        <v>116</v>
      </c>
      <c r="BJ262" s="20">
        <v>2</v>
      </c>
      <c r="BK262" s="20">
        <v>240</v>
      </c>
      <c r="BL262" s="20">
        <v>1116</v>
      </c>
      <c r="BM262" s="20">
        <v>539</v>
      </c>
      <c r="BN262" s="20">
        <v>211</v>
      </c>
      <c r="BO262" s="20">
        <v>31</v>
      </c>
      <c r="BP262" s="20">
        <v>13637</v>
      </c>
      <c r="BQ262" s="20">
        <v>3016</v>
      </c>
      <c r="BR262" s="20">
        <v>0</v>
      </c>
      <c r="BS262" s="20">
        <v>88</v>
      </c>
      <c r="BT262" s="20">
        <v>4538</v>
      </c>
      <c r="BU262" s="20">
        <v>1862</v>
      </c>
      <c r="BV262" s="20">
        <v>6213</v>
      </c>
    </row>
    <row r="263" spans="1:74" x14ac:dyDescent="0.25">
      <c r="A263" s="20" t="s">
        <v>676</v>
      </c>
      <c r="B263" s="20" t="s">
        <v>687</v>
      </c>
      <c r="C263" s="20" t="s">
        <v>691</v>
      </c>
      <c r="D263" s="1">
        <v>44571</v>
      </c>
      <c r="E263">
        <v>272</v>
      </c>
      <c r="F263">
        <v>4</v>
      </c>
      <c r="G263">
        <v>0</v>
      </c>
      <c r="H263">
        <v>6</v>
      </c>
      <c r="I263">
        <v>3</v>
      </c>
      <c r="J263">
        <v>171</v>
      </c>
      <c r="K263">
        <v>13</v>
      </c>
      <c r="L263">
        <v>29</v>
      </c>
      <c r="M263">
        <v>8</v>
      </c>
      <c r="N263">
        <v>44</v>
      </c>
      <c r="O263">
        <v>31</v>
      </c>
      <c r="P263">
        <v>1</v>
      </c>
      <c r="Q263">
        <v>0</v>
      </c>
      <c r="R263">
        <v>453</v>
      </c>
      <c r="S263">
        <v>264</v>
      </c>
      <c r="T263">
        <v>17</v>
      </c>
      <c r="U263">
        <v>19</v>
      </c>
      <c r="V263">
        <v>11</v>
      </c>
      <c r="W263">
        <v>3320</v>
      </c>
      <c r="X263">
        <v>1645</v>
      </c>
      <c r="Y263">
        <v>108</v>
      </c>
      <c r="Z263">
        <v>303</v>
      </c>
      <c r="AA263">
        <v>113</v>
      </c>
      <c r="AB263">
        <v>1442</v>
      </c>
      <c r="AC263">
        <v>732</v>
      </c>
      <c r="AD263">
        <v>44</v>
      </c>
      <c r="AE263">
        <v>147</v>
      </c>
      <c r="AF263">
        <v>77</v>
      </c>
      <c r="AG263">
        <v>561</v>
      </c>
      <c r="AH263">
        <v>242</v>
      </c>
      <c r="AI263">
        <v>13</v>
      </c>
      <c r="AJ263">
        <v>49</v>
      </c>
      <c r="AK263">
        <v>38</v>
      </c>
      <c r="AL263">
        <v>59</v>
      </c>
      <c r="AM263">
        <v>30</v>
      </c>
      <c r="AN263">
        <v>2</v>
      </c>
      <c r="AO263">
        <v>2</v>
      </c>
      <c r="AP263">
        <v>1</v>
      </c>
      <c r="AQ263">
        <v>0</v>
      </c>
      <c r="AR263">
        <v>2</v>
      </c>
      <c r="AS263">
        <v>1</v>
      </c>
      <c r="AT263">
        <v>0</v>
      </c>
      <c r="AU263">
        <v>0</v>
      </c>
      <c r="AV263">
        <v>1</v>
      </c>
      <c r="AW263">
        <v>0</v>
      </c>
      <c r="AX263">
        <v>0</v>
      </c>
      <c r="AY263">
        <v>0</v>
      </c>
      <c r="AZ263">
        <v>0</v>
      </c>
      <c r="BA263">
        <v>0</v>
      </c>
      <c r="BB263">
        <v>0</v>
      </c>
      <c r="BC263">
        <v>0</v>
      </c>
      <c r="BD263">
        <v>0</v>
      </c>
      <c r="BE263">
        <v>0</v>
      </c>
      <c r="BF263">
        <v>0</v>
      </c>
      <c r="BG263" s="20">
        <v>1</v>
      </c>
      <c r="BH263" s="20">
        <v>5</v>
      </c>
      <c r="BI263" s="20">
        <v>215</v>
      </c>
      <c r="BJ263" s="20">
        <v>41</v>
      </c>
      <c r="BK263" s="20">
        <v>390</v>
      </c>
      <c r="BL263" s="20">
        <v>2650</v>
      </c>
      <c r="BM263" s="20">
        <v>1108</v>
      </c>
      <c r="BN263" s="20">
        <v>431</v>
      </c>
      <c r="BO263" s="20">
        <v>50</v>
      </c>
      <c r="BP263" s="20">
        <v>19797</v>
      </c>
      <c r="BQ263" s="20">
        <v>5831</v>
      </c>
      <c r="BR263" s="20">
        <v>0</v>
      </c>
      <c r="BS263" s="20">
        <v>86</v>
      </c>
      <c r="BT263" s="20">
        <v>4115</v>
      </c>
      <c r="BU263" s="20">
        <v>2293</v>
      </c>
      <c r="BV263" s="20">
        <v>12005</v>
      </c>
    </row>
    <row r="264" spans="1:74" x14ac:dyDescent="0.25">
      <c r="A264" s="20" t="s">
        <v>676</v>
      </c>
      <c r="B264" s="20" t="s">
        <v>677</v>
      </c>
      <c r="C264" s="20" t="s">
        <v>692</v>
      </c>
      <c r="D264" s="1">
        <v>44571</v>
      </c>
      <c r="E264">
        <v>118</v>
      </c>
      <c r="F264">
        <v>8</v>
      </c>
      <c r="G264">
        <v>8</v>
      </c>
      <c r="H264">
        <v>3</v>
      </c>
      <c r="I264">
        <v>3</v>
      </c>
      <c r="J264">
        <v>84</v>
      </c>
      <c r="K264">
        <v>3</v>
      </c>
      <c r="L264">
        <v>10</v>
      </c>
      <c r="M264">
        <v>1</v>
      </c>
      <c r="N264">
        <v>55</v>
      </c>
      <c r="O264">
        <v>46</v>
      </c>
      <c r="P264">
        <v>1</v>
      </c>
      <c r="Q264">
        <v>0</v>
      </c>
      <c r="R264">
        <v>365</v>
      </c>
      <c r="S264">
        <v>283</v>
      </c>
      <c r="T264">
        <v>21</v>
      </c>
      <c r="U264">
        <v>1</v>
      </c>
      <c r="V264">
        <v>6</v>
      </c>
      <c r="W264">
        <v>1720</v>
      </c>
      <c r="X264">
        <v>961</v>
      </c>
      <c r="Y264">
        <v>41</v>
      </c>
      <c r="Z264">
        <v>216</v>
      </c>
      <c r="AA264">
        <v>10</v>
      </c>
      <c r="AB264">
        <v>762</v>
      </c>
      <c r="AC264">
        <v>380</v>
      </c>
      <c r="AD264">
        <v>30</v>
      </c>
      <c r="AE264">
        <v>142</v>
      </c>
      <c r="AF264">
        <v>14</v>
      </c>
      <c r="AG264">
        <v>150</v>
      </c>
      <c r="AH264">
        <v>54</v>
      </c>
      <c r="AI264">
        <v>4</v>
      </c>
      <c r="AJ264">
        <v>32</v>
      </c>
      <c r="AK264">
        <v>2</v>
      </c>
      <c r="AL264">
        <v>62</v>
      </c>
      <c r="AM264">
        <v>46</v>
      </c>
      <c r="AN264">
        <v>4</v>
      </c>
      <c r="AO264">
        <v>0</v>
      </c>
      <c r="AP264">
        <v>0</v>
      </c>
      <c r="AQ264">
        <v>0</v>
      </c>
      <c r="AR264">
        <v>0</v>
      </c>
      <c r="AS264">
        <v>0</v>
      </c>
      <c r="AT264">
        <v>0</v>
      </c>
      <c r="AU264">
        <v>0</v>
      </c>
      <c r="AV264">
        <v>0</v>
      </c>
      <c r="AW264">
        <v>0</v>
      </c>
      <c r="AX264">
        <v>0</v>
      </c>
      <c r="AY264">
        <v>0</v>
      </c>
      <c r="AZ264">
        <v>0</v>
      </c>
      <c r="BA264">
        <v>0</v>
      </c>
      <c r="BB264">
        <v>0</v>
      </c>
      <c r="BC264">
        <v>0</v>
      </c>
      <c r="BD264">
        <v>0</v>
      </c>
      <c r="BE264">
        <v>0</v>
      </c>
      <c r="BF264">
        <v>0</v>
      </c>
      <c r="BG264" s="20">
        <v>8</v>
      </c>
      <c r="BH264" s="20">
        <v>3</v>
      </c>
      <c r="BI264" s="20">
        <v>101</v>
      </c>
      <c r="BJ264" s="20">
        <v>53</v>
      </c>
      <c r="BK264" s="20">
        <v>323</v>
      </c>
      <c r="BL264" s="20">
        <v>1388</v>
      </c>
      <c r="BM264" s="20">
        <v>532</v>
      </c>
      <c r="BN264" s="20">
        <v>102</v>
      </c>
      <c r="BO264" s="20">
        <v>54</v>
      </c>
      <c r="BP264" s="20">
        <v>6790</v>
      </c>
      <c r="BQ264" s="20">
        <v>1662</v>
      </c>
      <c r="BR264" s="20">
        <v>0</v>
      </c>
      <c r="BS264" s="20">
        <v>59</v>
      </c>
      <c r="BT264" s="20">
        <v>2274</v>
      </c>
      <c r="BU264" s="20">
        <v>353</v>
      </c>
      <c r="BV264" s="20">
        <v>3698</v>
      </c>
    </row>
    <row r="265" spans="1:74" x14ac:dyDescent="0.25">
      <c r="A265" s="20" t="s">
        <v>676</v>
      </c>
      <c r="B265" s="20" t="s">
        <v>693</v>
      </c>
      <c r="C265" s="20" t="s">
        <v>694</v>
      </c>
      <c r="D265" s="1">
        <v>44571</v>
      </c>
      <c r="E265">
        <v>42</v>
      </c>
      <c r="F265">
        <v>2</v>
      </c>
      <c r="G265">
        <v>2</v>
      </c>
      <c r="H265">
        <v>0</v>
      </c>
      <c r="I265">
        <v>0</v>
      </c>
      <c r="J265">
        <v>26</v>
      </c>
      <c r="K265">
        <v>0</v>
      </c>
      <c r="L265">
        <v>4</v>
      </c>
      <c r="M265">
        <v>0</v>
      </c>
      <c r="N265">
        <v>0</v>
      </c>
      <c r="O265">
        <v>0</v>
      </c>
      <c r="P265">
        <v>0</v>
      </c>
      <c r="Q265">
        <v>0</v>
      </c>
      <c r="R265">
        <v>185</v>
      </c>
      <c r="S265">
        <v>142</v>
      </c>
      <c r="T265">
        <v>16</v>
      </c>
      <c r="U265">
        <v>3</v>
      </c>
      <c r="V265">
        <v>1</v>
      </c>
      <c r="W265">
        <v>406</v>
      </c>
      <c r="X265">
        <v>189</v>
      </c>
      <c r="Y265">
        <v>13</v>
      </c>
      <c r="Z265">
        <v>43</v>
      </c>
      <c r="AA265">
        <v>4</v>
      </c>
      <c r="AB265">
        <v>296</v>
      </c>
      <c r="AC265">
        <v>142</v>
      </c>
      <c r="AD265">
        <v>4</v>
      </c>
      <c r="AE265">
        <v>48</v>
      </c>
      <c r="AF265">
        <v>24</v>
      </c>
      <c r="AG265">
        <v>88</v>
      </c>
      <c r="AH265">
        <v>43</v>
      </c>
      <c r="AI265">
        <v>2</v>
      </c>
      <c r="AJ265">
        <v>9</v>
      </c>
      <c r="AK265">
        <v>2</v>
      </c>
      <c r="AL265">
        <v>23</v>
      </c>
      <c r="AM265">
        <v>19</v>
      </c>
      <c r="AN265">
        <v>3</v>
      </c>
      <c r="AO265">
        <v>0</v>
      </c>
      <c r="AP265">
        <v>0</v>
      </c>
      <c r="AQ265">
        <v>0</v>
      </c>
      <c r="AR265">
        <v>0</v>
      </c>
      <c r="AS265">
        <v>0</v>
      </c>
      <c r="AT265">
        <v>0</v>
      </c>
      <c r="AU265">
        <v>0</v>
      </c>
      <c r="AV265">
        <v>0</v>
      </c>
      <c r="AW265">
        <v>0</v>
      </c>
      <c r="AX265">
        <v>0</v>
      </c>
      <c r="AY265">
        <v>0</v>
      </c>
      <c r="AZ265">
        <v>0</v>
      </c>
      <c r="BA265">
        <v>0</v>
      </c>
      <c r="BB265">
        <v>0</v>
      </c>
      <c r="BC265">
        <v>0</v>
      </c>
      <c r="BD265">
        <v>0</v>
      </c>
      <c r="BE265">
        <v>0</v>
      </c>
      <c r="BF265">
        <v>0</v>
      </c>
      <c r="BG265" s="20">
        <v>2</v>
      </c>
      <c r="BH265" s="20">
        <v>0</v>
      </c>
      <c r="BI265" s="20">
        <v>38</v>
      </c>
      <c r="BJ265" s="20">
        <v>0</v>
      </c>
      <c r="BK265" s="20">
        <v>161</v>
      </c>
      <c r="BL265" s="20">
        <v>325</v>
      </c>
      <c r="BM265" s="20">
        <v>214</v>
      </c>
      <c r="BN265" s="20">
        <v>72</v>
      </c>
      <c r="BO265" s="20">
        <v>20</v>
      </c>
      <c r="BP265" s="20">
        <v>3203</v>
      </c>
      <c r="BQ265" s="20">
        <v>1011</v>
      </c>
      <c r="BR265" s="20">
        <v>0</v>
      </c>
      <c r="BS265" s="20">
        <v>38</v>
      </c>
      <c r="BT265" s="20">
        <v>796</v>
      </c>
      <c r="BU265" s="20">
        <v>277</v>
      </c>
      <c r="BV265" s="20">
        <v>1952</v>
      </c>
    </row>
    <row r="266" spans="1:74" x14ac:dyDescent="0.25">
      <c r="A266" s="20" t="s">
        <v>676</v>
      </c>
      <c r="B266" s="20" t="s">
        <v>687</v>
      </c>
      <c r="C266" s="20" t="s">
        <v>695</v>
      </c>
      <c r="D266" s="1">
        <v>44571</v>
      </c>
      <c r="E266">
        <v>131</v>
      </c>
      <c r="F266">
        <v>6</v>
      </c>
      <c r="G266">
        <v>3</v>
      </c>
      <c r="H266">
        <v>1</v>
      </c>
      <c r="I266">
        <v>0</v>
      </c>
      <c r="J266">
        <v>66</v>
      </c>
      <c r="K266">
        <v>6</v>
      </c>
      <c r="L266">
        <v>8</v>
      </c>
      <c r="M266">
        <v>2</v>
      </c>
      <c r="N266">
        <v>10</v>
      </c>
      <c r="O266">
        <v>7</v>
      </c>
      <c r="P266">
        <v>0</v>
      </c>
      <c r="Q266">
        <v>0</v>
      </c>
      <c r="R266">
        <v>318</v>
      </c>
      <c r="S266">
        <v>218</v>
      </c>
      <c r="T266">
        <v>6</v>
      </c>
      <c r="U266">
        <v>25</v>
      </c>
      <c r="V266">
        <v>2</v>
      </c>
      <c r="W266">
        <v>1622</v>
      </c>
      <c r="X266">
        <v>706</v>
      </c>
      <c r="Y266">
        <v>33</v>
      </c>
      <c r="Z266">
        <v>179</v>
      </c>
      <c r="AA266">
        <v>40</v>
      </c>
      <c r="AB266">
        <v>574</v>
      </c>
      <c r="AC266">
        <v>297</v>
      </c>
      <c r="AD266">
        <v>5</v>
      </c>
      <c r="AE266">
        <v>75</v>
      </c>
      <c r="AF266">
        <v>12</v>
      </c>
      <c r="AG266">
        <v>221</v>
      </c>
      <c r="AH266">
        <v>66</v>
      </c>
      <c r="AI266">
        <v>1</v>
      </c>
      <c r="AJ266">
        <v>39</v>
      </c>
      <c r="AK266">
        <v>15</v>
      </c>
      <c r="AL266">
        <v>89</v>
      </c>
      <c r="AM266">
        <v>50</v>
      </c>
      <c r="AN266">
        <v>3</v>
      </c>
      <c r="AO266">
        <v>2</v>
      </c>
      <c r="AP266">
        <v>0</v>
      </c>
      <c r="AQ266">
        <v>0</v>
      </c>
      <c r="AR266">
        <v>0</v>
      </c>
      <c r="AS266">
        <v>1</v>
      </c>
      <c r="AT266">
        <v>0</v>
      </c>
      <c r="AU266">
        <v>0</v>
      </c>
      <c r="AV266">
        <v>0</v>
      </c>
      <c r="AW266">
        <v>0</v>
      </c>
      <c r="AX266">
        <v>0</v>
      </c>
      <c r="AY266">
        <v>0</v>
      </c>
      <c r="AZ266">
        <v>0</v>
      </c>
      <c r="BA266">
        <v>0</v>
      </c>
      <c r="BB266">
        <v>0</v>
      </c>
      <c r="BC266">
        <v>0</v>
      </c>
      <c r="BD266">
        <v>0</v>
      </c>
      <c r="BE266">
        <v>0</v>
      </c>
      <c r="BF266">
        <v>0</v>
      </c>
      <c r="BG266" s="20">
        <v>4</v>
      </c>
      <c r="BH266" s="20">
        <v>1</v>
      </c>
      <c r="BI266" s="20">
        <v>108</v>
      </c>
      <c r="BJ266" s="20">
        <v>10</v>
      </c>
      <c r="BK266" s="20">
        <v>277</v>
      </c>
      <c r="BL266" s="20">
        <v>1277</v>
      </c>
      <c r="BM266" s="20">
        <v>461</v>
      </c>
      <c r="BN266" s="20">
        <v>155</v>
      </c>
      <c r="BO266" s="20">
        <v>80</v>
      </c>
      <c r="BP266" s="20">
        <v>5203</v>
      </c>
      <c r="BQ266" s="20">
        <v>1315</v>
      </c>
      <c r="BR266" s="20">
        <v>0</v>
      </c>
      <c r="BS266" s="20">
        <v>14</v>
      </c>
      <c r="BT266" s="20">
        <v>732</v>
      </c>
      <c r="BU266" s="20">
        <v>921</v>
      </c>
      <c r="BV266" s="20">
        <v>3179</v>
      </c>
    </row>
    <row r="267" spans="1:74" x14ac:dyDescent="0.25">
      <c r="A267" s="20" t="s">
        <v>676</v>
      </c>
      <c r="B267" s="20" t="s">
        <v>693</v>
      </c>
      <c r="C267" s="20" t="s">
        <v>696</v>
      </c>
      <c r="D267" s="1">
        <v>44571</v>
      </c>
      <c r="E267">
        <v>106</v>
      </c>
      <c r="F267">
        <v>0</v>
      </c>
      <c r="G267">
        <v>0</v>
      </c>
      <c r="H267">
        <v>0</v>
      </c>
      <c r="I267">
        <v>0</v>
      </c>
      <c r="J267">
        <v>61</v>
      </c>
      <c r="K267">
        <v>2</v>
      </c>
      <c r="L267">
        <v>8</v>
      </c>
      <c r="M267">
        <v>3</v>
      </c>
      <c r="N267">
        <v>7</v>
      </c>
      <c r="O267">
        <v>6</v>
      </c>
      <c r="P267">
        <v>0</v>
      </c>
      <c r="Q267">
        <v>0</v>
      </c>
      <c r="R267">
        <v>219</v>
      </c>
      <c r="S267">
        <v>152</v>
      </c>
      <c r="T267">
        <v>21</v>
      </c>
      <c r="U267">
        <v>3</v>
      </c>
      <c r="V267">
        <v>3</v>
      </c>
      <c r="W267">
        <v>968</v>
      </c>
      <c r="X267">
        <v>470</v>
      </c>
      <c r="Y267">
        <v>31</v>
      </c>
      <c r="Z267">
        <v>134</v>
      </c>
      <c r="AA267">
        <v>9</v>
      </c>
      <c r="AB267">
        <v>598</v>
      </c>
      <c r="AC267">
        <v>290</v>
      </c>
      <c r="AD267">
        <v>11</v>
      </c>
      <c r="AE267">
        <v>85</v>
      </c>
      <c r="AF267">
        <v>70</v>
      </c>
      <c r="AG267">
        <v>264</v>
      </c>
      <c r="AH267">
        <v>100</v>
      </c>
      <c r="AI267">
        <v>2</v>
      </c>
      <c r="AJ267">
        <v>45</v>
      </c>
      <c r="AK267">
        <v>5</v>
      </c>
      <c r="AL267">
        <v>33</v>
      </c>
      <c r="AM267">
        <v>22</v>
      </c>
      <c r="AN267">
        <v>1</v>
      </c>
      <c r="AO267">
        <v>1</v>
      </c>
      <c r="AP267">
        <v>0</v>
      </c>
      <c r="AQ267">
        <v>0</v>
      </c>
      <c r="AR267">
        <v>0</v>
      </c>
      <c r="AS267">
        <v>0</v>
      </c>
      <c r="AT267">
        <v>0</v>
      </c>
      <c r="AU267">
        <v>0</v>
      </c>
      <c r="AV267">
        <v>0</v>
      </c>
      <c r="AW267">
        <v>0</v>
      </c>
      <c r="AX267">
        <v>0</v>
      </c>
      <c r="AY267">
        <v>0</v>
      </c>
      <c r="AZ267">
        <v>0</v>
      </c>
      <c r="BA267">
        <v>0</v>
      </c>
      <c r="BB267">
        <v>0</v>
      </c>
      <c r="BC267">
        <v>0</v>
      </c>
      <c r="BD267">
        <v>0</v>
      </c>
      <c r="BE267">
        <v>0</v>
      </c>
      <c r="BF267">
        <v>0</v>
      </c>
      <c r="BG267" s="20">
        <v>0</v>
      </c>
      <c r="BH267" s="20">
        <v>0</v>
      </c>
      <c r="BI267" s="20">
        <v>88</v>
      </c>
      <c r="BJ267" s="20">
        <v>7</v>
      </c>
      <c r="BK267" s="20">
        <v>185</v>
      </c>
      <c r="BL267" s="20">
        <v>750</v>
      </c>
      <c r="BM267" s="20">
        <v>419</v>
      </c>
      <c r="BN267" s="20">
        <v>195</v>
      </c>
      <c r="BO267" s="20">
        <v>31</v>
      </c>
      <c r="BP267" s="20">
        <v>5321</v>
      </c>
      <c r="BQ267" s="20">
        <v>1534</v>
      </c>
      <c r="BR267" s="20">
        <v>0</v>
      </c>
      <c r="BS267" s="20">
        <v>54</v>
      </c>
      <c r="BT267" s="20">
        <v>1297</v>
      </c>
      <c r="BU267" s="20">
        <v>517</v>
      </c>
      <c r="BV267" s="20">
        <v>3218</v>
      </c>
    </row>
    <row r="268" spans="1:74" x14ac:dyDescent="0.25">
      <c r="A268" s="20" t="s">
        <v>676</v>
      </c>
      <c r="B268" s="20" t="s">
        <v>679</v>
      </c>
      <c r="C268" s="20" t="s">
        <v>697</v>
      </c>
      <c r="D268" s="1">
        <v>44571</v>
      </c>
      <c r="E268">
        <v>17</v>
      </c>
      <c r="F268">
        <v>0</v>
      </c>
      <c r="G268">
        <v>0</v>
      </c>
      <c r="H268">
        <v>0</v>
      </c>
      <c r="I268">
        <v>0</v>
      </c>
      <c r="J268">
        <v>6</v>
      </c>
      <c r="K268">
        <v>1</v>
      </c>
      <c r="L268">
        <v>2</v>
      </c>
      <c r="M268">
        <v>3</v>
      </c>
      <c r="N268">
        <v>0</v>
      </c>
      <c r="O268">
        <v>0</v>
      </c>
      <c r="P268">
        <v>0</v>
      </c>
      <c r="Q268">
        <v>0</v>
      </c>
      <c r="R268">
        <v>12</v>
      </c>
      <c r="S268">
        <v>5</v>
      </c>
      <c r="T268">
        <v>0</v>
      </c>
      <c r="U268">
        <v>1</v>
      </c>
      <c r="V268">
        <v>0</v>
      </c>
      <c r="W268">
        <v>322</v>
      </c>
      <c r="X268">
        <v>62</v>
      </c>
      <c r="Y268">
        <v>36</v>
      </c>
      <c r="Z268">
        <v>77</v>
      </c>
      <c r="AA268">
        <v>9</v>
      </c>
      <c r="AB268">
        <v>111</v>
      </c>
      <c r="AC268">
        <v>20</v>
      </c>
      <c r="AD268">
        <v>8</v>
      </c>
      <c r="AE268">
        <v>36</v>
      </c>
      <c r="AF268">
        <v>9</v>
      </c>
      <c r="AG268">
        <v>31</v>
      </c>
      <c r="AH268">
        <v>2</v>
      </c>
      <c r="AI268">
        <v>5</v>
      </c>
      <c r="AJ268">
        <v>9</v>
      </c>
      <c r="AK268">
        <v>0</v>
      </c>
      <c r="AL268">
        <v>0</v>
      </c>
      <c r="AM268">
        <v>0</v>
      </c>
      <c r="AN268">
        <v>0</v>
      </c>
      <c r="AO268">
        <v>0</v>
      </c>
      <c r="AP268">
        <v>0</v>
      </c>
      <c r="AQ268">
        <v>0</v>
      </c>
      <c r="AR268">
        <v>0</v>
      </c>
      <c r="AS268">
        <v>0</v>
      </c>
      <c r="AT268">
        <v>0</v>
      </c>
      <c r="AU268">
        <v>0</v>
      </c>
      <c r="AV268">
        <v>0</v>
      </c>
      <c r="AW268">
        <v>0</v>
      </c>
      <c r="AX268">
        <v>0</v>
      </c>
      <c r="AY268">
        <v>0</v>
      </c>
      <c r="AZ268">
        <v>0</v>
      </c>
      <c r="BA268">
        <v>0</v>
      </c>
      <c r="BB268">
        <v>0</v>
      </c>
      <c r="BC268">
        <v>0</v>
      </c>
      <c r="BD268">
        <v>0</v>
      </c>
      <c r="BE268">
        <v>0</v>
      </c>
      <c r="BF268">
        <v>0</v>
      </c>
      <c r="BG268" s="20">
        <v>0</v>
      </c>
      <c r="BH268" s="20">
        <v>0</v>
      </c>
      <c r="BI268" s="20">
        <v>9</v>
      </c>
      <c r="BJ268" s="20">
        <v>0</v>
      </c>
      <c r="BK268" s="20">
        <v>10</v>
      </c>
      <c r="BL268" s="20">
        <v>163</v>
      </c>
      <c r="BM268" s="20">
        <v>51</v>
      </c>
      <c r="BN268" s="20">
        <v>11</v>
      </c>
      <c r="BO268" s="20">
        <v>0</v>
      </c>
      <c r="BP268" s="20">
        <v>765</v>
      </c>
      <c r="BQ268" s="20">
        <v>55</v>
      </c>
      <c r="BR268" s="20">
        <v>0</v>
      </c>
      <c r="BS268" s="20">
        <v>41</v>
      </c>
      <c r="BT268" s="20">
        <v>336</v>
      </c>
      <c r="BU268" s="20">
        <v>72</v>
      </c>
      <c r="BV268" s="20">
        <v>204</v>
      </c>
    </row>
    <row r="269" spans="1:74" x14ac:dyDescent="0.25">
      <c r="A269" s="20" t="s">
        <v>676</v>
      </c>
      <c r="B269" s="20" t="s">
        <v>681</v>
      </c>
      <c r="C269" s="20" t="s">
        <v>698</v>
      </c>
      <c r="D269" s="1">
        <v>44571</v>
      </c>
      <c r="E269">
        <v>177</v>
      </c>
      <c r="F269">
        <v>3</v>
      </c>
      <c r="G269">
        <v>3</v>
      </c>
      <c r="H269">
        <v>0</v>
      </c>
      <c r="I269">
        <v>0</v>
      </c>
      <c r="J269">
        <v>117</v>
      </c>
      <c r="K269">
        <v>8</v>
      </c>
      <c r="L269">
        <v>8</v>
      </c>
      <c r="M269">
        <v>1</v>
      </c>
      <c r="N269">
        <v>1</v>
      </c>
      <c r="O269">
        <v>1</v>
      </c>
      <c r="P269">
        <v>0</v>
      </c>
      <c r="Q269">
        <v>0</v>
      </c>
      <c r="R269">
        <v>540</v>
      </c>
      <c r="S269">
        <v>410</v>
      </c>
      <c r="T269">
        <v>53</v>
      </c>
      <c r="U269">
        <v>9</v>
      </c>
      <c r="V269">
        <v>4</v>
      </c>
      <c r="W269">
        <v>1739</v>
      </c>
      <c r="X269">
        <v>919</v>
      </c>
      <c r="Y269">
        <v>90</v>
      </c>
      <c r="Z269">
        <v>201</v>
      </c>
      <c r="AA269">
        <v>40</v>
      </c>
      <c r="AB269">
        <v>1265</v>
      </c>
      <c r="AC269">
        <v>686</v>
      </c>
      <c r="AD269">
        <v>18</v>
      </c>
      <c r="AE269">
        <v>203</v>
      </c>
      <c r="AF269">
        <v>78</v>
      </c>
      <c r="AG269">
        <v>279</v>
      </c>
      <c r="AH269">
        <v>103</v>
      </c>
      <c r="AI269">
        <v>2</v>
      </c>
      <c r="AJ269">
        <v>47</v>
      </c>
      <c r="AK269">
        <v>10</v>
      </c>
      <c r="AL269">
        <v>66</v>
      </c>
      <c r="AM269">
        <v>51</v>
      </c>
      <c r="AN269">
        <v>11</v>
      </c>
      <c r="AO269">
        <v>1</v>
      </c>
      <c r="AP269">
        <v>0</v>
      </c>
      <c r="AQ269">
        <v>0</v>
      </c>
      <c r="AR269">
        <v>0</v>
      </c>
      <c r="AS269">
        <v>0</v>
      </c>
      <c r="AT269">
        <v>0</v>
      </c>
      <c r="AU269">
        <v>0</v>
      </c>
      <c r="AV269">
        <v>0</v>
      </c>
      <c r="AW269">
        <v>0</v>
      </c>
      <c r="AX269">
        <v>0</v>
      </c>
      <c r="AY269">
        <v>0</v>
      </c>
      <c r="AZ269">
        <v>0</v>
      </c>
      <c r="BA269">
        <v>0</v>
      </c>
      <c r="BB269">
        <v>0</v>
      </c>
      <c r="BC269">
        <v>0</v>
      </c>
      <c r="BD269">
        <v>0</v>
      </c>
      <c r="BE269">
        <v>0</v>
      </c>
      <c r="BF269">
        <v>0</v>
      </c>
      <c r="BG269" s="20">
        <v>3</v>
      </c>
      <c r="BH269" s="20">
        <v>0</v>
      </c>
      <c r="BI269" s="20">
        <v>150</v>
      </c>
      <c r="BJ269" s="20">
        <v>1</v>
      </c>
      <c r="BK269" s="20">
        <v>462</v>
      </c>
      <c r="BL269" s="20">
        <v>1335</v>
      </c>
      <c r="BM269" s="20">
        <v>927</v>
      </c>
      <c r="BN269" s="20">
        <v>208</v>
      </c>
      <c r="BO269" s="20">
        <v>51</v>
      </c>
      <c r="BP269" s="20">
        <v>10522</v>
      </c>
      <c r="BQ269" s="20">
        <v>3206</v>
      </c>
      <c r="BR269" s="20">
        <v>0</v>
      </c>
      <c r="BS269" s="20">
        <v>69</v>
      </c>
      <c r="BT269" s="20">
        <v>2352</v>
      </c>
      <c r="BU269" s="20">
        <v>847</v>
      </c>
      <c r="BV269" s="20">
        <v>6640</v>
      </c>
    </row>
    <row r="270" spans="1:74" x14ac:dyDescent="0.25">
      <c r="A270" s="20" t="s">
        <v>676</v>
      </c>
      <c r="B270" s="20" t="s">
        <v>681</v>
      </c>
      <c r="C270" s="20" t="s">
        <v>699</v>
      </c>
      <c r="D270" s="1">
        <v>44571</v>
      </c>
      <c r="E270">
        <v>85</v>
      </c>
      <c r="F270">
        <v>4</v>
      </c>
      <c r="G270">
        <v>2</v>
      </c>
      <c r="H270">
        <v>0</v>
      </c>
      <c r="I270">
        <v>0</v>
      </c>
      <c r="J270">
        <v>51</v>
      </c>
      <c r="K270">
        <v>3</v>
      </c>
      <c r="L270">
        <v>8</v>
      </c>
      <c r="M270">
        <v>3</v>
      </c>
      <c r="N270">
        <v>0</v>
      </c>
      <c r="O270">
        <v>0</v>
      </c>
      <c r="P270">
        <v>0</v>
      </c>
      <c r="Q270">
        <v>0</v>
      </c>
      <c r="R270">
        <v>187</v>
      </c>
      <c r="S270">
        <v>141</v>
      </c>
      <c r="T270">
        <v>3</v>
      </c>
      <c r="U270">
        <v>12</v>
      </c>
      <c r="V270">
        <v>0</v>
      </c>
      <c r="W270">
        <v>878</v>
      </c>
      <c r="X270">
        <v>455</v>
      </c>
      <c r="Y270">
        <v>60</v>
      </c>
      <c r="Z270">
        <v>107</v>
      </c>
      <c r="AA270">
        <v>7</v>
      </c>
      <c r="AB270">
        <v>617</v>
      </c>
      <c r="AC270">
        <v>289</v>
      </c>
      <c r="AD270">
        <v>5</v>
      </c>
      <c r="AE270">
        <v>160</v>
      </c>
      <c r="AF270">
        <v>41</v>
      </c>
      <c r="AG270">
        <v>154</v>
      </c>
      <c r="AH270">
        <v>60</v>
      </c>
      <c r="AI270">
        <v>2</v>
      </c>
      <c r="AJ270">
        <v>28</v>
      </c>
      <c r="AK270">
        <v>6</v>
      </c>
      <c r="AL270">
        <v>31</v>
      </c>
      <c r="AM270">
        <v>22</v>
      </c>
      <c r="AN270">
        <v>2</v>
      </c>
      <c r="AO270">
        <v>2</v>
      </c>
      <c r="AP270">
        <v>0</v>
      </c>
      <c r="AQ270">
        <v>0</v>
      </c>
      <c r="AR270">
        <v>0</v>
      </c>
      <c r="AS270">
        <v>0</v>
      </c>
      <c r="AT270">
        <v>0</v>
      </c>
      <c r="AU270">
        <v>0</v>
      </c>
      <c r="AV270">
        <v>0</v>
      </c>
      <c r="AW270">
        <v>0</v>
      </c>
      <c r="AX270">
        <v>0</v>
      </c>
      <c r="AY270">
        <v>0</v>
      </c>
      <c r="AZ270">
        <v>0</v>
      </c>
      <c r="BA270">
        <v>0</v>
      </c>
      <c r="BB270">
        <v>0</v>
      </c>
      <c r="BC270">
        <v>0</v>
      </c>
      <c r="BD270">
        <v>0</v>
      </c>
      <c r="BE270">
        <v>0</v>
      </c>
      <c r="BF270">
        <v>0</v>
      </c>
      <c r="BG270" s="20">
        <v>3</v>
      </c>
      <c r="BH270" s="20">
        <v>0</v>
      </c>
      <c r="BI270" s="20">
        <v>66</v>
      </c>
      <c r="BJ270" s="20">
        <v>0</v>
      </c>
      <c r="BK270" s="20">
        <v>167</v>
      </c>
      <c r="BL270" s="20">
        <v>664</v>
      </c>
      <c r="BM270" s="20">
        <v>393</v>
      </c>
      <c r="BN270" s="20">
        <v>111</v>
      </c>
      <c r="BO270" s="20">
        <v>26</v>
      </c>
      <c r="BP270" s="20">
        <v>6721</v>
      </c>
      <c r="BQ270" s="20">
        <v>1717</v>
      </c>
      <c r="BR270" s="20">
        <v>0</v>
      </c>
      <c r="BS270" s="20">
        <v>16</v>
      </c>
      <c r="BT270" s="20">
        <v>2177</v>
      </c>
      <c r="BU270" s="20">
        <v>636</v>
      </c>
      <c r="BV270" s="20">
        <v>3541</v>
      </c>
    </row>
    <row r="271" spans="1:74" x14ac:dyDescent="0.25">
      <c r="A271" s="20" t="s">
        <v>676</v>
      </c>
      <c r="B271" s="20" t="s">
        <v>687</v>
      </c>
      <c r="C271" s="20" t="s">
        <v>700</v>
      </c>
      <c r="D271" s="1">
        <v>44571</v>
      </c>
      <c r="E271">
        <v>165</v>
      </c>
      <c r="F271">
        <v>10</v>
      </c>
      <c r="G271">
        <v>6</v>
      </c>
      <c r="H271">
        <v>3</v>
      </c>
      <c r="I271">
        <v>2</v>
      </c>
      <c r="J271">
        <v>107</v>
      </c>
      <c r="K271">
        <v>6</v>
      </c>
      <c r="L271">
        <v>15</v>
      </c>
      <c r="M271">
        <v>1</v>
      </c>
      <c r="N271">
        <v>49</v>
      </c>
      <c r="O271">
        <v>43</v>
      </c>
      <c r="P271">
        <v>0</v>
      </c>
      <c r="Q271">
        <v>0</v>
      </c>
      <c r="R271">
        <v>644</v>
      </c>
      <c r="S271">
        <v>490</v>
      </c>
      <c r="T271">
        <v>26</v>
      </c>
      <c r="U271">
        <v>31</v>
      </c>
      <c r="V271">
        <v>3</v>
      </c>
      <c r="W271">
        <v>2148</v>
      </c>
      <c r="X271">
        <v>1117</v>
      </c>
      <c r="Y271">
        <v>56</v>
      </c>
      <c r="Z271">
        <v>216</v>
      </c>
      <c r="AA271">
        <v>25</v>
      </c>
      <c r="AB271">
        <v>1051</v>
      </c>
      <c r="AC271">
        <v>610</v>
      </c>
      <c r="AD271">
        <v>37</v>
      </c>
      <c r="AE271">
        <v>126</v>
      </c>
      <c r="AF271">
        <v>17</v>
      </c>
      <c r="AG271">
        <v>411</v>
      </c>
      <c r="AH271">
        <v>150</v>
      </c>
      <c r="AI271">
        <v>3</v>
      </c>
      <c r="AJ271">
        <v>71</v>
      </c>
      <c r="AK271">
        <v>6</v>
      </c>
      <c r="AL271">
        <v>151</v>
      </c>
      <c r="AM271">
        <v>115</v>
      </c>
      <c r="AN271">
        <v>13</v>
      </c>
      <c r="AO271">
        <v>1</v>
      </c>
      <c r="AP271">
        <v>0</v>
      </c>
      <c r="AQ271">
        <v>0</v>
      </c>
      <c r="AR271">
        <v>1</v>
      </c>
      <c r="AS271">
        <v>1</v>
      </c>
      <c r="AT271">
        <v>0</v>
      </c>
      <c r="AU271">
        <v>0</v>
      </c>
      <c r="AV271">
        <v>0</v>
      </c>
      <c r="AW271">
        <v>0</v>
      </c>
      <c r="AX271">
        <v>0</v>
      </c>
      <c r="AY271">
        <v>0</v>
      </c>
      <c r="AZ271">
        <v>0</v>
      </c>
      <c r="BA271">
        <v>0</v>
      </c>
      <c r="BB271">
        <v>0</v>
      </c>
      <c r="BC271">
        <v>0</v>
      </c>
      <c r="BD271">
        <v>0</v>
      </c>
      <c r="BE271">
        <v>0</v>
      </c>
      <c r="BF271">
        <v>0</v>
      </c>
      <c r="BG271" s="20">
        <v>8</v>
      </c>
      <c r="BH271" s="20">
        <v>3</v>
      </c>
      <c r="BI271" s="20">
        <v>132</v>
      </c>
      <c r="BJ271" s="20">
        <v>49</v>
      </c>
      <c r="BK271" s="20">
        <v>576</v>
      </c>
      <c r="BL271" s="20">
        <v>1745</v>
      </c>
      <c r="BM271" s="20">
        <v>842</v>
      </c>
      <c r="BN271" s="20">
        <v>299</v>
      </c>
      <c r="BO271" s="20">
        <v>133</v>
      </c>
      <c r="BP271" s="20">
        <v>8366</v>
      </c>
      <c r="BQ271" s="20">
        <v>2603</v>
      </c>
      <c r="BR271" s="20">
        <v>0</v>
      </c>
      <c r="BS271" s="20">
        <v>209</v>
      </c>
      <c r="BT271" s="20">
        <v>2224</v>
      </c>
      <c r="BU271" s="20">
        <v>203</v>
      </c>
      <c r="BV271" s="20">
        <v>5295</v>
      </c>
    </row>
    <row r="272" spans="1:74" x14ac:dyDescent="0.25">
      <c r="A272" s="20" t="s">
        <v>676</v>
      </c>
      <c r="B272" s="20" t="s">
        <v>677</v>
      </c>
      <c r="C272" s="20" t="s">
        <v>701</v>
      </c>
      <c r="D272" s="1">
        <v>44571</v>
      </c>
      <c r="E272">
        <v>179</v>
      </c>
      <c r="F272">
        <v>2</v>
      </c>
      <c r="G272">
        <v>0</v>
      </c>
      <c r="H272">
        <v>0</v>
      </c>
      <c r="I272">
        <v>0</v>
      </c>
      <c r="J272">
        <v>124</v>
      </c>
      <c r="K272">
        <v>8</v>
      </c>
      <c r="L272">
        <v>8</v>
      </c>
      <c r="M272">
        <v>1</v>
      </c>
      <c r="N272">
        <v>2</v>
      </c>
      <c r="O272">
        <v>2</v>
      </c>
      <c r="P272">
        <v>0</v>
      </c>
      <c r="Q272">
        <v>0</v>
      </c>
      <c r="R272">
        <v>388</v>
      </c>
      <c r="S272">
        <v>292</v>
      </c>
      <c r="T272">
        <v>22</v>
      </c>
      <c r="U272">
        <v>9</v>
      </c>
      <c r="V272">
        <v>1</v>
      </c>
      <c r="W272">
        <v>1845</v>
      </c>
      <c r="X272">
        <v>951</v>
      </c>
      <c r="Y272">
        <v>103</v>
      </c>
      <c r="Z272">
        <v>178</v>
      </c>
      <c r="AA272">
        <v>22</v>
      </c>
      <c r="AB272">
        <v>990</v>
      </c>
      <c r="AC272">
        <v>612</v>
      </c>
      <c r="AD272">
        <v>24</v>
      </c>
      <c r="AE272">
        <v>122</v>
      </c>
      <c r="AF272">
        <v>16</v>
      </c>
      <c r="AG272">
        <v>269</v>
      </c>
      <c r="AH272">
        <v>103</v>
      </c>
      <c r="AI272">
        <v>8</v>
      </c>
      <c r="AJ272">
        <v>25</v>
      </c>
      <c r="AK272">
        <v>7</v>
      </c>
      <c r="AL272">
        <v>63</v>
      </c>
      <c r="AM272">
        <v>46</v>
      </c>
      <c r="AN272">
        <v>5</v>
      </c>
      <c r="AO272">
        <v>1</v>
      </c>
      <c r="AP272">
        <v>0</v>
      </c>
      <c r="AQ272">
        <v>0</v>
      </c>
      <c r="AR272">
        <v>1</v>
      </c>
      <c r="AS272">
        <v>0</v>
      </c>
      <c r="AT272">
        <v>0</v>
      </c>
      <c r="AU272">
        <v>0</v>
      </c>
      <c r="AV272">
        <v>0</v>
      </c>
      <c r="AW272">
        <v>0</v>
      </c>
      <c r="AX272">
        <v>0</v>
      </c>
      <c r="AY272">
        <v>0</v>
      </c>
      <c r="AZ272">
        <v>0</v>
      </c>
      <c r="BA272">
        <v>0</v>
      </c>
      <c r="BB272">
        <v>0</v>
      </c>
      <c r="BC272">
        <v>0</v>
      </c>
      <c r="BD272">
        <v>0</v>
      </c>
      <c r="BE272">
        <v>0</v>
      </c>
      <c r="BF272">
        <v>0</v>
      </c>
      <c r="BG272" s="20">
        <v>0</v>
      </c>
      <c r="BH272" s="20">
        <v>0</v>
      </c>
      <c r="BI272" s="20">
        <v>157</v>
      </c>
      <c r="BJ272" s="20">
        <v>2</v>
      </c>
      <c r="BK272" s="20">
        <v>349</v>
      </c>
      <c r="BL272" s="20">
        <v>1449</v>
      </c>
      <c r="BM272" s="20">
        <v>799</v>
      </c>
      <c r="BN272" s="20">
        <v>213</v>
      </c>
      <c r="BO272" s="20">
        <v>54</v>
      </c>
      <c r="BP272" s="20">
        <v>7118</v>
      </c>
      <c r="BQ272" s="20">
        <v>2214</v>
      </c>
      <c r="BR272" s="20">
        <v>0</v>
      </c>
      <c r="BS272" s="20">
        <v>215</v>
      </c>
      <c r="BT272" s="20">
        <v>1738</v>
      </c>
      <c r="BU272" s="20">
        <v>252</v>
      </c>
      <c r="BV272" s="20">
        <v>4522</v>
      </c>
    </row>
    <row r="273" spans="1:74" x14ac:dyDescent="0.25">
      <c r="A273" s="20" t="s">
        <v>676</v>
      </c>
      <c r="B273" s="20" t="s">
        <v>702</v>
      </c>
      <c r="C273" s="20" t="s">
        <v>703</v>
      </c>
      <c r="D273" s="1">
        <v>44571</v>
      </c>
      <c r="E273">
        <v>63</v>
      </c>
      <c r="F273">
        <v>3</v>
      </c>
      <c r="G273">
        <v>1</v>
      </c>
      <c r="H273">
        <v>2</v>
      </c>
      <c r="I273">
        <v>1</v>
      </c>
      <c r="J273">
        <v>40</v>
      </c>
      <c r="K273">
        <v>3</v>
      </c>
      <c r="L273">
        <v>7</v>
      </c>
      <c r="M273">
        <v>2</v>
      </c>
      <c r="N273">
        <v>60</v>
      </c>
      <c r="O273">
        <v>46</v>
      </c>
      <c r="P273">
        <v>4</v>
      </c>
      <c r="Q273">
        <v>0</v>
      </c>
      <c r="R273">
        <v>121</v>
      </c>
      <c r="S273">
        <v>95</v>
      </c>
      <c r="T273">
        <v>8</v>
      </c>
      <c r="U273">
        <v>4</v>
      </c>
      <c r="V273">
        <v>0</v>
      </c>
      <c r="W273">
        <v>742</v>
      </c>
      <c r="X273">
        <v>353</v>
      </c>
      <c r="Y273">
        <v>8</v>
      </c>
      <c r="Z273">
        <v>127</v>
      </c>
      <c r="AA273">
        <v>7</v>
      </c>
      <c r="AB273">
        <v>379</v>
      </c>
      <c r="AC273">
        <v>161</v>
      </c>
      <c r="AD273">
        <v>1</v>
      </c>
      <c r="AE273">
        <v>69</v>
      </c>
      <c r="AF273">
        <v>25</v>
      </c>
      <c r="AG273">
        <v>110</v>
      </c>
      <c r="AH273">
        <v>46</v>
      </c>
      <c r="AI273">
        <v>0</v>
      </c>
      <c r="AJ273">
        <v>20</v>
      </c>
      <c r="AK273">
        <v>4</v>
      </c>
      <c r="AL273">
        <v>41</v>
      </c>
      <c r="AM273">
        <v>31</v>
      </c>
      <c r="AN273">
        <v>2</v>
      </c>
      <c r="AO273">
        <v>0</v>
      </c>
      <c r="AP273">
        <v>0</v>
      </c>
      <c r="AQ273">
        <v>0</v>
      </c>
      <c r="AR273">
        <v>1</v>
      </c>
      <c r="AS273">
        <v>0</v>
      </c>
      <c r="AT273">
        <v>0</v>
      </c>
      <c r="AU273">
        <v>0</v>
      </c>
      <c r="AV273">
        <v>1</v>
      </c>
      <c r="AW273">
        <v>0</v>
      </c>
      <c r="AX273">
        <v>0</v>
      </c>
      <c r="AY273">
        <v>0</v>
      </c>
      <c r="AZ273">
        <v>0</v>
      </c>
      <c r="BA273">
        <v>2</v>
      </c>
      <c r="BB273">
        <v>0</v>
      </c>
      <c r="BC273">
        <v>1</v>
      </c>
      <c r="BD273">
        <v>0</v>
      </c>
      <c r="BE273">
        <v>0</v>
      </c>
      <c r="BF273">
        <v>0</v>
      </c>
      <c r="BG273" s="20">
        <v>2</v>
      </c>
      <c r="BH273" s="20">
        <v>1</v>
      </c>
      <c r="BI273" s="20">
        <v>51</v>
      </c>
      <c r="BJ273" s="20">
        <v>52</v>
      </c>
      <c r="BK273" s="20">
        <v>106</v>
      </c>
      <c r="BL273" s="20">
        <v>564</v>
      </c>
      <c r="BM273" s="20">
        <v>268</v>
      </c>
      <c r="BN273" s="20">
        <v>81</v>
      </c>
      <c r="BO273" s="20">
        <v>39</v>
      </c>
      <c r="BP273" s="20">
        <v>4165</v>
      </c>
      <c r="BQ273" s="20">
        <v>1174</v>
      </c>
      <c r="BR273" s="20">
        <v>0</v>
      </c>
      <c r="BS273" s="20">
        <v>11</v>
      </c>
      <c r="BT273" s="20">
        <v>1217</v>
      </c>
      <c r="BU273" s="20">
        <v>358</v>
      </c>
      <c r="BV273" s="20">
        <v>2387</v>
      </c>
    </row>
    <row r="274" spans="1:74" x14ac:dyDescent="0.25">
      <c r="A274" s="20" t="s">
        <v>676</v>
      </c>
      <c r="B274" s="20" t="s">
        <v>693</v>
      </c>
      <c r="C274" s="20" t="s">
        <v>704</v>
      </c>
      <c r="D274" s="1">
        <v>44571</v>
      </c>
      <c r="E274">
        <v>58</v>
      </c>
      <c r="F274">
        <v>1</v>
      </c>
      <c r="G274">
        <v>0</v>
      </c>
      <c r="H274">
        <v>0</v>
      </c>
      <c r="I274">
        <v>0</v>
      </c>
      <c r="J274">
        <v>33</v>
      </c>
      <c r="K274">
        <v>1</v>
      </c>
      <c r="L274">
        <v>10</v>
      </c>
      <c r="M274">
        <v>2</v>
      </c>
      <c r="N274">
        <v>7</v>
      </c>
      <c r="O274">
        <v>4</v>
      </c>
      <c r="P274">
        <v>0</v>
      </c>
      <c r="Q274">
        <v>0</v>
      </c>
      <c r="R274">
        <v>159</v>
      </c>
      <c r="S274">
        <v>112</v>
      </c>
      <c r="T274">
        <v>16</v>
      </c>
      <c r="U274">
        <v>2</v>
      </c>
      <c r="V274">
        <v>0</v>
      </c>
      <c r="W274">
        <v>521</v>
      </c>
      <c r="X274">
        <v>262</v>
      </c>
      <c r="Y274">
        <v>16</v>
      </c>
      <c r="Z274">
        <v>88</v>
      </c>
      <c r="AA274">
        <v>5</v>
      </c>
      <c r="AB274">
        <v>329</v>
      </c>
      <c r="AC274">
        <v>165</v>
      </c>
      <c r="AD274">
        <v>4</v>
      </c>
      <c r="AE274">
        <v>59</v>
      </c>
      <c r="AF274">
        <v>29</v>
      </c>
      <c r="AG274">
        <v>114</v>
      </c>
      <c r="AH274">
        <v>45</v>
      </c>
      <c r="AI274">
        <v>2</v>
      </c>
      <c r="AJ274">
        <v>22</v>
      </c>
      <c r="AK274">
        <v>1</v>
      </c>
      <c r="AL274">
        <v>38</v>
      </c>
      <c r="AM274">
        <v>23</v>
      </c>
      <c r="AN274">
        <v>3</v>
      </c>
      <c r="AO274">
        <v>0</v>
      </c>
      <c r="AP274">
        <v>0</v>
      </c>
      <c r="AQ274">
        <v>0</v>
      </c>
      <c r="AR274">
        <v>1</v>
      </c>
      <c r="AS274">
        <v>0</v>
      </c>
      <c r="AT274">
        <v>0</v>
      </c>
      <c r="AU274">
        <v>0</v>
      </c>
      <c r="AV274">
        <v>0</v>
      </c>
      <c r="AW274">
        <v>0</v>
      </c>
      <c r="AX274">
        <v>0</v>
      </c>
      <c r="AY274">
        <v>0</v>
      </c>
      <c r="AZ274">
        <v>0</v>
      </c>
      <c r="BA274">
        <v>0</v>
      </c>
      <c r="BB274">
        <v>0</v>
      </c>
      <c r="BC274">
        <v>0</v>
      </c>
      <c r="BD274">
        <v>0</v>
      </c>
      <c r="BE274">
        <v>0</v>
      </c>
      <c r="BF274">
        <v>0</v>
      </c>
      <c r="BG274" s="20">
        <v>0</v>
      </c>
      <c r="BH274" s="20">
        <v>0</v>
      </c>
      <c r="BI274" s="20">
        <v>42</v>
      </c>
      <c r="BJ274" s="20">
        <v>6</v>
      </c>
      <c r="BK274" s="20">
        <v>135</v>
      </c>
      <c r="BL274" s="20">
        <v>385</v>
      </c>
      <c r="BM274" s="20">
        <v>228</v>
      </c>
      <c r="BN274" s="20">
        <v>79</v>
      </c>
      <c r="BO274" s="20">
        <v>34</v>
      </c>
      <c r="BP274" s="20">
        <v>2478</v>
      </c>
      <c r="BQ274" s="20">
        <v>869</v>
      </c>
      <c r="BR274" s="20">
        <v>0</v>
      </c>
      <c r="BS274" s="20">
        <v>35</v>
      </c>
      <c r="BT274" s="20">
        <v>572</v>
      </c>
      <c r="BU274" s="20">
        <v>184</v>
      </c>
      <c r="BV274" s="20">
        <v>1555</v>
      </c>
    </row>
    <row r="275" spans="1:74" x14ac:dyDescent="0.25">
      <c r="A275" s="20" t="s">
        <v>676</v>
      </c>
      <c r="B275" s="20" t="s">
        <v>679</v>
      </c>
      <c r="C275" s="20" t="s">
        <v>705</v>
      </c>
      <c r="D275" s="1">
        <v>44571</v>
      </c>
      <c r="E275">
        <v>143</v>
      </c>
      <c r="F275">
        <v>3</v>
      </c>
      <c r="G275">
        <v>3</v>
      </c>
      <c r="H275">
        <v>1</v>
      </c>
      <c r="I275">
        <v>0</v>
      </c>
      <c r="J275">
        <v>78</v>
      </c>
      <c r="K275">
        <v>13</v>
      </c>
      <c r="L275">
        <v>5</v>
      </c>
      <c r="M275">
        <v>4</v>
      </c>
      <c r="N275">
        <v>6</v>
      </c>
      <c r="O275">
        <v>1</v>
      </c>
      <c r="P275">
        <v>0</v>
      </c>
      <c r="Q275">
        <v>1</v>
      </c>
      <c r="R275">
        <v>420</v>
      </c>
      <c r="S275">
        <v>286</v>
      </c>
      <c r="T275">
        <v>26</v>
      </c>
      <c r="U275">
        <v>8</v>
      </c>
      <c r="V275">
        <v>3</v>
      </c>
      <c r="W275">
        <v>1823</v>
      </c>
      <c r="X275">
        <v>820</v>
      </c>
      <c r="Y275">
        <v>150</v>
      </c>
      <c r="Z275">
        <v>128</v>
      </c>
      <c r="AA275">
        <v>29</v>
      </c>
      <c r="AB275">
        <v>792</v>
      </c>
      <c r="AC275">
        <v>388</v>
      </c>
      <c r="AD275">
        <v>117</v>
      </c>
      <c r="AE275">
        <v>36</v>
      </c>
      <c r="AF275">
        <v>27</v>
      </c>
      <c r="AG275">
        <v>266</v>
      </c>
      <c r="AH275">
        <v>86</v>
      </c>
      <c r="AI275">
        <v>16</v>
      </c>
      <c r="AJ275">
        <v>37</v>
      </c>
      <c r="AK275">
        <v>7</v>
      </c>
      <c r="AL275">
        <v>37</v>
      </c>
      <c r="AM275">
        <v>18</v>
      </c>
      <c r="AN275">
        <v>2</v>
      </c>
      <c r="AO275">
        <v>0</v>
      </c>
      <c r="AP275">
        <v>0</v>
      </c>
      <c r="AQ275">
        <v>0</v>
      </c>
      <c r="AR275">
        <v>0</v>
      </c>
      <c r="AS275">
        <v>0</v>
      </c>
      <c r="AT275">
        <v>0</v>
      </c>
      <c r="AU275">
        <v>0</v>
      </c>
      <c r="AV275">
        <v>0</v>
      </c>
      <c r="AW275">
        <v>0</v>
      </c>
      <c r="AX275">
        <v>0</v>
      </c>
      <c r="AY275">
        <v>0</v>
      </c>
      <c r="AZ275">
        <v>0</v>
      </c>
      <c r="BA275">
        <v>0</v>
      </c>
      <c r="BB275">
        <v>0</v>
      </c>
      <c r="BC275">
        <v>0</v>
      </c>
      <c r="BD275">
        <v>0</v>
      </c>
      <c r="BE275">
        <v>0</v>
      </c>
      <c r="BF275">
        <v>0</v>
      </c>
      <c r="BG275" s="20">
        <v>3</v>
      </c>
      <c r="BH275" s="20">
        <v>1</v>
      </c>
      <c r="BI275" s="20">
        <v>118</v>
      </c>
      <c r="BJ275" s="20">
        <v>5</v>
      </c>
      <c r="BK275" s="20">
        <v>374</v>
      </c>
      <c r="BL275" s="20">
        <v>1412</v>
      </c>
      <c r="BM275" s="20">
        <v>581</v>
      </c>
      <c r="BN275" s="20">
        <v>183</v>
      </c>
      <c r="BO275" s="20">
        <v>32</v>
      </c>
      <c r="BP275" s="20">
        <v>10298</v>
      </c>
      <c r="BQ275" s="20">
        <v>2174</v>
      </c>
      <c r="BR275" s="20">
        <v>0</v>
      </c>
      <c r="BS275" s="20">
        <v>235</v>
      </c>
      <c r="BT275" s="20">
        <v>3161</v>
      </c>
      <c r="BU275" s="20">
        <v>1302</v>
      </c>
      <c r="BV275" s="20">
        <v>5036</v>
      </c>
    </row>
    <row r="276" spans="1:74" x14ac:dyDescent="0.25">
      <c r="A276" s="20" t="s">
        <v>676</v>
      </c>
      <c r="B276" s="20" t="s">
        <v>702</v>
      </c>
      <c r="C276" s="20" t="s">
        <v>706</v>
      </c>
      <c r="D276" s="1">
        <v>44571</v>
      </c>
      <c r="E276">
        <v>165</v>
      </c>
      <c r="F276">
        <v>11</v>
      </c>
      <c r="G276">
        <v>6</v>
      </c>
      <c r="H276">
        <v>0</v>
      </c>
      <c r="I276">
        <v>0</v>
      </c>
      <c r="J276">
        <v>75</v>
      </c>
      <c r="K276">
        <v>12</v>
      </c>
      <c r="L276">
        <v>13</v>
      </c>
      <c r="M276">
        <v>7</v>
      </c>
      <c r="N276">
        <v>4</v>
      </c>
      <c r="O276">
        <v>0</v>
      </c>
      <c r="P276">
        <v>0</v>
      </c>
      <c r="Q276">
        <v>0</v>
      </c>
      <c r="R276">
        <v>256</v>
      </c>
      <c r="S276">
        <v>157</v>
      </c>
      <c r="T276">
        <v>15</v>
      </c>
      <c r="U276">
        <v>12</v>
      </c>
      <c r="V276">
        <v>2</v>
      </c>
      <c r="W276">
        <v>1943</v>
      </c>
      <c r="X276">
        <v>554</v>
      </c>
      <c r="Y276">
        <v>106</v>
      </c>
      <c r="Z276">
        <v>242</v>
      </c>
      <c r="AA276">
        <v>33</v>
      </c>
      <c r="AB276">
        <v>757</v>
      </c>
      <c r="AC276">
        <v>250</v>
      </c>
      <c r="AD276">
        <v>15</v>
      </c>
      <c r="AE276">
        <v>113</v>
      </c>
      <c r="AF276">
        <v>52</v>
      </c>
      <c r="AG276">
        <v>354</v>
      </c>
      <c r="AH276">
        <v>54</v>
      </c>
      <c r="AI276">
        <v>14</v>
      </c>
      <c r="AJ276">
        <v>57</v>
      </c>
      <c r="AK276">
        <v>4</v>
      </c>
      <c r="AL276">
        <v>61</v>
      </c>
      <c r="AM276">
        <v>23</v>
      </c>
      <c r="AN276">
        <v>9</v>
      </c>
      <c r="AO276">
        <v>3</v>
      </c>
      <c r="AP276">
        <v>0</v>
      </c>
      <c r="AQ276">
        <v>0</v>
      </c>
      <c r="AR276">
        <v>2</v>
      </c>
      <c r="AS276">
        <v>1</v>
      </c>
      <c r="AT276">
        <v>0</v>
      </c>
      <c r="AU276">
        <v>0</v>
      </c>
      <c r="AV276">
        <v>0</v>
      </c>
      <c r="AW276">
        <v>0</v>
      </c>
      <c r="AX276">
        <v>0</v>
      </c>
      <c r="AY276">
        <v>0</v>
      </c>
      <c r="AZ276">
        <v>0</v>
      </c>
      <c r="BA276">
        <v>0</v>
      </c>
      <c r="BB276">
        <v>0</v>
      </c>
      <c r="BC276">
        <v>0</v>
      </c>
      <c r="BD276">
        <v>0</v>
      </c>
      <c r="BE276">
        <v>0</v>
      </c>
      <c r="BF276">
        <v>0</v>
      </c>
      <c r="BG276" s="20">
        <v>8</v>
      </c>
      <c r="BH276" s="20">
        <v>0</v>
      </c>
      <c r="BI276" s="20">
        <v>126</v>
      </c>
      <c r="BJ276" s="20">
        <v>4</v>
      </c>
      <c r="BK276" s="20">
        <v>224</v>
      </c>
      <c r="BL276" s="20">
        <v>1434</v>
      </c>
      <c r="BM276" s="20">
        <v>557</v>
      </c>
      <c r="BN276" s="20">
        <v>256</v>
      </c>
      <c r="BO276" s="20">
        <v>45</v>
      </c>
      <c r="BP276" s="20">
        <v>9604</v>
      </c>
      <c r="BQ276" s="20">
        <v>813</v>
      </c>
      <c r="BR276" s="20">
        <v>0</v>
      </c>
      <c r="BS276" s="20">
        <v>140</v>
      </c>
      <c r="BT276" s="20">
        <v>2541</v>
      </c>
      <c r="BU276" s="20">
        <v>625</v>
      </c>
      <c r="BV276" s="20">
        <v>5858</v>
      </c>
    </row>
    <row r="277" spans="1:74" x14ac:dyDescent="0.25">
      <c r="A277" s="20" t="s">
        <v>676</v>
      </c>
      <c r="B277" s="20" t="s">
        <v>687</v>
      </c>
      <c r="C277" s="20" t="s">
        <v>707</v>
      </c>
      <c r="D277" s="1">
        <v>44571</v>
      </c>
      <c r="E277">
        <v>32</v>
      </c>
      <c r="F277">
        <v>0</v>
      </c>
      <c r="G277">
        <v>0</v>
      </c>
      <c r="H277">
        <v>0</v>
      </c>
      <c r="I277">
        <v>0</v>
      </c>
      <c r="J277">
        <v>27</v>
      </c>
      <c r="K277">
        <v>0</v>
      </c>
      <c r="L277">
        <v>0</v>
      </c>
      <c r="M277">
        <v>0</v>
      </c>
      <c r="N277">
        <v>0</v>
      </c>
      <c r="O277">
        <v>0</v>
      </c>
      <c r="P277">
        <v>0</v>
      </c>
      <c r="Q277">
        <v>0</v>
      </c>
      <c r="R277">
        <v>128</v>
      </c>
      <c r="S277">
        <v>112</v>
      </c>
      <c r="T277">
        <v>1</v>
      </c>
      <c r="U277">
        <v>4</v>
      </c>
      <c r="V277">
        <v>0</v>
      </c>
      <c r="W277">
        <v>256</v>
      </c>
      <c r="X277">
        <v>189</v>
      </c>
      <c r="Y277">
        <v>2</v>
      </c>
      <c r="Z277">
        <v>18</v>
      </c>
      <c r="AA277">
        <v>9</v>
      </c>
      <c r="AB277">
        <v>288</v>
      </c>
      <c r="AC277">
        <v>191</v>
      </c>
      <c r="AD277">
        <v>1</v>
      </c>
      <c r="AE277">
        <v>34</v>
      </c>
      <c r="AF277">
        <v>23</v>
      </c>
      <c r="AG277">
        <v>46</v>
      </c>
      <c r="AH277">
        <v>25</v>
      </c>
      <c r="AI277">
        <v>0</v>
      </c>
      <c r="AJ277">
        <v>7</v>
      </c>
      <c r="AK277">
        <v>3</v>
      </c>
      <c r="AL277">
        <v>10</v>
      </c>
      <c r="AM277">
        <v>10</v>
      </c>
      <c r="AN277">
        <v>0</v>
      </c>
      <c r="AO277">
        <v>0</v>
      </c>
      <c r="AP277">
        <v>0</v>
      </c>
      <c r="AQ277">
        <v>0</v>
      </c>
      <c r="AR277">
        <v>0</v>
      </c>
      <c r="AS277">
        <v>0</v>
      </c>
      <c r="AT277">
        <v>0</v>
      </c>
      <c r="AU277">
        <v>0</v>
      </c>
      <c r="AV277">
        <v>0</v>
      </c>
      <c r="AW277">
        <v>0</v>
      </c>
      <c r="AX277">
        <v>0</v>
      </c>
      <c r="AY277">
        <v>0</v>
      </c>
      <c r="AZ277">
        <v>0</v>
      </c>
      <c r="BA277">
        <v>0</v>
      </c>
      <c r="BB277">
        <v>0</v>
      </c>
      <c r="BC277">
        <v>0</v>
      </c>
      <c r="BD277">
        <v>0</v>
      </c>
      <c r="BE277">
        <v>0</v>
      </c>
      <c r="BF277">
        <v>0</v>
      </c>
      <c r="BG277" s="20">
        <v>0</v>
      </c>
      <c r="BH277" s="20">
        <v>0</v>
      </c>
      <c r="BI277" s="20">
        <v>30</v>
      </c>
      <c r="BJ277" s="20">
        <v>0</v>
      </c>
      <c r="BK277" s="20">
        <v>122</v>
      </c>
      <c r="BL277" s="20">
        <v>223</v>
      </c>
      <c r="BM277" s="20">
        <v>225</v>
      </c>
      <c r="BN277" s="20">
        <v>36</v>
      </c>
      <c r="BO277" s="20">
        <v>10</v>
      </c>
      <c r="BP277" s="20">
        <v>1493</v>
      </c>
      <c r="BQ277" s="20">
        <v>671</v>
      </c>
      <c r="BR277" s="20">
        <v>0</v>
      </c>
      <c r="BS277" s="20">
        <v>3</v>
      </c>
      <c r="BT277" s="20">
        <v>320</v>
      </c>
      <c r="BU277" s="20">
        <v>114</v>
      </c>
      <c r="BV277" s="20">
        <v>1008</v>
      </c>
    </row>
    <row r="278" spans="1:74" x14ac:dyDescent="0.25">
      <c r="A278" s="20" t="s">
        <v>676</v>
      </c>
      <c r="B278" s="20" t="s">
        <v>702</v>
      </c>
      <c r="C278" s="20" t="s">
        <v>708</v>
      </c>
      <c r="D278" s="1">
        <v>44571</v>
      </c>
      <c r="E278">
        <v>190</v>
      </c>
      <c r="F278">
        <v>7</v>
      </c>
      <c r="G278">
        <v>5</v>
      </c>
      <c r="H278">
        <v>1</v>
      </c>
      <c r="I278">
        <v>0</v>
      </c>
      <c r="J278">
        <v>105</v>
      </c>
      <c r="K278">
        <v>2</v>
      </c>
      <c r="L278">
        <v>18</v>
      </c>
      <c r="M278">
        <v>2</v>
      </c>
      <c r="N278">
        <v>14</v>
      </c>
      <c r="O278">
        <v>11</v>
      </c>
      <c r="P278">
        <v>0</v>
      </c>
      <c r="Q278">
        <v>0</v>
      </c>
      <c r="R278">
        <v>319</v>
      </c>
      <c r="S278">
        <v>200</v>
      </c>
      <c r="T278">
        <v>22</v>
      </c>
      <c r="U278">
        <v>5</v>
      </c>
      <c r="V278">
        <v>9</v>
      </c>
      <c r="W278">
        <v>2342</v>
      </c>
      <c r="X278">
        <v>1033</v>
      </c>
      <c r="Y278">
        <v>21</v>
      </c>
      <c r="Z278">
        <v>304</v>
      </c>
      <c r="AA278">
        <v>44</v>
      </c>
      <c r="AB278">
        <v>792</v>
      </c>
      <c r="AC278">
        <v>383</v>
      </c>
      <c r="AD278">
        <v>0</v>
      </c>
      <c r="AE278">
        <v>123</v>
      </c>
      <c r="AF278">
        <v>41</v>
      </c>
      <c r="AG278">
        <v>431</v>
      </c>
      <c r="AH278">
        <v>156</v>
      </c>
      <c r="AI278">
        <v>0</v>
      </c>
      <c r="AJ278">
        <v>69</v>
      </c>
      <c r="AK278">
        <v>6</v>
      </c>
      <c r="AL278">
        <v>80</v>
      </c>
      <c r="AM278">
        <v>43</v>
      </c>
      <c r="AN278">
        <v>10</v>
      </c>
      <c r="AO278">
        <v>3</v>
      </c>
      <c r="AP278">
        <v>0</v>
      </c>
      <c r="AQ278">
        <v>0</v>
      </c>
      <c r="AR278">
        <v>0</v>
      </c>
      <c r="AS278">
        <v>0</v>
      </c>
      <c r="AT278">
        <v>0</v>
      </c>
      <c r="AU278">
        <v>0</v>
      </c>
      <c r="AV278">
        <v>0</v>
      </c>
      <c r="AW278">
        <v>0</v>
      </c>
      <c r="AX278">
        <v>0</v>
      </c>
      <c r="AY278">
        <v>0</v>
      </c>
      <c r="AZ278">
        <v>0</v>
      </c>
      <c r="BA278">
        <v>0</v>
      </c>
      <c r="BB278">
        <v>0</v>
      </c>
      <c r="BC278">
        <v>0</v>
      </c>
      <c r="BD278">
        <v>0</v>
      </c>
      <c r="BE278">
        <v>0</v>
      </c>
      <c r="BF278">
        <v>0</v>
      </c>
      <c r="BG278" s="20">
        <v>7</v>
      </c>
      <c r="BH278" s="20">
        <v>1</v>
      </c>
      <c r="BI278" s="20">
        <v>160</v>
      </c>
      <c r="BJ278" s="20">
        <v>14</v>
      </c>
      <c r="BK278" s="20">
        <v>270</v>
      </c>
      <c r="BL278" s="20">
        <v>1844</v>
      </c>
      <c r="BM278" s="20">
        <v>611</v>
      </c>
      <c r="BN278" s="20">
        <v>324</v>
      </c>
      <c r="BO278" s="20">
        <v>64</v>
      </c>
      <c r="BP278" s="20">
        <v>9695</v>
      </c>
      <c r="BQ278" s="20">
        <v>2656</v>
      </c>
      <c r="BR278" s="20">
        <v>0</v>
      </c>
      <c r="BS278" s="20">
        <v>19</v>
      </c>
      <c r="BT278" s="20">
        <v>2347</v>
      </c>
      <c r="BU278" s="20">
        <v>670</v>
      </c>
      <c r="BV278" s="20">
        <v>6136</v>
      </c>
    </row>
    <row r="279" spans="1:74" x14ac:dyDescent="0.25">
      <c r="A279" s="20" t="s">
        <v>676</v>
      </c>
      <c r="B279" s="20" t="s">
        <v>693</v>
      </c>
      <c r="C279" s="20" t="s">
        <v>709</v>
      </c>
      <c r="D279" s="1">
        <v>44571</v>
      </c>
      <c r="E279">
        <v>215</v>
      </c>
      <c r="F279">
        <v>9</v>
      </c>
      <c r="G279">
        <v>8</v>
      </c>
      <c r="H279">
        <v>1</v>
      </c>
      <c r="I279">
        <v>1</v>
      </c>
      <c r="J279">
        <v>137</v>
      </c>
      <c r="K279">
        <v>5</v>
      </c>
      <c r="L279">
        <v>19</v>
      </c>
      <c r="M279">
        <v>1</v>
      </c>
      <c r="N279">
        <v>15</v>
      </c>
      <c r="O279">
        <v>13</v>
      </c>
      <c r="P279">
        <v>0</v>
      </c>
      <c r="Q279">
        <v>0</v>
      </c>
      <c r="R279">
        <v>627</v>
      </c>
      <c r="S279">
        <v>481</v>
      </c>
      <c r="T279">
        <v>59</v>
      </c>
      <c r="U279">
        <v>2</v>
      </c>
      <c r="V279">
        <v>2</v>
      </c>
      <c r="W279">
        <v>2137</v>
      </c>
      <c r="X279">
        <v>1053</v>
      </c>
      <c r="Y279">
        <v>62</v>
      </c>
      <c r="Z279">
        <v>290</v>
      </c>
      <c r="AA279">
        <v>21</v>
      </c>
      <c r="AB279">
        <v>1319</v>
      </c>
      <c r="AC279">
        <v>799</v>
      </c>
      <c r="AD279">
        <v>12</v>
      </c>
      <c r="AE279">
        <v>164</v>
      </c>
      <c r="AF279">
        <v>61</v>
      </c>
      <c r="AG279">
        <v>371</v>
      </c>
      <c r="AH279">
        <v>134</v>
      </c>
      <c r="AI279">
        <v>8</v>
      </c>
      <c r="AJ279">
        <v>82</v>
      </c>
      <c r="AK279">
        <v>8</v>
      </c>
      <c r="AL279">
        <v>130</v>
      </c>
      <c r="AM279">
        <v>86</v>
      </c>
      <c r="AN279">
        <v>11</v>
      </c>
      <c r="AO279">
        <v>2</v>
      </c>
      <c r="AP279">
        <v>0</v>
      </c>
      <c r="AQ279">
        <v>0</v>
      </c>
      <c r="AR279">
        <v>0</v>
      </c>
      <c r="AS279">
        <v>0</v>
      </c>
      <c r="AT279">
        <v>0</v>
      </c>
      <c r="AU279">
        <v>0</v>
      </c>
      <c r="AV279">
        <v>0</v>
      </c>
      <c r="AW279">
        <v>0</v>
      </c>
      <c r="AX279">
        <v>0</v>
      </c>
      <c r="AY279">
        <v>0</v>
      </c>
      <c r="AZ279">
        <v>0</v>
      </c>
      <c r="BA279">
        <v>0</v>
      </c>
      <c r="BB279">
        <v>0</v>
      </c>
      <c r="BC279">
        <v>0</v>
      </c>
      <c r="BD279">
        <v>0</v>
      </c>
      <c r="BE279">
        <v>0</v>
      </c>
      <c r="BF279">
        <v>0</v>
      </c>
      <c r="BG279" s="20">
        <v>9</v>
      </c>
      <c r="BH279" s="20">
        <v>1</v>
      </c>
      <c r="BI279" s="20">
        <v>184</v>
      </c>
      <c r="BJ279" s="20">
        <v>15</v>
      </c>
      <c r="BK279" s="20">
        <v>555</v>
      </c>
      <c r="BL279" s="20">
        <v>1670</v>
      </c>
      <c r="BM279" s="20">
        <v>1046</v>
      </c>
      <c r="BN279" s="20">
        <v>251</v>
      </c>
      <c r="BO279" s="20">
        <v>114</v>
      </c>
      <c r="BP279" s="20">
        <v>7586</v>
      </c>
      <c r="BQ279" s="20">
        <v>2518</v>
      </c>
      <c r="BR279" s="20">
        <v>0</v>
      </c>
      <c r="BS279" s="20">
        <v>110</v>
      </c>
      <c r="BT279" s="20">
        <v>1796</v>
      </c>
      <c r="BU279" s="20">
        <v>578</v>
      </c>
      <c r="BV279" s="20">
        <v>4704</v>
      </c>
    </row>
    <row r="280" spans="1:74" x14ac:dyDescent="0.25">
      <c r="A280" s="20" t="s">
        <v>676</v>
      </c>
      <c r="B280" s="20" t="s">
        <v>702</v>
      </c>
      <c r="C280" s="20" t="s">
        <v>710</v>
      </c>
      <c r="D280" s="1">
        <v>44571</v>
      </c>
      <c r="E280">
        <v>53</v>
      </c>
      <c r="F280">
        <v>2</v>
      </c>
      <c r="G280">
        <v>2</v>
      </c>
      <c r="H280">
        <v>0</v>
      </c>
      <c r="I280">
        <v>0</v>
      </c>
      <c r="J280">
        <v>31</v>
      </c>
      <c r="K280">
        <v>0</v>
      </c>
      <c r="L280">
        <v>4</v>
      </c>
      <c r="M280">
        <v>4</v>
      </c>
      <c r="N280">
        <v>0</v>
      </c>
      <c r="O280">
        <v>0</v>
      </c>
      <c r="P280">
        <v>0</v>
      </c>
      <c r="Q280">
        <v>0</v>
      </c>
      <c r="R280">
        <v>96</v>
      </c>
      <c r="S280">
        <v>61</v>
      </c>
      <c r="T280">
        <v>13</v>
      </c>
      <c r="U280">
        <v>4</v>
      </c>
      <c r="V280">
        <v>0</v>
      </c>
      <c r="W280">
        <v>617</v>
      </c>
      <c r="X280">
        <v>305</v>
      </c>
      <c r="Y280">
        <v>14</v>
      </c>
      <c r="Z280">
        <v>93</v>
      </c>
      <c r="AA280">
        <v>7</v>
      </c>
      <c r="AB280">
        <v>285</v>
      </c>
      <c r="AC280">
        <v>119</v>
      </c>
      <c r="AD280">
        <v>3</v>
      </c>
      <c r="AE280">
        <v>62</v>
      </c>
      <c r="AF280">
        <v>17</v>
      </c>
      <c r="AG280">
        <v>132</v>
      </c>
      <c r="AH280">
        <v>36</v>
      </c>
      <c r="AI280">
        <v>0</v>
      </c>
      <c r="AJ280">
        <v>28</v>
      </c>
      <c r="AK280">
        <v>2</v>
      </c>
      <c r="AL280">
        <v>24</v>
      </c>
      <c r="AM280">
        <v>17</v>
      </c>
      <c r="AN280">
        <v>2</v>
      </c>
      <c r="AO280">
        <v>0</v>
      </c>
      <c r="AP280">
        <v>0</v>
      </c>
      <c r="AQ280">
        <v>0</v>
      </c>
      <c r="AR280">
        <v>0</v>
      </c>
      <c r="AS280">
        <v>0</v>
      </c>
      <c r="AT280">
        <v>0</v>
      </c>
      <c r="AU280">
        <v>0</v>
      </c>
      <c r="AV280">
        <v>0</v>
      </c>
      <c r="AW280">
        <v>0</v>
      </c>
      <c r="AX280">
        <v>0</v>
      </c>
      <c r="AY280">
        <v>0</v>
      </c>
      <c r="AZ280">
        <v>0</v>
      </c>
      <c r="BA280">
        <v>0</v>
      </c>
      <c r="BB280">
        <v>0</v>
      </c>
      <c r="BC280">
        <v>0</v>
      </c>
      <c r="BD280">
        <v>0</v>
      </c>
      <c r="BE280">
        <v>0</v>
      </c>
      <c r="BF280">
        <v>0</v>
      </c>
      <c r="BG280" s="20">
        <v>2</v>
      </c>
      <c r="BH280" s="20">
        <v>0</v>
      </c>
      <c r="BI280" s="20">
        <v>43</v>
      </c>
      <c r="BJ280" s="20">
        <v>0</v>
      </c>
      <c r="BK280" s="20">
        <v>78</v>
      </c>
      <c r="BL280" s="20">
        <v>479</v>
      </c>
      <c r="BM280" s="20">
        <v>199</v>
      </c>
      <c r="BN280" s="20">
        <v>89</v>
      </c>
      <c r="BO280" s="20">
        <v>21</v>
      </c>
      <c r="BP280" s="20">
        <v>2570</v>
      </c>
      <c r="BQ280" s="20">
        <v>566</v>
      </c>
      <c r="BR280" s="20">
        <v>0</v>
      </c>
      <c r="BS280" s="20">
        <v>12</v>
      </c>
      <c r="BT280" s="20">
        <v>851</v>
      </c>
      <c r="BU280" s="20">
        <v>211</v>
      </c>
      <c r="BV280" s="20">
        <v>1364</v>
      </c>
    </row>
    <row r="281" spans="1:74" x14ac:dyDescent="0.25">
      <c r="A281" s="20" t="s">
        <v>676</v>
      </c>
      <c r="B281" s="20" t="s">
        <v>683</v>
      </c>
      <c r="C281" s="20" t="s">
        <v>711</v>
      </c>
      <c r="D281" s="1">
        <v>44571</v>
      </c>
      <c r="E281">
        <v>85</v>
      </c>
      <c r="F281">
        <v>0</v>
      </c>
      <c r="G281">
        <v>0</v>
      </c>
      <c r="H281">
        <v>0</v>
      </c>
      <c r="I281">
        <v>0</v>
      </c>
      <c r="J281">
        <v>44</v>
      </c>
      <c r="K281">
        <v>9</v>
      </c>
      <c r="L281">
        <v>3</v>
      </c>
      <c r="M281">
        <v>0</v>
      </c>
      <c r="N281">
        <v>0</v>
      </c>
      <c r="O281">
        <v>0</v>
      </c>
      <c r="P281">
        <v>0</v>
      </c>
      <c r="Q281">
        <v>0</v>
      </c>
      <c r="R281">
        <v>175</v>
      </c>
      <c r="S281">
        <v>112</v>
      </c>
      <c r="T281">
        <v>25</v>
      </c>
      <c r="U281">
        <v>0</v>
      </c>
      <c r="V281">
        <v>4</v>
      </c>
      <c r="W281">
        <v>862</v>
      </c>
      <c r="X281">
        <v>398</v>
      </c>
      <c r="Y281">
        <v>68</v>
      </c>
      <c r="Z281">
        <v>64</v>
      </c>
      <c r="AA281">
        <v>5</v>
      </c>
      <c r="AB281">
        <v>450</v>
      </c>
      <c r="AC281">
        <v>217</v>
      </c>
      <c r="AD281">
        <v>73</v>
      </c>
      <c r="AE281">
        <v>41</v>
      </c>
      <c r="AF281">
        <v>3</v>
      </c>
      <c r="AG281">
        <v>193</v>
      </c>
      <c r="AH281">
        <v>77</v>
      </c>
      <c r="AI281">
        <v>3</v>
      </c>
      <c r="AJ281">
        <v>24</v>
      </c>
      <c r="AK281">
        <v>2</v>
      </c>
      <c r="AL281">
        <v>26</v>
      </c>
      <c r="AM281">
        <v>11</v>
      </c>
      <c r="AN281">
        <v>3</v>
      </c>
      <c r="AO281">
        <v>0</v>
      </c>
      <c r="AP281">
        <v>0</v>
      </c>
      <c r="AQ281">
        <v>0</v>
      </c>
      <c r="AR281">
        <v>0</v>
      </c>
      <c r="AS281">
        <v>0</v>
      </c>
      <c r="AT281">
        <v>0</v>
      </c>
      <c r="AU281">
        <v>0</v>
      </c>
      <c r="AV281">
        <v>0</v>
      </c>
      <c r="AW281">
        <v>0</v>
      </c>
      <c r="AX281">
        <v>0</v>
      </c>
      <c r="AY281">
        <v>0</v>
      </c>
      <c r="AZ281">
        <v>0</v>
      </c>
      <c r="BA281">
        <v>0</v>
      </c>
      <c r="BB281">
        <v>0</v>
      </c>
      <c r="BC281">
        <v>0</v>
      </c>
      <c r="BD281">
        <v>0</v>
      </c>
      <c r="BE281">
        <v>0</v>
      </c>
      <c r="BF281">
        <v>0</v>
      </c>
      <c r="BG281" s="20">
        <v>0</v>
      </c>
      <c r="BH281" s="20">
        <v>0</v>
      </c>
      <c r="BI281" s="20">
        <v>69</v>
      </c>
      <c r="BJ281" s="20">
        <v>0</v>
      </c>
      <c r="BK281" s="20">
        <v>139</v>
      </c>
      <c r="BL281" s="20">
        <v>678</v>
      </c>
      <c r="BM281" s="20">
        <v>318</v>
      </c>
      <c r="BN281" s="20">
        <v>154</v>
      </c>
      <c r="BO281" s="20">
        <v>21</v>
      </c>
      <c r="BP281" s="20">
        <v>6311</v>
      </c>
      <c r="BQ281" s="20">
        <v>1915</v>
      </c>
      <c r="BR281" s="20">
        <v>0</v>
      </c>
      <c r="BS281" s="20">
        <v>129</v>
      </c>
      <c r="BT281" s="20">
        <v>1784</v>
      </c>
      <c r="BU281" s="20">
        <v>157</v>
      </c>
      <c r="BV281" s="20">
        <v>3920</v>
      </c>
    </row>
    <row r="282" spans="1:74" x14ac:dyDescent="0.25">
      <c r="A282" s="20" t="s">
        <v>676</v>
      </c>
      <c r="B282" s="20" t="s">
        <v>683</v>
      </c>
      <c r="C282" s="20" t="s">
        <v>712</v>
      </c>
      <c r="D282" s="1">
        <v>44571</v>
      </c>
      <c r="E282">
        <v>174</v>
      </c>
      <c r="F282">
        <v>4</v>
      </c>
      <c r="G282">
        <v>2</v>
      </c>
      <c r="H282">
        <v>0</v>
      </c>
      <c r="I282">
        <v>0</v>
      </c>
      <c r="J282">
        <v>97</v>
      </c>
      <c r="K282">
        <v>12</v>
      </c>
      <c r="L282">
        <v>16</v>
      </c>
      <c r="M282">
        <v>5</v>
      </c>
      <c r="N282">
        <v>7</v>
      </c>
      <c r="O282">
        <v>7</v>
      </c>
      <c r="P282">
        <v>0</v>
      </c>
      <c r="Q282">
        <v>0</v>
      </c>
      <c r="R282">
        <v>520</v>
      </c>
      <c r="S282">
        <v>414</v>
      </c>
      <c r="T282">
        <v>24</v>
      </c>
      <c r="U282">
        <v>3</v>
      </c>
      <c r="V282">
        <v>9</v>
      </c>
      <c r="W282">
        <v>1747</v>
      </c>
      <c r="X282">
        <v>893</v>
      </c>
      <c r="Y282">
        <v>102</v>
      </c>
      <c r="Z282">
        <v>162</v>
      </c>
      <c r="AA282">
        <v>30</v>
      </c>
      <c r="AB282">
        <v>1003</v>
      </c>
      <c r="AC282">
        <v>576</v>
      </c>
      <c r="AD282">
        <v>47</v>
      </c>
      <c r="AE282">
        <v>81</v>
      </c>
      <c r="AF282">
        <v>40</v>
      </c>
      <c r="AG282">
        <v>346</v>
      </c>
      <c r="AH282">
        <v>109</v>
      </c>
      <c r="AI282">
        <v>15</v>
      </c>
      <c r="AJ282">
        <v>51</v>
      </c>
      <c r="AK282">
        <v>8</v>
      </c>
      <c r="AL282">
        <v>83</v>
      </c>
      <c r="AM282">
        <v>49</v>
      </c>
      <c r="AN282">
        <v>9</v>
      </c>
      <c r="AO282">
        <v>0</v>
      </c>
      <c r="AP282">
        <v>2</v>
      </c>
      <c r="AQ282">
        <v>0</v>
      </c>
      <c r="AR282">
        <v>0</v>
      </c>
      <c r="AS282">
        <v>0</v>
      </c>
      <c r="AT282">
        <v>0</v>
      </c>
      <c r="AU282">
        <v>0</v>
      </c>
      <c r="AV282">
        <v>0</v>
      </c>
      <c r="AW282">
        <v>0</v>
      </c>
      <c r="AX282">
        <v>0</v>
      </c>
      <c r="AY282">
        <v>0</v>
      </c>
      <c r="AZ282">
        <v>0</v>
      </c>
      <c r="BA282">
        <v>0</v>
      </c>
      <c r="BB282">
        <v>0</v>
      </c>
      <c r="BC282">
        <v>0</v>
      </c>
      <c r="BD282">
        <v>0</v>
      </c>
      <c r="BE282">
        <v>0</v>
      </c>
      <c r="BF282">
        <v>0</v>
      </c>
      <c r="BG282" s="20">
        <v>4</v>
      </c>
      <c r="BH282" s="20">
        <v>0</v>
      </c>
      <c r="BI282" s="20">
        <v>132</v>
      </c>
      <c r="BJ282" s="20">
        <v>7</v>
      </c>
      <c r="BK282" s="20">
        <v>472</v>
      </c>
      <c r="BL282" s="20">
        <v>1365</v>
      </c>
      <c r="BM282" s="20">
        <v>804</v>
      </c>
      <c r="BN282" s="20">
        <v>243</v>
      </c>
      <c r="BO282" s="20">
        <v>67</v>
      </c>
      <c r="BP282" s="20">
        <v>7819</v>
      </c>
      <c r="BQ282" s="20">
        <v>2414</v>
      </c>
      <c r="BR282" s="20">
        <v>0</v>
      </c>
      <c r="BS282" s="20">
        <v>170</v>
      </c>
      <c r="BT282" s="20">
        <v>1918</v>
      </c>
      <c r="BU282" s="20">
        <v>559</v>
      </c>
      <c r="BV282" s="20">
        <v>4723</v>
      </c>
    </row>
    <row r="283" spans="1:74" x14ac:dyDescent="0.25">
      <c r="A283" s="20" t="s">
        <v>676</v>
      </c>
      <c r="B283" s="20" t="s">
        <v>693</v>
      </c>
      <c r="C283" s="20" t="s">
        <v>713</v>
      </c>
      <c r="D283" s="1">
        <v>44571</v>
      </c>
      <c r="E283">
        <v>85</v>
      </c>
      <c r="F283">
        <v>1</v>
      </c>
      <c r="G283">
        <v>0</v>
      </c>
      <c r="H283">
        <v>1</v>
      </c>
      <c r="I283">
        <v>1</v>
      </c>
      <c r="J283">
        <v>57</v>
      </c>
      <c r="K283">
        <v>4</v>
      </c>
      <c r="L283">
        <v>8</v>
      </c>
      <c r="M283">
        <v>2</v>
      </c>
      <c r="N283">
        <v>3</v>
      </c>
      <c r="O283">
        <v>2</v>
      </c>
      <c r="P283">
        <v>0</v>
      </c>
      <c r="Q283">
        <v>0</v>
      </c>
      <c r="R283">
        <v>210</v>
      </c>
      <c r="S283">
        <v>156</v>
      </c>
      <c r="T283">
        <v>15</v>
      </c>
      <c r="U283">
        <v>5</v>
      </c>
      <c r="V283">
        <v>2</v>
      </c>
      <c r="W283">
        <v>769</v>
      </c>
      <c r="X283">
        <v>404</v>
      </c>
      <c r="Y283">
        <v>36</v>
      </c>
      <c r="Z283">
        <v>97</v>
      </c>
      <c r="AA283">
        <v>8</v>
      </c>
      <c r="AB283">
        <v>441</v>
      </c>
      <c r="AC283">
        <v>267</v>
      </c>
      <c r="AD283">
        <v>4</v>
      </c>
      <c r="AE283">
        <v>70</v>
      </c>
      <c r="AF283">
        <v>6</v>
      </c>
      <c r="AG283">
        <v>198</v>
      </c>
      <c r="AH283">
        <v>100</v>
      </c>
      <c r="AI283">
        <v>2</v>
      </c>
      <c r="AJ283">
        <v>28</v>
      </c>
      <c r="AK283">
        <v>2</v>
      </c>
      <c r="AL283">
        <v>38</v>
      </c>
      <c r="AM283">
        <v>26</v>
      </c>
      <c r="AN283">
        <v>2</v>
      </c>
      <c r="AO283">
        <v>0</v>
      </c>
      <c r="AP283">
        <v>0</v>
      </c>
      <c r="AQ283">
        <v>0</v>
      </c>
      <c r="AR283">
        <v>0</v>
      </c>
      <c r="AS283">
        <v>0</v>
      </c>
      <c r="AT283">
        <v>0</v>
      </c>
      <c r="AU283">
        <v>0</v>
      </c>
      <c r="AV283">
        <v>0</v>
      </c>
      <c r="AW283">
        <v>0</v>
      </c>
      <c r="AX283">
        <v>0</v>
      </c>
      <c r="AY283">
        <v>0</v>
      </c>
      <c r="AZ283">
        <v>0</v>
      </c>
      <c r="BA283">
        <v>0</v>
      </c>
      <c r="BB283">
        <v>0</v>
      </c>
      <c r="BC283">
        <v>0</v>
      </c>
      <c r="BD283">
        <v>0</v>
      </c>
      <c r="BE283">
        <v>0</v>
      </c>
      <c r="BF283">
        <v>0</v>
      </c>
      <c r="BG283" s="20">
        <v>1</v>
      </c>
      <c r="BH283" s="20">
        <v>1</v>
      </c>
      <c r="BI283" s="20">
        <v>68</v>
      </c>
      <c r="BJ283" s="20">
        <v>3</v>
      </c>
      <c r="BK283" s="20">
        <v>185</v>
      </c>
      <c r="BL283" s="20">
        <v>603</v>
      </c>
      <c r="BM283" s="20">
        <v>349</v>
      </c>
      <c r="BN283" s="20">
        <v>160</v>
      </c>
      <c r="BO283" s="20">
        <v>35</v>
      </c>
      <c r="BP283" s="20">
        <v>4204</v>
      </c>
      <c r="BQ283" s="20">
        <v>1781</v>
      </c>
      <c r="BR283" s="20">
        <v>0</v>
      </c>
      <c r="BS283" s="20">
        <v>41</v>
      </c>
      <c r="BT283" s="20">
        <v>960</v>
      </c>
      <c r="BU283" s="20">
        <v>146</v>
      </c>
      <c r="BV283" s="20">
        <v>2888</v>
      </c>
    </row>
    <row r="284" spans="1:74" x14ac:dyDescent="0.25">
      <c r="A284" s="20" t="s">
        <v>676</v>
      </c>
      <c r="B284" s="20" t="s">
        <v>687</v>
      </c>
      <c r="C284" s="20" t="s">
        <v>714</v>
      </c>
      <c r="D284" s="1">
        <v>44571</v>
      </c>
      <c r="E284">
        <v>161</v>
      </c>
      <c r="F284">
        <v>2</v>
      </c>
      <c r="G284">
        <v>2</v>
      </c>
      <c r="H284">
        <v>0</v>
      </c>
      <c r="I284">
        <v>0</v>
      </c>
      <c r="J284">
        <v>122</v>
      </c>
      <c r="K284">
        <v>3</v>
      </c>
      <c r="L284">
        <v>8</v>
      </c>
      <c r="M284">
        <v>3</v>
      </c>
      <c r="N284">
        <v>0</v>
      </c>
      <c r="O284">
        <v>0</v>
      </c>
      <c r="P284">
        <v>0</v>
      </c>
      <c r="Q284">
        <v>0</v>
      </c>
      <c r="R284">
        <v>466</v>
      </c>
      <c r="S284">
        <v>376</v>
      </c>
      <c r="T284">
        <v>38</v>
      </c>
      <c r="U284">
        <v>6</v>
      </c>
      <c r="V284">
        <v>4</v>
      </c>
      <c r="W284">
        <v>1203</v>
      </c>
      <c r="X284">
        <v>734</v>
      </c>
      <c r="Y284">
        <v>21</v>
      </c>
      <c r="Z284">
        <v>131</v>
      </c>
      <c r="AA284">
        <v>17</v>
      </c>
      <c r="AB284">
        <v>1310</v>
      </c>
      <c r="AC284">
        <v>834</v>
      </c>
      <c r="AD284">
        <v>14</v>
      </c>
      <c r="AE284">
        <v>198</v>
      </c>
      <c r="AF284">
        <v>71</v>
      </c>
      <c r="AG284">
        <v>275</v>
      </c>
      <c r="AH284">
        <v>131</v>
      </c>
      <c r="AI284">
        <v>4</v>
      </c>
      <c r="AJ284">
        <v>45</v>
      </c>
      <c r="AK284">
        <v>2</v>
      </c>
      <c r="AL284">
        <v>37</v>
      </c>
      <c r="AM284">
        <v>28</v>
      </c>
      <c r="AN284">
        <v>4</v>
      </c>
      <c r="AO284">
        <v>0</v>
      </c>
      <c r="AP284">
        <v>0</v>
      </c>
      <c r="AQ284">
        <v>0</v>
      </c>
      <c r="AR284">
        <v>0</v>
      </c>
      <c r="AS284">
        <v>0</v>
      </c>
      <c r="AT284">
        <v>0</v>
      </c>
      <c r="AU284">
        <v>0</v>
      </c>
      <c r="AV284">
        <v>0</v>
      </c>
      <c r="AW284">
        <v>0</v>
      </c>
      <c r="AX284">
        <v>0</v>
      </c>
      <c r="AY284">
        <v>0</v>
      </c>
      <c r="AZ284">
        <v>0</v>
      </c>
      <c r="BA284">
        <v>0</v>
      </c>
      <c r="BB284">
        <v>0</v>
      </c>
      <c r="BC284">
        <v>0</v>
      </c>
      <c r="BD284">
        <v>0</v>
      </c>
      <c r="BE284">
        <v>0</v>
      </c>
      <c r="BF284">
        <v>0</v>
      </c>
      <c r="BG284" s="20">
        <v>2</v>
      </c>
      <c r="BH284" s="20">
        <v>0</v>
      </c>
      <c r="BI284" s="20">
        <v>139</v>
      </c>
      <c r="BJ284" s="20">
        <v>0</v>
      </c>
      <c r="BK284" s="20">
        <v>413</v>
      </c>
      <c r="BL284" s="20">
        <v>983</v>
      </c>
      <c r="BM284" s="20">
        <v>997</v>
      </c>
      <c r="BN284" s="20">
        <v>209</v>
      </c>
      <c r="BO284" s="20">
        <v>32</v>
      </c>
      <c r="BP284" s="20">
        <v>8548</v>
      </c>
      <c r="BQ284" s="20">
        <v>3444</v>
      </c>
      <c r="BR284" s="20">
        <v>0</v>
      </c>
      <c r="BS284" s="20">
        <v>77</v>
      </c>
      <c r="BT284" s="20">
        <v>1810</v>
      </c>
      <c r="BU284" s="20">
        <v>629</v>
      </c>
      <c r="BV284" s="20">
        <v>5699</v>
      </c>
    </row>
    <row r="285" spans="1:74" x14ac:dyDescent="0.25">
      <c r="A285" s="20" t="s">
        <v>676</v>
      </c>
      <c r="B285" s="20" t="s">
        <v>702</v>
      </c>
      <c r="C285" s="20" t="s">
        <v>715</v>
      </c>
      <c r="D285" s="1">
        <v>44571</v>
      </c>
      <c r="E285">
        <v>227</v>
      </c>
      <c r="F285">
        <v>8</v>
      </c>
      <c r="G285">
        <v>5</v>
      </c>
      <c r="H285">
        <v>2</v>
      </c>
      <c r="I285">
        <v>2</v>
      </c>
      <c r="J285">
        <v>132</v>
      </c>
      <c r="K285">
        <v>5</v>
      </c>
      <c r="L285">
        <v>31</v>
      </c>
      <c r="M285">
        <v>2</v>
      </c>
      <c r="N285">
        <v>25</v>
      </c>
      <c r="O285">
        <v>24</v>
      </c>
      <c r="P285">
        <v>0</v>
      </c>
      <c r="Q285">
        <v>0</v>
      </c>
      <c r="R285">
        <v>589</v>
      </c>
      <c r="S285">
        <v>413</v>
      </c>
      <c r="T285">
        <v>15</v>
      </c>
      <c r="U285">
        <v>31</v>
      </c>
      <c r="V285">
        <v>4</v>
      </c>
      <c r="W285">
        <v>2633</v>
      </c>
      <c r="X285">
        <v>1213</v>
      </c>
      <c r="Y285">
        <v>33</v>
      </c>
      <c r="Z285">
        <v>394</v>
      </c>
      <c r="AA285">
        <v>20</v>
      </c>
      <c r="AB285">
        <v>1166</v>
      </c>
      <c r="AC285">
        <v>649</v>
      </c>
      <c r="AD285">
        <v>9</v>
      </c>
      <c r="AE285">
        <v>186</v>
      </c>
      <c r="AF285">
        <v>16</v>
      </c>
      <c r="AG285">
        <v>420</v>
      </c>
      <c r="AH285">
        <v>148</v>
      </c>
      <c r="AI285">
        <v>2</v>
      </c>
      <c r="AJ285">
        <v>83</v>
      </c>
      <c r="AK285">
        <v>13</v>
      </c>
      <c r="AL285">
        <v>147</v>
      </c>
      <c r="AM285">
        <v>97</v>
      </c>
      <c r="AN285">
        <v>12</v>
      </c>
      <c r="AO285">
        <v>0</v>
      </c>
      <c r="AP285">
        <v>0</v>
      </c>
      <c r="AQ285">
        <v>0</v>
      </c>
      <c r="AR285">
        <v>1</v>
      </c>
      <c r="AS285">
        <v>0</v>
      </c>
      <c r="AT285">
        <v>0</v>
      </c>
      <c r="AU285">
        <v>0</v>
      </c>
      <c r="AV285">
        <v>0</v>
      </c>
      <c r="AW285">
        <v>0</v>
      </c>
      <c r="AX285">
        <v>0</v>
      </c>
      <c r="AY285">
        <v>0</v>
      </c>
      <c r="AZ285">
        <v>0</v>
      </c>
      <c r="BA285">
        <v>0</v>
      </c>
      <c r="BB285">
        <v>0</v>
      </c>
      <c r="BC285">
        <v>0</v>
      </c>
      <c r="BD285">
        <v>0</v>
      </c>
      <c r="BE285">
        <v>0</v>
      </c>
      <c r="BF285">
        <v>0</v>
      </c>
      <c r="BG285" s="20">
        <v>5</v>
      </c>
      <c r="BH285" s="20">
        <v>2</v>
      </c>
      <c r="BI285" s="20">
        <v>179</v>
      </c>
      <c r="BJ285" s="20">
        <v>24</v>
      </c>
      <c r="BK285" s="20">
        <v>530</v>
      </c>
      <c r="BL285" s="20">
        <v>2071</v>
      </c>
      <c r="BM285" s="20">
        <v>918</v>
      </c>
      <c r="BN285" s="20">
        <v>291</v>
      </c>
      <c r="BO285" s="20">
        <v>131</v>
      </c>
      <c r="BP285" s="20">
        <v>10290</v>
      </c>
      <c r="BQ285" s="20">
        <v>2642</v>
      </c>
      <c r="BR285" s="20">
        <v>0</v>
      </c>
      <c r="BS285" s="20">
        <v>34</v>
      </c>
      <c r="BT285" s="20">
        <v>3308</v>
      </c>
      <c r="BU285" s="20">
        <v>441</v>
      </c>
      <c r="BV285" s="20">
        <v>5877</v>
      </c>
    </row>
    <row r="286" spans="1:74" x14ac:dyDescent="0.25">
      <c r="A286" s="20" t="s">
        <v>501</v>
      </c>
      <c r="B286" s="20" t="s">
        <v>509</v>
      </c>
      <c r="C286" s="20" t="s">
        <v>716</v>
      </c>
      <c r="D286" s="1">
        <v>44571</v>
      </c>
      <c r="E286">
        <v>96</v>
      </c>
      <c r="F286">
        <v>0</v>
      </c>
      <c r="G286">
        <v>0</v>
      </c>
      <c r="H286">
        <v>1</v>
      </c>
      <c r="I286">
        <v>0</v>
      </c>
      <c r="J286">
        <v>50</v>
      </c>
      <c r="K286">
        <v>6</v>
      </c>
      <c r="L286">
        <v>14</v>
      </c>
      <c r="M286">
        <v>1</v>
      </c>
      <c r="N286">
        <v>1</v>
      </c>
      <c r="O286">
        <v>0</v>
      </c>
      <c r="P286">
        <v>0</v>
      </c>
      <c r="Q286">
        <v>0</v>
      </c>
      <c r="R286">
        <v>382</v>
      </c>
      <c r="S286">
        <v>233</v>
      </c>
      <c r="T286">
        <v>43</v>
      </c>
      <c r="U286">
        <v>33</v>
      </c>
      <c r="V286">
        <v>5</v>
      </c>
      <c r="W286">
        <v>1106</v>
      </c>
      <c r="X286">
        <v>469</v>
      </c>
      <c r="Y286">
        <v>36</v>
      </c>
      <c r="Z286">
        <v>229</v>
      </c>
      <c r="AA286">
        <v>35</v>
      </c>
      <c r="AB286">
        <v>992</v>
      </c>
      <c r="AC286">
        <v>395</v>
      </c>
      <c r="AD286">
        <v>8</v>
      </c>
      <c r="AE286">
        <v>311</v>
      </c>
      <c r="AF286">
        <v>26</v>
      </c>
      <c r="AG286">
        <v>191</v>
      </c>
      <c r="AH286">
        <v>82</v>
      </c>
      <c r="AI286">
        <v>0</v>
      </c>
      <c r="AJ286">
        <v>16</v>
      </c>
      <c r="AK286">
        <v>29</v>
      </c>
      <c r="AL286">
        <v>11</v>
      </c>
      <c r="AM286">
        <v>3</v>
      </c>
      <c r="AN286">
        <v>1</v>
      </c>
      <c r="AO286">
        <v>1</v>
      </c>
      <c r="AP286">
        <v>0</v>
      </c>
      <c r="AQ286">
        <v>0</v>
      </c>
      <c r="AR286">
        <v>0</v>
      </c>
      <c r="AS286">
        <v>0</v>
      </c>
      <c r="AT286">
        <v>0</v>
      </c>
      <c r="AU286">
        <v>0</v>
      </c>
      <c r="AV286">
        <v>0</v>
      </c>
      <c r="AW286">
        <v>1</v>
      </c>
      <c r="AX286">
        <v>0</v>
      </c>
      <c r="AY286">
        <v>0</v>
      </c>
      <c r="AZ286">
        <v>0</v>
      </c>
      <c r="BA286">
        <v>0</v>
      </c>
      <c r="BB286">
        <v>0</v>
      </c>
      <c r="BC286">
        <v>0</v>
      </c>
      <c r="BD286">
        <v>0</v>
      </c>
      <c r="BE286">
        <v>0</v>
      </c>
      <c r="BF286">
        <v>0</v>
      </c>
      <c r="BG286" s="20">
        <v>0</v>
      </c>
      <c r="BH286" s="20">
        <v>0</v>
      </c>
      <c r="BI286" s="20">
        <v>73</v>
      </c>
      <c r="BJ286" s="20">
        <v>1</v>
      </c>
      <c r="BK286" s="20">
        <v>285</v>
      </c>
      <c r="BL286" s="20">
        <v>758</v>
      </c>
      <c r="BM286" s="20">
        <v>614</v>
      </c>
      <c r="BN286" s="20">
        <v>137</v>
      </c>
      <c r="BO286" s="20">
        <v>9</v>
      </c>
      <c r="BP286" s="20">
        <v>6945</v>
      </c>
      <c r="BQ286" s="20">
        <v>2050</v>
      </c>
      <c r="BR286" s="20">
        <v>0</v>
      </c>
      <c r="BS286" s="20">
        <v>32</v>
      </c>
      <c r="BT286" s="20">
        <v>821</v>
      </c>
      <c r="BU286" s="20">
        <v>2007</v>
      </c>
      <c r="BV286" s="20">
        <v>3776</v>
      </c>
    </row>
    <row r="287" spans="1:74" x14ac:dyDescent="0.25">
      <c r="A287" s="20" t="s">
        <v>501</v>
      </c>
      <c r="B287" s="20" t="s">
        <v>717</v>
      </c>
      <c r="C287" s="20" t="s">
        <v>718</v>
      </c>
      <c r="D287" s="1">
        <v>44571</v>
      </c>
      <c r="E287">
        <v>145</v>
      </c>
      <c r="F287">
        <v>3</v>
      </c>
      <c r="G287">
        <v>3</v>
      </c>
      <c r="H287">
        <v>0</v>
      </c>
      <c r="I287">
        <v>0</v>
      </c>
      <c r="J287">
        <v>93</v>
      </c>
      <c r="K287">
        <v>14</v>
      </c>
      <c r="L287">
        <v>13</v>
      </c>
      <c r="M287">
        <v>0</v>
      </c>
      <c r="N287">
        <v>1</v>
      </c>
      <c r="O287">
        <v>1</v>
      </c>
      <c r="P287">
        <v>0</v>
      </c>
      <c r="Q287">
        <v>0</v>
      </c>
      <c r="R287">
        <v>522</v>
      </c>
      <c r="S287">
        <v>369</v>
      </c>
      <c r="T287">
        <v>49</v>
      </c>
      <c r="U287">
        <v>28</v>
      </c>
      <c r="V287">
        <v>2</v>
      </c>
      <c r="W287">
        <v>1258</v>
      </c>
      <c r="X287">
        <v>647</v>
      </c>
      <c r="Y287">
        <v>90</v>
      </c>
      <c r="Z287">
        <v>170</v>
      </c>
      <c r="AA287">
        <v>13</v>
      </c>
      <c r="AB287">
        <v>1066</v>
      </c>
      <c r="AC287">
        <v>586</v>
      </c>
      <c r="AD287">
        <v>57</v>
      </c>
      <c r="AE287">
        <v>173</v>
      </c>
      <c r="AF287">
        <v>23</v>
      </c>
      <c r="AG287">
        <v>127</v>
      </c>
      <c r="AH287">
        <v>45</v>
      </c>
      <c r="AI287">
        <v>4</v>
      </c>
      <c r="AJ287">
        <v>17</v>
      </c>
      <c r="AK287">
        <v>22</v>
      </c>
      <c r="AL287">
        <v>27</v>
      </c>
      <c r="AM287">
        <v>16</v>
      </c>
      <c r="AN287">
        <v>2</v>
      </c>
      <c r="AO287">
        <v>1</v>
      </c>
      <c r="AP287">
        <v>0</v>
      </c>
      <c r="AQ287">
        <v>0</v>
      </c>
      <c r="AR287">
        <v>0</v>
      </c>
      <c r="AS287">
        <v>0</v>
      </c>
      <c r="AT287">
        <v>0</v>
      </c>
      <c r="AU287">
        <v>0</v>
      </c>
      <c r="AV287">
        <v>0</v>
      </c>
      <c r="AW287">
        <v>0</v>
      </c>
      <c r="AX287">
        <v>0</v>
      </c>
      <c r="AY287">
        <v>0</v>
      </c>
      <c r="AZ287">
        <v>0</v>
      </c>
      <c r="BA287">
        <v>0</v>
      </c>
      <c r="BB287">
        <v>0</v>
      </c>
      <c r="BC287">
        <v>0</v>
      </c>
      <c r="BD287">
        <v>0</v>
      </c>
      <c r="BE287">
        <v>0</v>
      </c>
      <c r="BF287">
        <v>0</v>
      </c>
      <c r="BG287" s="20">
        <v>3</v>
      </c>
      <c r="BH287" s="20">
        <v>0</v>
      </c>
      <c r="BI287" s="20">
        <v>115</v>
      </c>
      <c r="BJ287" s="20">
        <v>1</v>
      </c>
      <c r="BK287" s="20">
        <v>437</v>
      </c>
      <c r="BL287" s="20">
        <v>947</v>
      </c>
      <c r="BM287" s="20">
        <v>793</v>
      </c>
      <c r="BN287" s="20">
        <v>77</v>
      </c>
      <c r="BO287" s="20">
        <v>22</v>
      </c>
      <c r="BP287" s="20">
        <v>4402</v>
      </c>
      <c r="BQ287" s="20">
        <v>1559</v>
      </c>
      <c r="BR287" s="20">
        <v>0</v>
      </c>
      <c r="BS287" s="20">
        <v>96</v>
      </c>
      <c r="BT287" s="20">
        <v>493</v>
      </c>
      <c r="BU287" s="20">
        <v>1013</v>
      </c>
      <c r="BV287" s="20">
        <v>2622</v>
      </c>
    </row>
    <row r="288" spans="1:74" x14ac:dyDescent="0.25">
      <c r="A288" s="20" t="s">
        <v>501</v>
      </c>
      <c r="B288" s="20" t="s">
        <v>504</v>
      </c>
      <c r="C288" s="20" t="s">
        <v>719</v>
      </c>
      <c r="D288" s="1">
        <v>44571</v>
      </c>
      <c r="E288">
        <v>112</v>
      </c>
      <c r="F288">
        <v>0</v>
      </c>
      <c r="G288">
        <v>0</v>
      </c>
      <c r="H288">
        <v>0</v>
      </c>
      <c r="I288">
        <v>0</v>
      </c>
      <c r="J288">
        <v>77</v>
      </c>
      <c r="K288">
        <v>6</v>
      </c>
      <c r="L288">
        <v>4</v>
      </c>
      <c r="M288">
        <v>2</v>
      </c>
      <c r="N288">
        <v>1</v>
      </c>
      <c r="O288">
        <v>1</v>
      </c>
      <c r="P288">
        <v>0</v>
      </c>
      <c r="Q288">
        <v>0</v>
      </c>
      <c r="R288">
        <v>394</v>
      </c>
      <c r="S288">
        <v>325</v>
      </c>
      <c r="T288">
        <v>27</v>
      </c>
      <c r="U288">
        <v>1</v>
      </c>
      <c r="V288">
        <v>2</v>
      </c>
      <c r="W288">
        <v>1079</v>
      </c>
      <c r="X288">
        <v>644</v>
      </c>
      <c r="Y288">
        <v>71</v>
      </c>
      <c r="Z288">
        <v>91</v>
      </c>
      <c r="AA288">
        <v>16</v>
      </c>
      <c r="AB288">
        <v>1042</v>
      </c>
      <c r="AC288">
        <v>629</v>
      </c>
      <c r="AD288">
        <v>44</v>
      </c>
      <c r="AE288">
        <v>129</v>
      </c>
      <c r="AF288">
        <v>31</v>
      </c>
      <c r="AG288">
        <v>266</v>
      </c>
      <c r="AH288">
        <v>146</v>
      </c>
      <c r="AI288">
        <v>2</v>
      </c>
      <c r="AJ288">
        <v>48</v>
      </c>
      <c r="AK288">
        <v>8</v>
      </c>
      <c r="AL288">
        <v>22</v>
      </c>
      <c r="AM288">
        <v>16</v>
      </c>
      <c r="AN288">
        <v>4</v>
      </c>
      <c r="AO288">
        <v>0</v>
      </c>
      <c r="AP288">
        <v>0</v>
      </c>
      <c r="AQ288">
        <v>0</v>
      </c>
      <c r="AR288">
        <v>0</v>
      </c>
      <c r="AS288">
        <v>0</v>
      </c>
      <c r="AT288">
        <v>0</v>
      </c>
      <c r="AU288">
        <v>0</v>
      </c>
      <c r="AV288">
        <v>0</v>
      </c>
      <c r="AW288">
        <v>0</v>
      </c>
      <c r="AX288">
        <v>0</v>
      </c>
      <c r="AY288">
        <v>0</v>
      </c>
      <c r="AZ288">
        <v>0</v>
      </c>
      <c r="BA288">
        <v>0</v>
      </c>
      <c r="BB288">
        <v>0</v>
      </c>
      <c r="BC288">
        <v>0</v>
      </c>
      <c r="BD288">
        <v>0</v>
      </c>
      <c r="BE288">
        <v>0</v>
      </c>
      <c r="BF288">
        <v>0</v>
      </c>
      <c r="BG288" s="20">
        <v>0</v>
      </c>
      <c r="BH288" s="20">
        <v>0</v>
      </c>
      <c r="BI288" s="20">
        <v>99</v>
      </c>
      <c r="BJ288" s="20">
        <v>1</v>
      </c>
      <c r="BK288" s="20">
        <v>355</v>
      </c>
      <c r="BL288" s="20">
        <v>867</v>
      </c>
      <c r="BM288" s="20">
        <v>811</v>
      </c>
      <c r="BN288" s="20">
        <v>200</v>
      </c>
      <c r="BO288" s="20">
        <v>17</v>
      </c>
      <c r="BP288" s="20">
        <v>5803</v>
      </c>
      <c r="BQ288" s="20">
        <v>2571</v>
      </c>
      <c r="BR288" s="20">
        <v>0</v>
      </c>
      <c r="BS288" s="20">
        <v>106</v>
      </c>
      <c r="BT288" s="20">
        <v>1247</v>
      </c>
      <c r="BU288" s="20">
        <v>234</v>
      </c>
      <c r="BV288" s="20">
        <v>3972</v>
      </c>
    </row>
    <row r="289" spans="1:74" x14ac:dyDescent="0.25">
      <c r="A289" s="20" t="s">
        <v>501</v>
      </c>
      <c r="B289" s="20" t="s">
        <v>717</v>
      </c>
      <c r="C289" s="20" t="s">
        <v>720</v>
      </c>
      <c r="D289" s="1">
        <v>44571</v>
      </c>
      <c r="E289">
        <v>237</v>
      </c>
      <c r="F289">
        <v>5</v>
      </c>
      <c r="G289">
        <v>5</v>
      </c>
      <c r="H289">
        <v>2</v>
      </c>
      <c r="I289">
        <v>1</v>
      </c>
      <c r="J289">
        <v>165</v>
      </c>
      <c r="K289">
        <v>11</v>
      </c>
      <c r="L289">
        <v>13</v>
      </c>
      <c r="M289">
        <v>1</v>
      </c>
      <c r="N289">
        <v>41</v>
      </c>
      <c r="O289">
        <v>37</v>
      </c>
      <c r="P289">
        <v>1</v>
      </c>
      <c r="Q289">
        <v>0</v>
      </c>
      <c r="R289">
        <v>565</v>
      </c>
      <c r="S289">
        <v>453</v>
      </c>
      <c r="T289">
        <v>25</v>
      </c>
      <c r="U289">
        <v>17</v>
      </c>
      <c r="V289">
        <v>1</v>
      </c>
      <c r="W289">
        <v>1876</v>
      </c>
      <c r="X289">
        <v>1044</v>
      </c>
      <c r="Y289">
        <v>93</v>
      </c>
      <c r="Z289">
        <v>235</v>
      </c>
      <c r="AA289">
        <v>21</v>
      </c>
      <c r="AB289">
        <v>1725</v>
      </c>
      <c r="AC289">
        <v>1112</v>
      </c>
      <c r="AD289">
        <v>21</v>
      </c>
      <c r="AE289">
        <v>229</v>
      </c>
      <c r="AF289">
        <v>21</v>
      </c>
      <c r="AG289">
        <v>427</v>
      </c>
      <c r="AH289">
        <v>247</v>
      </c>
      <c r="AI289">
        <v>1</v>
      </c>
      <c r="AJ289">
        <v>58</v>
      </c>
      <c r="AK289">
        <v>7</v>
      </c>
      <c r="AL289">
        <v>89</v>
      </c>
      <c r="AM289">
        <v>59</v>
      </c>
      <c r="AN289">
        <v>4</v>
      </c>
      <c r="AO289">
        <v>2</v>
      </c>
      <c r="AP289">
        <v>1</v>
      </c>
      <c r="AQ289">
        <v>0</v>
      </c>
      <c r="AR289">
        <v>0</v>
      </c>
      <c r="AS289">
        <v>0</v>
      </c>
      <c r="AT289">
        <v>0</v>
      </c>
      <c r="AU289">
        <v>0</v>
      </c>
      <c r="AV289">
        <v>1</v>
      </c>
      <c r="AW289">
        <v>0</v>
      </c>
      <c r="AX289">
        <v>0</v>
      </c>
      <c r="AY289">
        <v>0</v>
      </c>
      <c r="AZ289">
        <v>0</v>
      </c>
      <c r="BA289">
        <v>1</v>
      </c>
      <c r="BB289">
        <v>0</v>
      </c>
      <c r="BC289">
        <v>0</v>
      </c>
      <c r="BD289">
        <v>0</v>
      </c>
      <c r="BE289">
        <v>0</v>
      </c>
      <c r="BF289">
        <v>0</v>
      </c>
      <c r="BG289" s="20">
        <v>5</v>
      </c>
      <c r="BH289" s="20">
        <v>1</v>
      </c>
      <c r="BI289" s="20">
        <v>206</v>
      </c>
      <c r="BJ289" s="20">
        <v>39</v>
      </c>
      <c r="BK289" s="20">
        <v>508</v>
      </c>
      <c r="BL289" s="20">
        <v>1460</v>
      </c>
      <c r="BM289" s="20">
        <v>1414</v>
      </c>
      <c r="BN289" s="20">
        <v>347</v>
      </c>
      <c r="BO289" s="20">
        <v>80</v>
      </c>
      <c r="BP289" s="20">
        <v>9202</v>
      </c>
      <c r="BQ289" s="20">
        <v>4338</v>
      </c>
      <c r="BR289" s="20">
        <v>0</v>
      </c>
      <c r="BS289" s="20">
        <v>63</v>
      </c>
      <c r="BT289" s="20">
        <v>1878</v>
      </c>
      <c r="BU289" s="20">
        <v>300</v>
      </c>
      <c r="BV289" s="20">
        <v>6590</v>
      </c>
    </row>
    <row r="290" spans="1:74" x14ac:dyDescent="0.25">
      <c r="A290" s="20" t="s">
        <v>501</v>
      </c>
      <c r="B290" s="20" t="s">
        <v>502</v>
      </c>
      <c r="C290" s="20" t="s">
        <v>503</v>
      </c>
      <c r="D290" s="1">
        <v>44571</v>
      </c>
      <c r="E290">
        <v>149</v>
      </c>
      <c r="F290">
        <v>7</v>
      </c>
      <c r="G290">
        <v>6</v>
      </c>
      <c r="H290">
        <v>0</v>
      </c>
      <c r="I290">
        <v>0</v>
      </c>
      <c r="J290">
        <v>121</v>
      </c>
      <c r="K290">
        <v>4</v>
      </c>
      <c r="L290">
        <v>4</v>
      </c>
      <c r="M290">
        <v>0</v>
      </c>
      <c r="N290">
        <v>35</v>
      </c>
      <c r="O290">
        <v>33</v>
      </c>
      <c r="P290">
        <v>2</v>
      </c>
      <c r="Q290">
        <v>0</v>
      </c>
      <c r="R290">
        <v>833</v>
      </c>
      <c r="S290">
        <v>751</v>
      </c>
      <c r="T290">
        <v>35</v>
      </c>
      <c r="U290">
        <v>6</v>
      </c>
      <c r="V290">
        <v>7</v>
      </c>
      <c r="W290">
        <v>1255</v>
      </c>
      <c r="X290">
        <v>801</v>
      </c>
      <c r="Y290">
        <v>31</v>
      </c>
      <c r="Z290">
        <v>101</v>
      </c>
      <c r="AA290">
        <v>74</v>
      </c>
      <c r="AB290">
        <v>1280</v>
      </c>
      <c r="AC290">
        <v>894</v>
      </c>
      <c r="AD290">
        <v>24</v>
      </c>
      <c r="AE290">
        <v>123</v>
      </c>
      <c r="AF290">
        <v>44</v>
      </c>
      <c r="AG290">
        <v>213</v>
      </c>
      <c r="AH290">
        <v>98</v>
      </c>
      <c r="AI290">
        <v>7</v>
      </c>
      <c r="AJ290">
        <v>31</v>
      </c>
      <c r="AK290">
        <v>20</v>
      </c>
      <c r="AL290">
        <v>88</v>
      </c>
      <c r="AM290">
        <v>84</v>
      </c>
      <c r="AN290">
        <v>2</v>
      </c>
      <c r="AO290">
        <v>0</v>
      </c>
      <c r="AP290">
        <v>0</v>
      </c>
      <c r="AQ290">
        <v>0</v>
      </c>
      <c r="AR290">
        <v>0</v>
      </c>
      <c r="AS290">
        <v>0</v>
      </c>
      <c r="AT290">
        <v>0</v>
      </c>
      <c r="AU290">
        <v>0</v>
      </c>
      <c r="AV290">
        <v>0</v>
      </c>
      <c r="AW290">
        <v>0</v>
      </c>
      <c r="AX290">
        <v>0</v>
      </c>
      <c r="AY290">
        <v>0</v>
      </c>
      <c r="AZ290">
        <v>0</v>
      </c>
      <c r="BA290">
        <v>0</v>
      </c>
      <c r="BB290">
        <v>0</v>
      </c>
      <c r="BC290">
        <v>0</v>
      </c>
      <c r="BD290">
        <v>0</v>
      </c>
      <c r="BE290">
        <v>0</v>
      </c>
      <c r="BF290">
        <v>0</v>
      </c>
      <c r="BG290" s="20">
        <v>7</v>
      </c>
      <c r="BH290" s="20">
        <v>0</v>
      </c>
      <c r="BI290" s="20">
        <v>140</v>
      </c>
      <c r="BJ290" s="20">
        <v>33</v>
      </c>
      <c r="BK290" s="20">
        <v>778</v>
      </c>
      <c r="BL290" s="20">
        <v>1004</v>
      </c>
      <c r="BM290" s="20">
        <v>1062</v>
      </c>
      <c r="BN290" s="20">
        <v>153</v>
      </c>
      <c r="BO290" s="20">
        <v>86</v>
      </c>
      <c r="BP290" s="20">
        <v>4982</v>
      </c>
      <c r="BQ290" s="20">
        <v>2006</v>
      </c>
      <c r="BR290" s="20">
        <v>0</v>
      </c>
      <c r="BS290" s="20">
        <v>57</v>
      </c>
      <c r="BT290" s="20">
        <v>207</v>
      </c>
      <c r="BU290" s="20">
        <v>1335</v>
      </c>
      <c r="BV290" s="20">
        <v>3198</v>
      </c>
    </row>
    <row r="291" spans="1:74" x14ac:dyDescent="0.25">
      <c r="A291" s="20" t="s">
        <v>501</v>
      </c>
      <c r="B291" s="20" t="s">
        <v>502</v>
      </c>
      <c r="C291" s="20" t="s">
        <v>721</v>
      </c>
      <c r="D291" s="1">
        <v>44571</v>
      </c>
      <c r="E291">
        <v>227</v>
      </c>
      <c r="F291">
        <v>17</v>
      </c>
      <c r="G291">
        <v>12</v>
      </c>
      <c r="H291">
        <v>6</v>
      </c>
      <c r="I291">
        <v>5</v>
      </c>
      <c r="J291">
        <v>163</v>
      </c>
      <c r="K291">
        <v>7</v>
      </c>
      <c r="L291">
        <v>10</v>
      </c>
      <c r="M291">
        <v>1</v>
      </c>
      <c r="N291">
        <v>78</v>
      </c>
      <c r="O291">
        <v>63</v>
      </c>
      <c r="P291">
        <v>4</v>
      </c>
      <c r="Q291">
        <v>1</v>
      </c>
      <c r="R291">
        <v>1246</v>
      </c>
      <c r="S291">
        <v>1093</v>
      </c>
      <c r="T291">
        <v>57</v>
      </c>
      <c r="U291">
        <v>23</v>
      </c>
      <c r="V291">
        <v>0</v>
      </c>
      <c r="W291">
        <v>1961</v>
      </c>
      <c r="X291">
        <v>1196</v>
      </c>
      <c r="Y291">
        <v>83</v>
      </c>
      <c r="Z291">
        <v>198</v>
      </c>
      <c r="AA291">
        <v>88</v>
      </c>
      <c r="AB291">
        <v>2139</v>
      </c>
      <c r="AC291">
        <v>1468</v>
      </c>
      <c r="AD291">
        <v>60</v>
      </c>
      <c r="AE291">
        <v>223</v>
      </c>
      <c r="AF291">
        <v>35</v>
      </c>
      <c r="AG291">
        <v>257</v>
      </c>
      <c r="AH291">
        <v>98</v>
      </c>
      <c r="AI291">
        <v>14</v>
      </c>
      <c r="AJ291">
        <v>30</v>
      </c>
      <c r="AK291">
        <v>19</v>
      </c>
      <c r="AL291">
        <v>161</v>
      </c>
      <c r="AM291">
        <v>126</v>
      </c>
      <c r="AN291">
        <v>13</v>
      </c>
      <c r="AO291">
        <v>2</v>
      </c>
      <c r="AP291">
        <v>2</v>
      </c>
      <c r="AQ291">
        <v>0</v>
      </c>
      <c r="AR291">
        <v>0</v>
      </c>
      <c r="AS291">
        <v>0</v>
      </c>
      <c r="AT291">
        <v>0</v>
      </c>
      <c r="AU291">
        <v>0</v>
      </c>
      <c r="AV291">
        <v>0</v>
      </c>
      <c r="AW291">
        <v>0</v>
      </c>
      <c r="AX291">
        <v>1</v>
      </c>
      <c r="AY291">
        <v>0</v>
      </c>
      <c r="AZ291">
        <v>0</v>
      </c>
      <c r="BA291">
        <v>2</v>
      </c>
      <c r="BB291">
        <v>0</v>
      </c>
      <c r="BC291">
        <v>1</v>
      </c>
      <c r="BD291">
        <v>0</v>
      </c>
      <c r="BE291">
        <v>0</v>
      </c>
      <c r="BF291">
        <v>0</v>
      </c>
      <c r="BG291" s="20">
        <v>16</v>
      </c>
      <c r="BH291" s="20">
        <v>5</v>
      </c>
      <c r="BI291" s="20">
        <v>204</v>
      </c>
      <c r="BJ291" s="20">
        <v>68</v>
      </c>
      <c r="BK291" s="20">
        <v>1155</v>
      </c>
      <c r="BL291" s="20">
        <v>1529</v>
      </c>
      <c r="BM291" s="20">
        <v>1787</v>
      </c>
      <c r="BN291" s="20">
        <v>185</v>
      </c>
      <c r="BO291" s="20">
        <v>141</v>
      </c>
      <c r="BP291" s="20">
        <v>7381</v>
      </c>
      <c r="BQ291" s="20">
        <v>3076</v>
      </c>
      <c r="BR291" s="20">
        <v>0</v>
      </c>
      <c r="BS291" s="20">
        <v>126</v>
      </c>
      <c r="BT291" s="20">
        <v>428</v>
      </c>
      <c r="BU291" s="20">
        <v>1721</v>
      </c>
      <c r="BV291" s="20">
        <v>4789</v>
      </c>
    </row>
    <row r="292" spans="1:74" x14ac:dyDescent="0.25">
      <c r="A292" s="20" t="s">
        <v>501</v>
      </c>
      <c r="B292" s="20" t="s">
        <v>717</v>
      </c>
      <c r="C292" s="20" t="s">
        <v>722</v>
      </c>
      <c r="D292" s="1">
        <v>44571</v>
      </c>
      <c r="E292">
        <v>49</v>
      </c>
      <c r="F292">
        <v>1</v>
      </c>
      <c r="G292">
        <v>1</v>
      </c>
      <c r="H292">
        <v>0</v>
      </c>
      <c r="I292">
        <v>0</v>
      </c>
      <c r="J292">
        <v>33</v>
      </c>
      <c r="K292">
        <v>5</v>
      </c>
      <c r="L292">
        <v>0</v>
      </c>
      <c r="M292">
        <v>0</v>
      </c>
      <c r="N292">
        <v>0</v>
      </c>
      <c r="O292">
        <v>0</v>
      </c>
      <c r="P292">
        <v>0</v>
      </c>
      <c r="Q292">
        <v>0</v>
      </c>
      <c r="R292">
        <v>166</v>
      </c>
      <c r="S292">
        <v>113</v>
      </c>
      <c r="T292">
        <v>28</v>
      </c>
      <c r="U292">
        <v>0</v>
      </c>
      <c r="V292">
        <v>2</v>
      </c>
      <c r="W292">
        <v>426</v>
      </c>
      <c r="X292">
        <v>187</v>
      </c>
      <c r="Y292">
        <v>46</v>
      </c>
      <c r="Z292">
        <v>38</v>
      </c>
      <c r="AA292">
        <v>5</v>
      </c>
      <c r="AB292">
        <v>434</v>
      </c>
      <c r="AC292">
        <v>218</v>
      </c>
      <c r="AD292">
        <v>20</v>
      </c>
      <c r="AE292">
        <v>53</v>
      </c>
      <c r="AF292">
        <v>20</v>
      </c>
      <c r="AG292">
        <v>59</v>
      </c>
      <c r="AH292">
        <v>23</v>
      </c>
      <c r="AI292">
        <v>5</v>
      </c>
      <c r="AJ292">
        <v>8</v>
      </c>
      <c r="AK292">
        <v>2</v>
      </c>
      <c r="AL292">
        <v>18</v>
      </c>
      <c r="AM292">
        <v>9</v>
      </c>
      <c r="AN292">
        <v>4</v>
      </c>
      <c r="AO292">
        <v>0</v>
      </c>
      <c r="AP292">
        <v>1</v>
      </c>
      <c r="AQ292">
        <v>0</v>
      </c>
      <c r="AR292">
        <v>0</v>
      </c>
      <c r="AS292">
        <v>0</v>
      </c>
      <c r="AT292">
        <v>0</v>
      </c>
      <c r="AU292">
        <v>0</v>
      </c>
      <c r="AV292">
        <v>0</v>
      </c>
      <c r="AW292">
        <v>0</v>
      </c>
      <c r="AX292">
        <v>0</v>
      </c>
      <c r="AY292">
        <v>0</v>
      </c>
      <c r="AZ292">
        <v>0</v>
      </c>
      <c r="BA292">
        <v>0</v>
      </c>
      <c r="BB292">
        <v>0</v>
      </c>
      <c r="BC292">
        <v>0</v>
      </c>
      <c r="BD292">
        <v>0</v>
      </c>
      <c r="BE292">
        <v>0</v>
      </c>
      <c r="BF292">
        <v>0</v>
      </c>
      <c r="BG292" s="20">
        <v>1</v>
      </c>
      <c r="BH292" s="20">
        <v>0</v>
      </c>
      <c r="BI292" s="20">
        <v>44</v>
      </c>
      <c r="BJ292" s="20">
        <v>0</v>
      </c>
      <c r="BK292" s="20">
        <v>131</v>
      </c>
      <c r="BL292" s="20">
        <v>314</v>
      </c>
      <c r="BM292" s="20">
        <v>328</v>
      </c>
      <c r="BN292" s="20">
        <v>37</v>
      </c>
      <c r="BO292" s="20">
        <v>13</v>
      </c>
      <c r="BP292" s="20">
        <v>1645</v>
      </c>
      <c r="BQ292" s="20">
        <v>498</v>
      </c>
      <c r="BR292" s="20">
        <v>0</v>
      </c>
      <c r="BS292" s="20">
        <v>45</v>
      </c>
      <c r="BT292" s="20">
        <v>409</v>
      </c>
      <c r="BU292" s="20">
        <v>93</v>
      </c>
      <c r="BV292" s="20">
        <v>995</v>
      </c>
    </row>
    <row r="293" spans="1:74" x14ac:dyDescent="0.25">
      <c r="A293" s="20" t="s">
        <v>501</v>
      </c>
      <c r="B293" s="20" t="s">
        <v>717</v>
      </c>
      <c r="C293" s="20" t="s">
        <v>723</v>
      </c>
      <c r="D293" s="1">
        <v>44571</v>
      </c>
      <c r="E293">
        <v>55</v>
      </c>
      <c r="F293">
        <v>2</v>
      </c>
      <c r="G293">
        <v>2</v>
      </c>
      <c r="H293">
        <v>0</v>
      </c>
      <c r="I293">
        <v>0</v>
      </c>
      <c r="J293">
        <v>25</v>
      </c>
      <c r="K293">
        <v>6</v>
      </c>
      <c r="L293">
        <v>7</v>
      </c>
      <c r="M293">
        <v>1</v>
      </c>
      <c r="N293">
        <v>2</v>
      </c>
      <c r="O293">
        <v>1</v>
      </c>
      <c r="P293">
        <v>0</v>
      </c>
      <c r="Q293">
        <v>0</v>
      </c>
      <c r="R293">
        <v>251</v>
      </c>
      <c r="S293">
        <v>184</v>
      </c>
      <c r="T293">
        <v>32</v>
      </c>
      <c r="U293">
        <v>1</v>
      </c>
      <c r="V293">
        <v>0</v>
      </c>
      <c r="W293">
        <v>757</v>
      </c>
      <c r="X293">
        <v>347</v>
      </c>
      <c r="Y293">
        <v>68</v>
      </c>
      <c r="Z293">
        <v>115</v>
      </c>
      <c r="AA293">
        <v>12</v>
      </c>
      <c r="AB293">
        <v>758</v>
      </c>
      <c r="AC293">
        <v>372</v>
      </c>
      <c r="AD293">
        <v>59</v>
      </c>
      <c r="AE293">
        <v>145</v>
      </c>
      <c r="AF293">
        <v>15</v>
      </c>
      <c r="AG293">
        <v>102</v>
      </c>
      <c r="AH293">
        <v>32</v>
      </c>
      <c r="AI293">
        <v>4</v>
      </c>
      <c r="AJ293">
        <v>22</v>
      </c>
      <c r="AK293">
        <v>2</v>
      </c>
      <c r="AL293">
        <v>16</v>
      </c>
      <c r="AM293">
        <v>12</v>
      </c>
      <c r="AN293">
        <v>2</v>
      </c>
      <c r="AO293">
        <v>0</v>
      </c>
      <c r="AP293">
        <v>0</v>
      </c>
      <c r="AQ293">
        <v>0</v>
      </c>
      <c r="AR293">
        <v>0</v>
      </c>
      <c r="AS293">
        <v>0</v>
      </c>
      <c r="AT293">
        <v>0</v>
      </c>
      <c r="AU293">
        <v>0</v>
      </c>
      <c r="AV293">
        <v>0</v>
      </c>
      <c r="AW293">
        <v>0</v>
      </c>
      <c r="AX293">
        <v>0</v>
      </c>
      <c r="AY293">
        <v>0</v>
      </c>
      <c r="AZ293">
        <v>0</v>
      </c>
      <c r="BA293">
        <v>0</v>
      </c>
      <c r="BB293">
        <v>0</v>
      </c>
      <c r="BC293">
        <v>0</v>
      </c>
      <c r="BD293">
        <v>0</v>
      </c>
      <c r="BE293">
        <v>0</v>
      </c>
      <c r="BF293">
        <v>0</v>
      </c>
      <c r="BG293" s="20">
        <v>2</v>
      </c>
      <c r="BH293" s="20">
        <v>0</v>
      </c>
      <c r="BI293" s="20">
        <v>40</v>
      </c>
      <c r="BJ293" s="20">
        <v>2</v>
      </c>
      <c r="BK293" s="20">
        <v>215</v>
      </c>
      <c r="BL293" s="20">
        <v>533</v>
      </c>
      <c r="BM293" s="20">
        <v>527</v>
      </c>
      <c r="BN293" s="20">
        <v>68</v>
      </c>
      <c r="BO293" s="20">
        <v>14</v>
      </c>
      <c r="BP293" s="20">
        <v>3553</v>
      </c>
      <c r="BQ293" s="20">
        <v>1037</v>
      </c>
      <c r="BR293" s="20">
        <v>0</v>
      </c>
      <c r="BS293" s="20">
        <v>211</v>
      </c>
      <c r="BT293" s="20">
        <v>1059</v>
      </c>
      <c r="BU293" s="20">
        <v>148</v>
      </c>
      <c r="BV293" s="20">
        <v>1995</v>
      </c>
    </row>
    <row r="294" spans="1:74" x14ac:dyDescent="0.25">
      <c r="A294" s="20" t="s">
        <v>501</v>
      </c>
      <c r="B294" s="20" t="s">
        <v>504</v>
      </c>
      <c r="C294" s="20" t="s">
        <v>724</v>
      </c>
      <c r="D294" s="1">
        <v>44571</v>
      </c>
      <c r="E294">
        <v>70</v>
      </c>
      <c r="F294">
        <v>1</v>
      </c>
      <c r="G294">
        <v>0</v>
      </c>
      <c r="H294">
        <v>0</v>
      </c>
      <c r="I294">
        <v>0</v>
      </c>
      <c r="J294">
        <v>42</v>
      </c>
      <c r="K294">
        <v>4</v>
      </c>
      <c r="L294">
        <v>4</v>
      </c>
      <c r="M294">
        <v>1</v>
      </c>
      <c r="N294">
        <v>2</v>
      </c>
      <c r="O294">
        <v>1</v>
      </c>
      <c r="P294">
        <v>0</v>
      </c>
      <c r="Q294">
        <v>0</v>
      </c>
      <c r="R294">
        <v>232</v>
      </c>
      <c r="S294">
        <v>168</v>
      </c>
      <c r="T294">
        <v>29</v>
      </c>
      <c r="U294">
        <v>5</v>
      </c>
      <c r="V294">
        <v>3</v>
      </c>
      <c r="W294">
        <v>721</v>
      </c>
      <c r="X294">
        <v>289</v>
      </c>
      <c r="Y294">
        <v>43</v>
      </c>
      <c r="Z294">
        <v>123</v>
      </c>
      <c r="AA294">
        <v>22</v>
      </c>
      <c r="AB294">
        <v>799</v>
      </c>
      <c r="AC294">
        <v>312</v>
      </c>
      <c r="AD294">
        <v>11</v>
      </c>
      <c r="AE294">
        <v>180</v>
      </c>
      <c r="AF294">
        <v>107</v>
      </c>
      <c r="AG294">
        <v>148</v>
      </c>
      <c r="AH294">
        <v>48</v>
      </c>
      <c r="AI294">
        <v>1</v>
      </c>
      <c r="AJ294">
        <v>44</v>
      </c>
      <c r="AK294">
        <v>3</v>
      </c>
      <c r="AL294">
        <v>17</v>
      </c>
      <c r="AM294">
        <v>12</v>
      </c>
      <c r="AN294">
        <v>1</v>
      </c>
      <c r="AO294">
        <v>1</v>
      </c>
      <c r="AP294">
        <v>0</v>
      </c>
      <c r="AQ294">
        <v>0</v>
      </c>
      <c r="AR294">
        <v>0</v>
      </c>
      <c r="AS294">
        <v>0</v>
      </c>
      <c r="AT294">
        <v>0</v>
      </c>
      <c r="AU294">
        <v>0</v>
      </c>
      <c r="AV294">
        <v>0</v>
      </c>
      <c r="AW294">
        <v>0</v>
      </c>
      <c r="AX294">
        <v>0</v>
      </c>
      <c r="AY294">
        <v>0</v>
      </c>
      <c r="AZ294">
        <v>0</v>
      </c>
      <c r="BA294">
        <v>0</v>
      </c>
      <c r="BB294">
        <v>0</v>
      </c>
      <c r="BC294">
        <v>0</v>
      </c>
      <c r="BD294">
        <v>0</v>
      </c>
      <c r="BE294">
        <v>0</v>
      </c>
      <c r="BF294">
        <v>0</v>
      </c>
      <c r="BG294" s="20">
        <v>1</v>
      </c>
      <c r="BH294" s="20">
        <v>0</v>
      </c>
      <c r="BI294" s="20">
        <v>57</v>
      </c>
      <c r="BJ294" s="20">
        <v>2</v>
      </c>
      <c r="BK294" s="20">
        <v>194</v>
      </c>
      <c r="BL294" s="20">
        <v>489</v>
      </c>
      <c r="BM294" s="20">
        <v>473</v>
      </c>
      <c r="BN294" s="20">
        <v>90</v>
      </c>
      <c r="BO294" s="20">
        <v>15</v>
      </c>
      <c r="BP294" s="20">
        <v>4472</v>
      </c>
      <c r="BQ294" s="20">
        <v>1071</v>
      </c>
      <c r="BR294" s="20">
        <v>0</v>
      </c>
      <c r="BS294" s="20">
        <v>38</v>
      </c>
      <c r="BT294" s="20">
        <v>1497</v>
      </c>
      <c r="BU294" s="20">
        <v>521</v>
      </c>
      <c r="BV294" s="20">
        <v>2232</v>
      </c>
    </row>
    <row r="295" spans="1:74" x14ac:dyDescent="0.25">
      <c r="A295" s="20" t="s">
        <v>501</v>
      </c>
      <c r="B295" s="20" t="s">
        <v>509</v>
      </c>
      <c r="C295" s="20" t="s">
        <v>725</v>
      </c>
      <c r="D295" s="1">
        <v>44571</v>
      </c>
      <c r="E295">
        <v>83</v>
      </c>
      <c r="F295">
        <v>0</v>
      </c>
      <c r="G295">
        <v>0</v>
      </c>
      <c r="H295">
        <v>0</v>
      </c>
      <c r="I295">
        <v>0</v>
      </c>
      <c r="J295">
        <v>46</v>
      </c>
      <c r="K295">
        <v>1</v>
      </c>
      <c r="L295">
        <v>12</v>
      </c>
      <c r="M295">
        <v>4</v>
      </c>
      <c r="N295">
        <v>1</v>
      </c>
      <c r="O295">
        <v>1</v>
      </c>
      <c r="P295">
        <v>0</v>
      </c>
      <c r="Q295">
        <v>0</v>
      </c>
      <c r="R295">
        <v>245</v>
      </c>
      <c r="S295">
        <v>174</v>
      </c>
      <c r="T295">
        <v>4</v>
      </c>
      <c r="U295">
        <v>21</v>
      </c>
      <c r="V295">
        <v>3</v>
      </c>
      <c r="W295">
        <v>746</v>
      </c>
      <c r="X295">
        <v>363</v>
      </c>
      <c r="Y295">
        <v>14</v>
      </c>
      <c r="Z295">
        <v>121</v>
      </c>
      <c r="AA295">
        <v>13</v>
      </c>
      <c r="AB295">
        <v>646</v>
      </c>
      <c r="AC295">
        <v>256</v>
      </c>
      <c r="AD295">
        <v>11</v>
      </c>
      <c r="AE295">
        <v>143</v>
      </c>
      <c r="AF295">
        <v>38</v>
      </c>
      <c r="AG295">
        <v>129</v>
      </c>
      <c r="AH295">
        <v>65</v>
      </c>
      <c r="AI295">
        <v>5</v>
      </c>
      <c r="AJ295">
        <v>16</v>
      </c>
      <c r="AK295">
        <v>2</v>
      </c>
      <c r="AL295">
        <v>11</v>
      </c>
      <c r="AM295">
        <v>7</v>
      </c>
      <c r="AN295">
        <v>1</v>
      </c>
      <c r="AO295">
        <v>0</v>
      </c>
      <c r="AP295">
        <v>0</v>
      </c>
      <c r="AQ295">
        <v>0</v>
      </c>
      <c r="AR295">
        <v>0</v>
      </c>
      <c r="AS295">
        <v>0</v>
      </c>
      <c r="AT295">
        <v>0</v>
      </c>
      <c r="AU295">
        <v>0</v>
      </c>
      <c r="AV295">
        <v>0</v>
      </c>
      <c r="AW295">
        <v>0</v>
      </c>
      <c r="AX295">
        <v>0</v>
      </c>
      <c r="AY295">
        <v>0</v>
      </c>
      <c r="AZ295">
        <v>0</v>
      </c>
      <c r="BA295">
        <v>0</v>
      </c>
      <c r="BB295">
        <v>0</v>
      </c>
      <c r="BC295">
        <v>0</v>
      </c>
      <c r="BD295">
        <v>0</v>
      </c>
      <c r="BE295">
        <v>0</v>
      </c>
      <c r="BF295">
        <v>0</v>
      </c>
      <c r="BG295" s="20">
        <v>0</v>
      </c>
      <c r="BH295" s="20">
        <v>0</v>
      </c>
      <c r="BI295" s="20">
        <v>61</v>
      </c>
      <c r="BJ295" s="20">
        <v>1</v>
      </c>
      <c r="BK295" s="20">
        <v>212</v>
      </c>
      <c r="BL295" s="20">
        <v>570</v>
      </c>
      <c r="BM295" s="20">
        <v>430</v>
      </c>
      <c r="BN295" s="20">
        <v>101</v>
      </c>
      <c r="BO295" s="20">
        <v>10</v>
      </c>
      <c r="BP295" s="20">
        <v>4496</v>
      </c>
      <c r="BQ295" s="20">
        <v>1312</v>
      </c>
      <c r="BR295" s="20">
        <v>0</v>
      </c>
      <c r="BS295" s="20">
        <v>77</v>
      </c>
      <c r="BT295" s="20">
        <v>1372</v>
      </c>
      <c r="BU295" s="20">
        <v>319</v>
      </c>
      <c r="BV295" s="20">
        <v>2545</v>
      </c>
    </row>
    <row r="296" spans="1:74" x14ac:dyDescent="0.25">
      <c r="A296" s="20" t="s">
        <v>501</v>
      </c>
      <c r="B296" s="20" t="s">
        <v>726</v>
      </c>
      <c r="C296" s="20" t="s">
        <v>727</v>
      </c>
      <c r="D296" s="1">
        <v>44571</v>
      </c>
      <c r="E296">
        <v>81</v>
      </c>
      <c r="F296">
        <v>1</v>
      </c>
      <c r="G296">
        <v>1</v>
      </c>
      <c r="H296">
        <v>0</v>
      </c>
      <c r="I296">
        <v>0</v>
      </c>
      <c r="J296">
        <v>57</v>
      </c>
      <c r="K296">
        <v>2</v>
      </c>
      <c r="L296">
        <v>9</v>
      </c>
      <c r="M296">
        <v>1</v>
      </c>
      <c r="N296">
        <v>1</v>
      </c>
      <c r="O296">
        <v>1</v>
      </c>
      <c r="P296">
        <v>0</v>
      </c>
      <c r="Q296">
        <v>0</v>
      </c>
      <c r="R296">
        <v>375</v>
      </c>
      <c r="S296">
        <v>288</v>
      </c>
      <c r="T296">
        <v>8</v>
      </c>
      <c r="U296">
        <v>16</v>
      </c>
      <c r="V296">
        <v>2</v>
      </c>
      <c r="W296">
        <v>782</v>
      </c>
      <c r="X296">
        <v>408</v>
      </c>
      <c r="Y296">
        <v>10</v>
      </c>
      <c r="Z296">
        <v>116</v>
      </c>
      <c r="AA296">
        <v>15</v>
      </c>
      <c r="AB296">
        <v>751</v>
      </c>
      <c r="AC296">
        <v>422</v>
      </c>
      <c r="AD296">
        <v>4</v>
      </c>
      <c r="AE296">
        <v>115</v>
      </c>
      <c r="AF296">
        <v>59</v>
      </c>
      <c r="AG296">
        <v>163</v>
      </c>
      <c r="AH296">
        <v>72</v>
      </c>
      <c r="AI296">
        <v>1</v>
      </c>
      <c r="AJ296">
        <v>31</v>
      </c>
      <c r="AK296">
        <v>3</v>
      </c>
      <c r="AL296">
        <v>29</v>
      </c>
      <c r="AM296">
        <v>24</v>
      </c>
      <c r="AN296">
        <v>0</v>
      </c>
      <c r="AO296">
        <v>2</v>
      </c>
      <c r="AP296">
        <v>1</v>
      </c>
      <c r="AQ296">
        <v>0</v>
      </c>
      <c r="AR296">
        <v>0</v>
      </c>
      <c r="AS296">
        <v>0</v>
      </c>
      <c r="AT296">
        <v>0</v>
      </c>
      <c r="AU296">
        <v>0</v>
      </c>
      <c r="AV296">
        <v>0</v>
      </c>
      <c r="AW296">
        <v>0</v>
      </c>
      <c r="AX296">
        <v>0</v>
      </c>
      <c r="AY296">
        <v>0</v>
      </c>
      <c r="AZ296">
        <v>0</v>
      </c>
      <c r="BA296">
        <v>0</v>
      </c>
      <c r="BB296">
        <v>0</v>
      </c>
      <c r="BC296">
        <v>0</v>
      </c>
      <c r="BD296">
        <v>0</v>
      </c>
      <c r="BE296">
        <v>0</v>
      </c>
      <c r="BF296">
        <v>0</v>
      </c>
      <c r="BG296" s="20">
        <v>1</v>
      </c>
      <c r="BH296" s="20">
        <v>0</v>
      </c>
      <c r="BI296" s="20">
        <v>67</v>
      </c>
      <c r="BJ296" s="20">
        <v>1</v>
      </c>
      <c r="BK296" s="20">
        <v>343</v>
      </c>
      <c r="BL296" s="20">
        <v>616</v>
      </c>
      <c r="BM296" s="20">
        <v>559</v>
      </c>
      <c r="BN296" s="20">
        <v>123</v>
      </c>
      <c r="BO296" s="20">
        <v>26</v>
      </c>
      <c r="BP296" s="20">
        <v>4192</v>
      </c>
      <c r="BQ296" s="20">
        <v>1475</v>
      </c>
      <c r="BR296" s="20">
        <v>0</v>
      </c>
      <c r="BS296" s="20">
        <v>8</v>
      </c>
      <c r="BT296" s="20">
        <v>721</v>
      </c>
      <c r="BU296" s="20">
        <v>686</v>
      </c>
      <c r="BV296" s="20">
        <v>2633</v>
      </c>
    </row>
    <row r="297" spans="1:74" x14ac:dyDescent="0.25">
      <c r="A297" s="20" t="s">
        <v>501</v>
      </c>
      <c r="B297" s="20" t="s">
        <v>728</v>
      </c>
      <c r="C297" s="20" t="s">
        <v>487</v>
      </c>
      <c r="D297" s="1">
        <v>44571</v>
      </c>
      <c r="E297">
        <v>106</v>
      </c>
      <c r="F297">
        <v>4</v>
      </c>
      <c r="G297">
        <v>3</v>
      </c>
      <c r="H297">
        <v>0</v>
      </c>
      <c r="I297">
        <v>0</v>
      </c>
      <c r="J297">
        <v>72</v>
      </c>
      <c r="K297">
        <v>1</v>
      </c>
      <c r="L297">
        <v>14</v>
      </c>
      <c r="M297">
        <v>5</v>
      </c>
      <c r="N297">
        <v>14</v>
      </c>
      <c r="O297">
        <v>12</v>
      </c>
      <c r="P297">
        <v>1</v>
      </c>
      <c r="Q297">
        <v>0</v>
      </c>
      <c r="R297">
        <v>433</v>
      </c>
      <c r="S297">
        <v>308</v>
      </c>
      <c r="T297">
        <v>10</v>
      </c>
      <c r="U297">
        <v>12</v>
      </c>
      <c r="V297">
        <v>49</v>
      </c>
      <c r="W297">
        <v>910</v>
      </c>
      <c r="X297">
        <v>461</v>
      </c>
      <c r="Y297">
        <v>8</v>
      </c>
      <c r="Z297">
        <v>137</v>
      </c>
      <c r="AA297">
        <v>46</v>
      </c>
      <c r="AB297">
        <v>954</v>
      </c>
      <c r="AC297">
        <v>523</v>
      </c>
      <c r="AD297">
        <v>9</v>
      </c>
      <c r="AE297">
        <v>88</v>
      </c>
      <c r="AF297">
        <v>181</v>
      </c>
      <c r="AG297">
        <v>121</v>
      </c>
      <c r="AH297">
        <v>54</v>
      </c>
      <c r="AI297">
        <v>1</v>
      </c>
      <c r="AJ297">
        <v>15</v>
      </c>
      <c r="AK297">
        <v>13</v>
      </c>
      <c r="AL297">
        <v>46</v>
      </c>
      <c r="AM297">
        <v>29</v>
      </c>
      <c r="AN297">
        <v>4</v>
      </c>
      <c r="AO297">
        <v>0</v>
      </c>
      <c r="AP297">
        <v>0</v>
      </c>
      <c r="AQ297">
        <v>0</v>
      </c>
      <c r="AR297">
        <v>0</v>
      </c>
      <c r="AS297">
        <v>0</v>
      </c>
      <c r="AT297">
        <v>0</v>
      </c>
      <c r="AU297">
        <v>0</v>
      </c>
      <c r="AV297">
        <v>0</v>
      </c>
      <c r="AW297">
        <v>0</v>
      </c>
      <c r="AX297">
        <v>0</v>
      </c>
      <c r="AY297">
        <v>0</v>
      </c>
      <c r="AZ297">
        <v>0</v>
      </c>
      <c r="BA297">
        <v>0</v>
      </c>
      <c r="BB297">
        <v>0</v>
      </c>
      <c r="BC297">
        <v>0</v>
      </c>
      <c r="BD297">
        <v>0</v>
      </c>
      <c r="BE297">
        <v>0</v>
      </c>
      <c r="BF297">
        <v>0</v>
      </c>
      <c r="BG297" s="20">
        <v>4</v>
      </c>
      <c r="BH297" s="20">
        <v>0</v>
      </c>
      <c r="BI297" s="20">
        <v>80</v>
      </c>
      <c r="BJ297" s="20">
        <v>13</v>
      </c>
      <c r="BK297" s="20">
        <v>354</v>
      </c>
      <c r="BL297" s="20">
        <v>690</v>
      </c>
      <c r="BM297" s="20">
        <v>653</v>
      </c>
      <c r="BN297" s="20">
        <v>87</v>
      </c>
      <c r="BO297" s="20">
        <v>40</v>
      </c>
      <c r="BP297" s="20">
        <v>4458</v>
      </c>
      <c r="BQ297" s="20">
        <v>1503</v>
      </c>
      <c r="BR297" s="20">
        <v>0</v>
      </c>
      <c r="BS297" s="20">
        <v>22</v>
      </c>
      <c r="BT297" s="20">
        <v>913</v>
      </c>
      <c r="BU297" s="20">
        <v>825</v>
      </c>
      <c r="BV297" s="20">
        <v>2518</v>
      </c>
    </row>
    <row r="298" spans="1:74" x14ac:dyDescent="0.25">
      <c r="A298" s="20" t="s">
        <v>501</v>
      </c>
      <c r="B298" s="20" t="s">
        <v>509</v>
      </c>
      <c r="C298" s="20" t="s">
        <v>729</v>
      </c>
      <c r="D298" s="1">
        <v>44571</v>
      </c>
      <c r="E298">
        <v>52</v>
      </c>
      <c r="F298">
        <v>0</v>
      </c>
      <c r="G298">
        <v>0</v>
      </c>
      <c r="H298">
        <v>0</v>
      </c>
      <c r="I298">
        <v>0</v>
      </c>
      <c r="J298">
        <v>32</v>
      </c>
      <c r="K298">
        <v>0</v>
      </c>
      <c r="L298">
        <v>4</v>
      </c>
      <c r="M298">
        <v>1</v>
      </c>
      <c r="N298">
        <v>2</v>
      </c>
      <c r="O298">
        <v>2</v>
      </c>
      <c r="P298">
        <v>0</v>
      </c>
      <c r="Q298">
        <v>0</v>
      </c>
      <c r="R298">
        <v>185</v>
      </c>
      <c r="S298">
        <v>143</v>
      </c>
      <c r="T298">
        <v>8</v>
      </c>
      <c r="U298">
        <v>10</v>
      </c>
      <c r="V298">
        <v>3</v>
      </c>
      <c r="W298">
        <v>350</v>
      </c>
      <c r="X298">
        <v>202</v>
      </c>
      <c r="Y298">
        <v>2</v>
      </c>
      <c r="Z298">
        <v>53</v>
      </c>
      <c r="AA298">
        <v>8</v>
      </c>
      <c r="AB298">
        <v>401</v>
      </c>
      <c r="AC298">
        <v>184</v>
      </c>
      <c r="AD298">
        <v>1</v>
      </c>
      <c r="AE298">
        <v>61</v>
      </c>
      <c r="AF298">
        <v>51</v>
      </c>
      <c r="AG298">
        <v>58</v>
      </c>
      <c r="AH298">
        <v>28</v>
      </c>
      <c r="AI298">
        <v>0</v>
      </c>
      <c r="AJ298">
        <v>6</v>
      </c>
      <c r="AK298">
        <v>9</v>
      </c>
      <c r="AL298">
        <v>25</v>
      </c>
      <c r="AM298">
        <v>19</v>
      </c>
      <c r="AN298">
        <v>1</v>
      </c>
      <c r="AO298">
        <v>0</v>
      </c>
      <c r="AP298">
        <v>0</v>
      </c>
      <c r="AQ298">
        <v>0</v>
      </c>
      <c r="AR298">
        <v>0</v>
      </c>
      <c r="AS298">
        <v>0</v>
      </c>
      <c r="AT298">
        <v>0</v>
      </c>
      <c r="AU298">
        <v>0</v>
      </c>
      <c r="AV298">
        <v>0</v>
      </c>
      <c r="AW298">
        <v>0</v>
      </c>
      <c r="AX298">
        <v>0</v>
      </c>
      <c r="AY298">
        <v>0</v>
      </c>
      <c r="AZ298">
        <v>0</v>
      </c>
      <c r="BA298">
        <v>0</v>
      </c>
      <c r="BB298">
        <v>0</v>
      </c>
      <c r="BC298">
        <v>0</v>
      </c>
      <c r="BD298">
        <v>0</v>
      </c>
      <c r="BE298">
        <v>0</v>
      </c>
      <c r="BF298">
        <v>0</v>
      </c>
      <c r="BG298" s="20">
        <v>0</v>
      </c>
      <c r="BH298" s="20">
        <v>0</v>
      </c>
      <c r="BI298" s="20">
        <v>43</v>
      </c>
      <c r="BJ298" s="20">
        <v>2</v>
      </c>
      <c r="BK298" s="20">
        <v>162</v>
      </c>
      <c r="BL298" s="20">
        <v>276</v>
      </c>
      <c r="BM298" s="20">
        <v>275</v>
      </c>
      <c r="BN298" s="20">
        <v>42</v>
      </c>
      <c r="BO298" s="20">
        <v>24</v>
      </c>
      <c r="BP298" s="20">
        <v>2238</v>
      </c>
      <c r="BQ298" s="20">
        <v>675</v>
      </c>
      <c r="BR298" s="20">
        <v>0</v>
      </c>
      <c r="BS298" s="20">
        <v>5</v>
      </c>
      <c r="BT298" s="20">
        <v>435</v>
      </c>
      <c r="BU298" s="20">
        <v>414</v>
      </c>
      <c r="BV298" s="20">
        <v>1295</v>
      </c>
    </row>
    <row r="299" spans="1:74" x14ac:dyDescent="0.25">
      <c r="A299" s="20" t="s">
        <v>501</v>
      </c>
      <c r="B299" s="20" t="s">
        <v>726</v>
      </c>
      <c r="C299" s="20" t="s">
        <v>730</v>
      </c>
      <c r="D299" s="1">
        <v>44571</v>
      </c>
      <c r="E299">
        <v>25</v>
      </c>
      <c r="F299">
        <v>0</v>
      </c>
      <c r="G299">
        <v>0</v>
      </c>
      <c r="H299">
        <v>0</v>
      </c>
      <c r="I299">
        <v>0</v>
      </c>
      <c r="J299">
        <v>13</v>
      </c>
      <c r="K299">
        <v>0</v>
      </c>
      <c r="L299">
        <v>3</v>
      </c>
      <c r="M299">
        <v>2</v>
      </c>
      <c r="N299">
        <v>0</v>
      </c>
      <c r="O299">
        <v>0</v>
      </c>
      <c r="P299">
        <v>0</v>
      </c>
      <c r="Q299">
        <v>0</v>
      </c>
      <c r="R299">
        <v>105</v>
      </c>
      <c r="S299">
        <v>68</v>
      </c>
      <c r="T299">
        <v>9</v>
      </c>
      <c r="U299">
        <v>6</v>
      </c>
      <c r="V299">
        <v>1</v>
      </c>
      <c r="W299">
        <v>239</v>
      </c>
      <c r="X299">
        <v>104</v>
      </c>
      <c r="Y299">
        <v>12</v>
      </c>
      <c r="Z299">
        <v>44</v>
      </c>
      <c r="AA299">
        <v>2</v>
      </c>
      <c r="AB299">
        <v>291</v>
      </c>
      <c r="AC299">
        <v>96</v>
      </c>
      <c r="AD299">
        <v>5</v>
      </c>
      <c r="AE299">
        <v>68</v>
      </c>
      <c r="AF299">
        <v>47</v>
      </c>
      <c r="AG299">
        <v>46</v>
      </c>
      <c r="AH299">
        <v>13</v>
      </c>
      <c r="AI299">
        <v>3</v>
      </c>
      <c r="AJ299">
        <v>9</v>
      </c>
      <c r="AK299">
        <v>1</v>
      </c>
      <c r="AL299">
        <v>11</v>
      </c>
      <c r="AM299">
        <v>7</v>
      </c>
      <c r="AN299">
        <v>0</v>
      </c>
      <c r="AO299">
        <v>0</v>
      </c>
      <c r="AP299">
        <v>0</v>
      </c>
      <c r="AQ299">
        <v>0</v>
      </c>
      <c r="AR299">
        <v>0</v>
      </c>
      <c r="AS299">
        <v>0</v>
      </c>
      <c r="AT299">
        <v>0</v>
      </c>
      <c r="AU299">
        <v>0</v>
      </c>
      <c r="AV299">
        <v>0</v>
      </c>
      <c r="AW299">
        <v>0</v>
      </c>
      <c r="AX299">
        <v>0</v>
      </c>
      <c r="AY299">
        <v>0</v>
      </c>
      <c r="AZ299">
        <v>0</v>
      </c>
      <c r="BA299">
        <v>0</v>
      </c>
      <c r="BB299">
        <v>0</v>
      </c>
      <c r="BC299">
        <v>0</v>
      </c>
      <c r="BD299">
        <v>0</v>
      </c>
      <c r="BE299">
        <v>0</v>
      </c>
      <c r="BF299">
        <v>0</v>
      </c>
      <c r="BG299" s="20">
        <v>0</v>
      </c>
      <c r="BH299" s="20">
        <v>0</v>
      </c>
      <c r="BI299" s="20">
        <v>20</v>
      </c>
      <c r="BJ299" s="20">
        <v>0</v>
      </c>
      <c r="BK299" s="20">
        <v>88</v>
      </c>
      <c r="BL299" s="20">
        <v>171</v>
      </c>
      <c r="BM299" s="20">
        <v>160</v>
      </c>
      <c r="BN299" s="20">
        <v>30</v>
      </c>
      <c r="BO299" s="20">
        <v>10</v>
      </c>
      <c r="BP299" s="20">
        <v>1350</v>
      </c>
      <c r="BQ299" s="20">
        <v>225</v>
      </c>
      <c r="BR299" s="20">
        <v>0</v>
      </c>
      <c r="BS299" s="20">
        <v>27</v>
      </c>
      <c r="BT299" s="20">
        <v>406</v>
      </c>
      <c r="BU299" s="20">
        <v>279</v>
      </c>
      <c r="BV299" s="20">
        <v>570</v>
      </c>
    </row>
    <row r="300" spans="1:74" x14ac:dyDescent="0.25">
      <c r="A300" s="20" t="s">
        <v>501</v>
      </c>
      <c r="B300" s="20" t="s">
        <v>728</v>
      </c>
      <c r="C300" s="20" t="s">
        <v>731</v>
      </c>
      <c r="D300" s="1">
        <v>44571</v>
      </c>
      <c r="E300">
        <v>66</v>
      </c>
      <c r="F300">
        <v>1</v>
      </c>
      <c r="G300">
        <v>1</v>
      </c>
      <c r="H300">
        <v>1</v>
      </c>
      <c r="I300">
        <v>1</v>
      </c>
      <c r="J300">
        <v>41</v>
      </c>
      <c r="K300">
        <v>4</v>
      </c>
      <c r="L300">
        <v>5</v>
      </c>
      <c r="M300">
        <v>0</v>
      </c>
      <c r="N300">
        <v>18</v>
      </c>
      <c r="O300">
        <v>16</v>
      </c>
      <c r="P300">
        <v>0</v>
      </c>
      <c r="Q300">
        <v>0</v>
      </c>
      <c r="R300">
        <v>164</v>
      </c>
      <c r="S300">
        <v>119</v>
      </c>
      <c r="T300">
        <v>14</v>
      </c>
      <c r="U300">
        <v>3</v>
      </c>
      <c r="V300">
        <v>6</v>
      </c>
      <c r="W300">
        <v>730</v>
      </c>
      <c r="X300">
        <v>392</v>
      </c>
      <c r="Y300">
        <v>15</v>
      </c>
      <c r="Z300">
        <v>112</v>
      </c>
      <c r="AA300">
        <v>28</v>
      </c>
      <c r="AB300">
        <v>612</v>
      </c>
      <c r="AC300">
        <v>280</v>
      </c>
      <c r="AD300">
        <v>18</v>
      </c>
      <c r="AE300">
        <v>105</v>
      </c>
      <c r="AF300">
        <v>54</v>
      </c>
      <c r="AG300">
        <v>193</v>
      </c>
      <c r="AH300">
        <v>93</v>
      </c>
      <c r="AI300">
        <v>1</v>
      </c>
      <c r="AJ300">
        <v>24</v>
      </c>
      <c r="AK300">
        <v>6</v>
      </c>
      <c r="AL300">
        <v>8</v>
      </c>
      <c r="AM300">
        <v>6</v>
      </c>
      <c r="AN300">
        <v>0</v>
      </c>
      <c r="AO300">
        <v>0</v>
      </c>
      <c r="AP300">
        <v>0</v>
      </c>
      <c r="AQ300">
        <v>0</v>
      </c>
      <c r="AR300">
        <v>0</v>
      </c>
      <c r="AS300">
        <v>0</v>
      </c>
      <c r="AT300">
        <v>0</v>
      </c>
      <c r="AU300">
        <v>0</v>
      </c>
      <c r="AV300">
        <v>0</v>
      </c>
      <c r="AW300">
        <v>0</v>
      </c>
      <c r="AX300">
        <v>0</v>
      </c>
      <c r="AY300">
        <v>0</v>
      </c>
      <c r="AZ300">
        <v>0</v>
      </c>
      <c r="BA300">
        <v>0</v>
      </c>
      <c r="BB300">
        <v>0</v>
      </c>
      <c r="BC300">
        <v>0</v>
      </c>
      <c r="BD300">
        <v>0</v>
      </c>
      <c r="BE300">
        <v>0</v>
      </c>
      <c r="BF300">
        <v>0</v>
      </c>
      <c r="BG300" s="20">
        <v>1</v>
      </c>
      <c r="BH300" s="20">
        <v>1</v>
      </c>
      <c r="BI300" s="20">
        <v>55</v>
      </c>
      <c r="BJ300" s="20">
        <v>17</v>
      </c>
      <c r="BK300" s="20">
        <v>139</v>
      </c>
      <c r="BL300" s="20">
        <v>554</v>
      </c>
      <c r="BM300" s="20">
        <v>422</v>
      </c>
      <c r="BN300" s="20">
        <v>148</v>
      </c>
      <c r="BO300" s="20">
        <v>8</v>
      </c>
      <c r="BP300" s="20">
        <v>3727</v>
      </c>
      <c r="BQ300" s="20">
        <v>1348</v>
      </c>
      <c r="BR300" s="20">
        <v>0</v>
      </c>
      <c r="BS300" s="20">
        <v>40</v>
      </c>
      <c r="BT300" s="20">
        <v>1002</v>
      </c>
      <c r="BU300" s="20">
        <v>275</v>
      </c>
      <c r="BV300" s="20">
        <v>2262</v>
      </c>
    </row>
    <row r="301" spans="1:74" x14ac:dyDescent="0.25">
      <c r="A301" s="20" t="s">
        <v>501</v>
      </c>
      <c r="B301" s="20" t="s">
        <v>504</v>
      </c>
      <c r="C301" s="20" t="s">
        <v>732</v>
      </c>
      <c r="D301" s="1">
        <v>44571</v>
      </c>
      <c r="E301">
        <v>70</v>
      </c>
      <c r="F301">
        <v>8</v>
      </c>
      <c r="G301">
        <v>4</v>
      </c>
      <c r="H301">
        <v>0</v>
      </c>
      <c r="I301">
        <v>0</v>
      </c>
      <c r="J301">
        <v>56</v>
      </c>
      <c r="K301">
        <v>0</v>
      </c>
      <c r="L301">
        <v>2</v>
      </c>
      <c r="M301">
        <v>1</v>
      </c>
      <c r="N301">
        <v>0</v>
      </c>
      <c r="O301">
        <v>0</v>
      </c>
      <c r="P301">
        <v>0</v>
      </c>
      <c r="Q301">
        <v>0</v>
      </c>
      <c r="R301">
        <v>472</v>
      </c>
      <c r="S301">
        <v>417</v>
      </c>
      <c r="T301">
        <v>19</v>
      </c>
      <c r="U301">
        <v>11</v>
      </c>
      <c r="V301">
        <v>6</v>
      </c>
      <c r="W301">
        <v>542</v>
      </c>
      <c r="X301">
        <v>329</v>
      </c>
      <c r="Y301">
        <v>11</v>
      </c>
      <c r="Z301">
        <v>69</v>
      </c>
      <c r="AA301">
        <v>14</v>
      </c>
      <c r="AB301">
        <v>547</v>
      </c>
      <c r="AC301">
        <v>388</v>
      </c>
      <c r="AD301">
        <v>23</v>
      </c>
      <c r="AE301">
        <v>37</v>
      </c>
      <c r="AF301">
        <v>10</v>
      </c>
      <c r="AG301">
        <v>72</v>
      </c>
      <c r="AH301">
        <v>34</v>
      </c>
      <c r="AI301">
        <v>2</v>
      </c>
      <c r="AJ301">
        <v>12</v>
      </c>
      <c r="AK301">
        <v>2</v>
      </c>
      <c r="AL301">
        <v>84</v>
      </c>
      <c r="AM301">
        <v>49</v>
      </c>
      <c r="AN301">
        <v>1</v>
      </c>
      <c r="AO301">
        <v>1</v>
      </c>
      <c r="AP301">
        <v>0</v>
      </c>
      <c r="AQ301">
        <v>0</v>
      </c>
      <c r="AR301">
        <v>0</v>
      </c>
      <c r="AS301">
        <v>0</v>
      </c>
      <c r="AT301">
        <v>0</v>
      </c>
      <c r="AU301">
        <v>0</v>
      </c>
      <c r="AV301">
        <v>0</v>
      </c>
      <c r="AW301">
        <v>0</v>
      </c>
      <c r="AX301">
        <v>0</v>
      </c>
      <c r="AY301">
        <v>0</v>
      </c>
      <c r="AZ301">
        <v>0</v>
      </c>
      <c r="BA301">
        <v>0</v>
      </c>
      <c r="BB301">
        <v>0</v>
      </c>
      <c r="BC301">
        <v>0</v>
      </c>
      <c r="BD301">
        <v>0</v>
      </c>
      <c r="BE301">
        <v>0</v>
      </c>
      <c r="BF301">
        <v>0</v>
      </c>
      <c r="BG301" s="20">
        <v>8</v>
      </c>
      <c r="BH301" s="20">
        <v>0</v>
      </c>
      <c r="BI301" s="20">
        <v>67</v>
      </c>
      <c r="BJ301" s="20">
        <v>0</v>
      </c>
      <c r="BK301" s="20">
        <v>434</v>
      </c>
      <c r="BL301" s="20">
        <v>425</v>
      </c>
      <c r="BM301" s="20">
        <v>468</v>
      </c>
      <c r="BN301" s="20">
        <v>54</v>
      </c>
      <c r="BO301" s="20">
        <v>80</v>
      </c>
      <c r="BP301" s="20">
        <v>2053</v>
      </c>
      <c r="BQ301" s="20">
        <v>893</v>
      </c>
      <c r="BR301" s="20">
        <v>0</v>
      </c>
      <c r="BS301" s="20">
        <v>53</v>
      </c>
      <c r="BT301" s="20">
        <v>367</v>
      </c>
      <c r="BU301" s="20">
        <v>118</v>
      </c>
      <c r="BV301" s="20">
        <v>1451</v>
      </c>
    </row>
    <row r="302" spans="1:74" x14ac:dyDescent="0.25">
      <c r="A302" s="20" t="s">
        <v>501</v>
      </c>
      <c r="B302" s="20" t="s">
        <v>726</v>
      </c>
      <c r="C302" s="20" t="s">
        <v>733</v>
      </c>
      <c r="D302" s="1">
        <v>44571</v>
      </c>
      <c r="E302">
        <v>60</v>
      </c>
      <c r="F302">
        <v>2</v>
      </c>
      <c r="G302">
        <v>0</v>
      </c>
      <c r="H302">
        <v>0</v>
      </c>
      <c r="I302">
        <v>0</v>
      </c>
      <c r="J302">
        <v>31</v>
      </c>
      <c r="K302">
        <v>5</v>
      </c>
      <c r="L302">
        <v>3</v>
      </c>
      <c r="M302">
        <v>1</v>
      </c>
      <c r="N302">
        <v>7</v>
      </c>
      <c r="O302">
        <v>5</v>
      </c>
      <c r="P302">
        <v>0</v>
      </c>
      <c r="Q302">
        <v>0</v>
      </c>
      <c r="R302">
        <v>202</v>
      </c>
      <c r="S302">
        <v>149</v>
      </c>
      <c r="T302">
        <v>15</v>
      </c>
      <c r="U302">
        <v>6</v>
      </c>
      <c r="V302">
        <v>0</v>
      </c>
      <c r="W302">
        <v>517</v>
      </c>
      <c r="X302">
        <v>191</v>
      </c>
      <c r="Y302">
        <v>67</v>
      </c>
      <c r="Z302">
        <v>73</v>
      </c>
      <c r="AA302">
        <v>21</v>
      </c>
      <c r="AB302">
        <v>447</v>
      </c>
      <c r="AC302">
        <v>161</v>
      </c>
      <c r="AD302">
        <v>7</v>
      </c>
      <c r="AE302">
        <v>128</v>
      </c>
      <c r="AF302">
        <v>16</v>
      </c>
      <c r="AG302">
        <v>60</v>
      </c>
      <c r="AH302">
        <v>14</v>
      </c>
      <c r="AI302">
        <v>1</v>
      </c>
      <c r="AJ302">
        <v>12</v>
      </c>
      <c r="AK302">
        <v>5</v>
      </c>
      <c r="AL302">
        <v>15</v>
      </c>
      <c r="AM302">
        <v>9</v>
      </c>
      <c r="AN302">
        <v>1</v>
      </c>
      <c r="AO302">
        <v>0</v>
      </c>
      <c r="AP302">
        <v>1</v>
      </c>
      <c r="AQ302">
        <v>0</v>
      </c>
      <c r="AR302">
        <v>0</v>
      </c>
      <c r="AS302">
        <v>0</v>
      </c>
      <c r="AT302">
        <v>0</v>
      </c>
      <c r="AU302">
        <v>0</v>
      </c>
      <c r="AV302">
        <v>0</v>
      </c>
      <c r="AW302">
        <v>0</v>
      </c>
      <c r="AX302">
        <v>0</v>
      </c>
      <c r="AY302">
        <v>0</v>
      </c>
      <c r="AZ302">
        <v>0</v>
      </c>
      <c r="BA302">
        <v>0</v>
      </c>
      <c r="BB302">
        <v>0</v>
      </c>
      <c r="BC302">
        <v>0</v>
      </c>
      <c r="BD302">
        <v>0</v>
      </c>
      <c r="BE302">
        <v>0</v>
      </c>
      <c r="BF302">
        <v>0</v>
      </c>
      <c r="BG302" s="20">
        <v>2</v>
      </c>
      <c r="BH302" s="20">
        <v>0</v>
      </c>
      <c r="BI302" s="20">
        <v>48</v>
      </c>
      <c r="BJ302" s="20">
        <v>7</v>
      </c>
      <c r="BK302" s="20">
        <v>179</v>
      </c>
      <c r="BL302" s="20">
        <v>335</v>
      </c>
      <c r="BM302" s="20">
        <v>286</v>
      </c>
      <c r="BN302" s="20">
        <v>41</v>
      </c>
      <c r="BO302" s="20">
        <v>12</v>
      </c>
      <c r="BP302" s="20">
        <v>2290</v>
      </c>
      <c r="BQ302" s="20">
        <v>502</v>
      </c>
      <c r="BR302" s="20">
        <v>0</v>
      </c>
      <c r="BS302" s="20">
        <v>32</v>
      </c>
      <c r="BT302" s="20">
        <v>873</v>
      </c>
      <c r="BU302" s="20">
        <v>172</v>
      </c>
      <c r="BV302" s="20">
        <v>1135</v>
      </c>
    </row>
    <row r="303" spans="1:74" x14ac:dyDescent="0.25">
      <c r="A303" s="20" t="s">
        <v>501</v>
      </c>
      <c r="B303" s="20" t="s">
        <v>504</v>
      </c>
      <c r="C303" s="20" t="s">
        <v>734</v>
      </c>
      <c r="D303" s="1">
        <v>44571</v>
      </c>
      <c r="E303">
        <v>122</v>
      </c>
      <c r="F303">
        <v>5</v>
      </c>
      <c r="G303">
        <v>3</v>
      </c>
      <c r="H303">
        <v>1</v>
      </c>
      <c r="I303">
        <v>0</v>
      </c>
      <c r="J303">
        <v>74</v>
      </c>
      <c r="K303">
        <v>2</v>
      </c>
      <c r="L303">
        <v>15</v>
      </c>
      <c r="M303">
        <v>3</v>
      </c>
      <c r="N303">
        <v>3</v>
      </c>
      <c r="O303">
        <v>3</v>
      </c>
      <c r="P303">
        <v>0</v>
      </c>
      <c r="Q303">
        <v>0</v>
      </c>
      <c r="R303">
        <v>712</v>
      </c>
      <c r="S303">
        <v>549</v>
      </c>
      <c r="T303">
        <v>49</v>
      </c>
      <c r="U303">
        <v>38</v>
      </c>
      <c r="V303">
        <v>26</v>
      </c>
      <c r="W303">
        <v>1089</v>
      </c>
      <c r="X303">
        <v>566</v>
      </c>
      <c r="Y303">
        <v>27</v>
      </c>
      <c r="Z303">
        <v>203</v>
      </c>
      <c r="AA303">
        <v>17</v>
      </c>
      <c r="AB303">
        <v>1285</v>
      </c>
      <c r="AC303">
        <v>713</v>
      </c>
      <c r="AD303">
        <v>22</v>
      </c>
      <c r="AE303">
        <v>189</v>
      </c>
      <c r="AF303">
        <v>48</v>
      </c>
      <c r="AG303">
        <v>154</v>
      </c>
      <c r="AH303">
        <v>55</v>
      </c>
      <c r="AI303">
        <v>4</v>
      </c>
      <c r="AJ303">
        <v>30</v>
      </c>
      <c r="AK303">
        <v>4</v>
      </c>
      <c r="AL303">
        <v>93</v>
      </c>
      <c r="AM303">
        <v>59</v>
      </c>
      <c r="AN303">
        <v>6</v>
      </c>
      <c r="AO303">
        <v>2</v>
      </c>
      <c r="AP303">
        <v>1</v>
      </c>
      <c r="AQ303">
        <v>0</v>
      </c>
      <c r="AR303">
        <v>0</v>
      </c>
      <c r="AS303">
        <v>0</v>
      </c>
      <c r="AT303">
        <v>0</v>
      </c>
      <c r="AU303">
        <v>0</v>
      </c>
      <c r="AV303">
        <v>0</v>
      </c>
      <c r="AW303">
        <v>0</v>
      </c>
      <c r="AX303">
        <v>0</v>
      </c>
      <c r="AY303">
        <v>0</v>
      </c>
      <c r="AZ303">
        <v>0</v>
      </c>
      <c r="BA303">
        <v>0</v>
      </c>
      <c r="BB303">
        <v>0</v>
      </c>
      <c r="BC303">
        <v>0</v>
      </c>
      <c r="BD303">
        <v>0</v>
      </c>
      <c r="BE303">
        <v>0</v>
      </c>
      <c r="BF303">
        <v>0</v>
      </c>
      <c r="BG303" s="20">
        <v>5</v>
      </c>
      <c r="BH303" s="20">
        <v>1</v>
      </c>
      <c r="BI303" s="20">
        <v>97</v>
      </c>
      <c r="BJ303" s="20">
        <v>3</v>
      </c>
      <c r="BK303" s="20">
        <v>588</v>
      </c>
      <c r="BL303" s="20">
        <v>802</v>
      </c>
      <c r="BM303" s="20">
        <v>989</v>
      </c>
      <c r="BN303" s="20">
        <v>105</v>
      </c>
      <c r="BO303" s="20">
        <v>81</v>
      </c>
      <c r="BP303" s="20">
        <v>4817</v>
      </c>
      <c r="BQ303" s="20">
        <v>1699</v>
      </c>
      <c r="BR303" s="20">
        <v>0</v>
      </c>
      <c r="BS303" s="20">
        <v>101</v>
      </c>
      <c r="BT303" s="20">
        <v>1293</v>
      </c>
      <c r="BU303" s="20">
        <v>213</v>
      </c>
      <c r="BV303" s="20">
        <v>2988</v>
      </c>
    </row>
    <row r="304" spans="1:74" x14ac:dyDescent="0.25">
      <c r="A304" s="20" t="s">
        <v>501</v>
      </c>
      <c r="B304" s="20" t="s">
        <v>504</v>
      </c>
      <c r="C304" s="20" t="s">
        <v>735</v>
      </c>
      <c r="D304" s="1">
        <v>44571</v>
      </c>
      <c r="E304">
        <v>102</v>
      </c>
      <c r="F304">
        <v>4</v>
      </c>
      <c r="G304">
        <v>2</v>
      </c>
      <c r="H304">
        <v>0</v>
      </c>
      <c r="I304">
        <v>0</v>
      </c>
      <c r="J304">
        <v>63</v>
      </c>
      <c r="K304">
        <v>2</v>
      </c>
      <c r="L304">
        <v>14</v>
      </c>
      <c r="M304">
        <v>4</v>
      </c>
      <c r="N304">
        <v>0</v>
      </c>
      <c r="O304">
        <v>0</v>
      </c>
      <c r="P304">
        <v>0</v>
      </c>
      <c r="Q304">
        <v>0</v>
      </c>
      <c r="R304">
        <v>341</v>
      </c>
      <c r="S304">
        <v>253</v>
      </c>
      <c r="T304">
        <v>9</v>
      </c>
      <c r="U304">
        <v>12</v>
      </c>
      <c r="V304">
        <v>23</v>
      </c>
      <c r="W304">
        <v>905</v>
      </c>
      <c r="X304">
        <v>446</v>
      </c>
      <c r="Y304">
        <v>21</v>
      </c>
      <c r="Z304">
        <v>141</v>
      </c>
      <c r="AA304">
        <v>29</v>
      </c>
      <c r="AB304">
        <v>717</v>
      </c>
      <c r="AC304">
        <v>362</v>
      </c>
      <c r="AD304">
        <v>10</v>
      </c>
      <c r="AE304">
        <v>131</v>
      </c>
      <c r="AF304">
        <v>45</v>
      </c>
      <c r="AG304">
        <v>184</v>
      </c>
      <c r="AH304">
        <v>65</v>
      </c>
      <c r="AI304">
        <v>6</v>
      </c>
      <c r="AJ304">
        <v>40</v>
      </c>
      <c r="AK304">
        <v>4</v>
      </c>
      <c r="AL304">
        <v>36</v>
      </c>
      <c r="AM304">
        <v>23</v>
      </c>
      <c r="AN304">
        <v>5</v>
      </c>
      <c r="AO304">
        <v>2</v>
      </c>
      <c r="AP304">
        <v>0</v>
      </c>
      <c r="AQ304">
        <v>0</v>
      </c>
      <c r="AR304">
        <v>0</v>
      </c>
      <c r="AS304">
        <v>0</v>
      </c>
      <c r="AT304">
        <v>0</v>
      </c>
      <c r="AU304">
        <v>0</v>
      </c>
      <c r="AV304">
        <v>0</v>
      </c>
      <c r="AW304">
        <v>0</v>
      </c>
      <c r="AX304">
        <v>0</v>
      </c>
      <c r="AY304">
        <v>0</v>
      </c>
      <c r="AZ304">
        <v>0</v>
      </c>
      <c r="BA304">
        <v>0</v>
      </c>
      <c r="BB304">
        <v>0</v>
      </c>
      <c r="BC304">
        <v>0</v>
      </c>
      <c r="BD304">
        <v>0</v>
      </c>
      <c r="BE304">
        <v>0</v>
      </c>
      <c r="BF304">
        <v>0</v>
      </c>
      <c r="BG304" s="20">
        <v>4</v>
      </c>
      <c r="BH304" s="20">
        <v>0</v>
      </c>
      <c r="BI304" s="20">
        <v>81</v>
      </c>
      <c r="BJ304" s="20">
        <v>0</v>
      </c>
      <c r="BK304" s="20">
        <v>290</v>
      </c>
      <c r="BL304" s="20">
        <v>679</v>
      </c>
      <c r="BM304" s="20">
        <v>514</v>
      </c>
      <c r="BN304" s="20">
        <v>123</v>
      </c>
      <c r="BO304" s="20">
        <v>28</v>
      </c>
      <c r="BP304" s="20">
        <v>3589</v>
      </c>
      <c r="BQ304" s="20">
        <v>1283</v>
      </c>
      <c r="BR304" s="20">
        <v>0</v>
      </c>
      <c r="BS304" s="20">
        <v>41</v>
      </c>
      <c r="BT304" s="20">
        <v>881</v>
      </c>
      <c r="BU304" s="20">
        <v>303</v>
      </c>
      <c r="BV304" s="20">
        <v>2212</v>
      </c>
    </row>
    <row r="305" spans="1:74" x14ac:dyDescent="0.25">
      <c r="A305" s="20" t="s">
        <v>501</v>
      </c>
      <c r="B305" s="20" t="s">
        <v>509</v>
      </c>
      <c r="C305" s="20" t="s">
        <v>736</v>
      </c>
      <c r="D305" s="1">
        <v>44571</v>
      </c>
      <c r="E305">
        <v>104</v>
      </c>
      <c r="F305">
        <v>1</v>
      </c>
      <c r="G305">
        <v>0</v>
      </c>
      <c r="H305">
        <v>0</v>
      </c>
      <c r="I305">
        <v>0</v>
      </c>
      <c r="J305">
        <v>63</v>
      </c>
      <c r="K305">
        <v>2</v>
      </c>
      <c r="L305">
        <v>12</v>
      </c>
      <c r="M305">
        <v>4</v>
      </c>
      <c r="N305">
        <v>1</v>
      </c>
      <c r="O305">
        <v>1</v>
      </c>
      <c r="P305">
        <v>0</v>
      </c>
      <c r="Q305">
        <v>0</v>
      </c>
      <c r="R305">
        <v>465</v>
      </c>
      <c r="S305">
        <v>290</v>
      </c>
      <c r="T305">
        <v>26</v>
      </c>
      <c r="U305">
        <v>56</v>
      </c>
      <c r="V305">
        <v>25</v>
      </c>
      <c r="W305">
        <v>1111</v>
      </c>
      <c r="X305">
        <v>479</v>
      </c>
      <c r="Y305">
        <v>76</v>
      </c>
      <c r="Z305">
        <v>150</v>
      </c>
      <c r="AA305">
        <v>58</v>
      </c>
      <c r="AB305">
        <v>994</v>
      </c>
      <c r="AC305">
        <v>411</v>
      </c>
      <c r="AD305">
        <v>83</v>
      </c>
      <c r="AE305">
        <v>145</v>
      </c>
      <c r="AF305">
        <v>129</v>
      </c>
      <c r="AG305">
        <v>161</v>
      </c>
      <c r="AH305">
        <v>35</v>
      </c>
      <c r="AI305">
        <v>13</v>
      </c>
      <c r="AJ305">
        <v>43</v>
      </c>
      <c r="AK305">
        <v>4</v>
      </c>
      <c r="AL305">
        <v>30</v>
      </c>
      <c r="AM305">
        <v>19</v>
      </c>
      <c r="AN305">
        <v>1</v>
      </c>
      <c r="AO305">
        <v>1</v>
      </c>
      <c r="AP305">
        <v>1</v>
      </c>
      <c r="AQ305">
        <v>0</v>
      </c>
      <c r="AR305">
        <v>0</v>
      </c>
      <c r="AS305">
        <v>0</v>
      </c>
      <c r="AT305">
        <v>0</v>
      </c>
      <c r="AU305">
        <v>0</v>
      </c>
      <c r="AV305">
        <v>0</v>
      </c>
      <c r="AW305">
        <v>0</v>
      </c>
      <c r="AX305">
        <v>0</v>
      </c>
      <c r="AY305">
        <v>0</v>
      </c>
      <c r="AZ305">
        <v>0</v>
      </c>
      <c r="BA305">
        <v>0</v>
      </c>
      <c r="BB305">
        <v>0</v>
      </c>
      <c r="BC305">
        <v>0</v>
      </c>
      <c r="BD305">
        <v>0</v>
      </c>
      <c r="BE305">
        <v>0</v>
      </c>
      <c r="BF305">
        <v>0</v>
      </c>
      <c r="BG305" s="20">
        <v>1</v>
      </c>
      <c r="BH305" s="20">
        <v>0</v>
      </c>
      <c r="BI305" s="20">
        <v>84</v>
      </c>
      <c r="BJ305" s="20">
        <v>1</v>
      </c>
      <c r="BK305" s="20">
        <v>350</v>
      </c>
      <c r="BL305" s="20">
        <v>778</v>
      </c>
      <c r="BM305" s="20">
        <v>618</v>
      </c>
      <c r="BN305" s="20">
        <v>95</v>
      </c>
      <c r="BO305" s="20">
        <v>24</v>
      </c>
      <c r="BP305" s="20">
        <v>4834</v>
      </c>
      <c r="BQ305" s="20">
        <v>1310</v>
      </c>
      <c r="BR305" s="20">
        <v>0</v>
      </c>
      <c r="BS305" s="20">
        <v>375</v>
      </c>
      <c r="BT305" s="20">
        <v>1327</v>
      </c>
      <c r="BU305" s="20">
        <v>417</v>
      </c>
      <c r="BV305" s="20">
        <v>2511</v>
      </c>
    </row>
    <row r="306" spans="1:74" x14ac:dyDescent="0.25">
      <c r="A306" s="20" t="s">
        <v>501</v>
      </c>
      <c r="B306" s="20" t="s">
        <v>726</v>
      </c>
      <c r="C306" s="20" t="s">
        <v>737</v>
      </c>
      <c r="D306" s="1">
        <v>44571</v>
      </c>
      <c r="E306">
        <v>70</v>
      </c>
      <c r="F306">
        <v>4</v>
      </c>
      <c r="G306">
        <v>3</v>
      </c>
      <c r="H306">
        <v>0</v>
      </c>
      <c r="I306">
        <v>0</v>
      </c>
      <c r="J306">
        <v>33</v>
      </c>
      <c r="K306">
        <v>2</v>
      </c>
      <c r="L306">
        <v>14</v>
      </c>
      <c r="M306">
        <v>1</v>
      </c>
      <c r="N306">
        <v>4</v>
      </c>
      <c r="O306">
        <v>2</v>
      </c>
      <c r="P306">
        <v>0</v>
      </c>
      <c r="Q306">
        <v>0</v>
      </c>
      <c r="R306">
        <v>311</v>
      </c>
      <c r="S306">
        <v>198</v>
      </c>
      <c r="T306">
        <v>14</v>
      </c>
      <c r="U306">
        <v>31</v>
      </c>
      <c r="V306">
        <v>13</v>
      </c>
      <c r="W306">
        <v>882</v>
      </c>
      <c r="X306">
        <v>358</v>
      </c>
      <c r="Y306">
        <v>11</v>
      </c>
      <c r="Z306">
        <v>199</v>
      </c>
      <c r="AA306">
        <v>30</v>
      </c>
      <c r="AB306">
        <v>852</v>
      </c>
      <c r="AC306">
        <v>282</v>
      </c>
      <c r="AD306">
        <v>5</v>
      </c>
      <c r="AE306">
        <v>224</v>
      </c>
      <c r="AF306">
        <v>121</v>
      </c>
      <c r="AG306">
        <v>105</v>
      </c>
      <c r="AH306">
        <v>29</v>
      </c>
      <c r="AI306">
        <v>2</v>
      </c>
      <c r="AJ306">
        <v>16</v>
      </c>
      <c r="AK306">
        <v>22</v>
      </c>
      <c r="AL306">
        <v>72</v>
      </c>
      <c r="AM306">
        <v>44</v>
      </c>
      <c r="AN306">
        <v>4</v>
      </c>
      <c r="AO306">
        <v>3</v>
      </c>
      <c r="AP306">
        <v>2</v>
      </c>
      <c r="AQ306">
        <v>0</v>
      </c>
      <c r="AR306">
        <v>1</v>
      </c>
      <c r="AS306">
        <v>0</v>
      </c>
      <c r="AT306">
        <v>0</v>
      </c>
      <c r="AU306">
        <v>0</v>
      </c>
      <c r="AV306">
        <v>0</v>
      </c>
      <c r="AW306">
        <v>0</v>
      </c>
      <c r="AX306">
        <v>0</v>
      </c>
      <c r="AY306">
        <v>0</v>
      </c>
      <c r="AZ306">
        <v>0</v>
      </c>
      <c r="BA306">
        <v>0</v>
      </c>
      <c r="BB306">
        <v>0</v>
      </c>
      <c r="BC306">
        <v>0</v>
      </c>
      <c r="BD306">
        <v>0</v>
      </c>
      <c r="BE306">
        <v>0</v>
      </c>
      <c r="BF306">
        <v>0</v>
      </c>
      <c r="BG306" s="20">
        <v>3</v>
      </c>
      <c r="BH306" s="20">
        <v>0</v>
      </c>
      <c r="BI306" s="20">
        <v>44</v>
      </c>
      <c r="BJ306" s="20">
        <v>4</v>
      </c>
      <c r="BK306" s="20">
        <v>249</v>
      </c>
      <c r="BL306" s="20">
        <v>597</v>
      </c>
      <c r="BM306" s="20">
        <v>480</v>
      </c>
      <c r="BN306" s="20">
        <v>64</v>
      </c>
      <c r="BO306" s="20">
        <v>59</v>
      </c>
      <c r="BP306" s="20">
        <v>3442</v>
      </c>
      <c r="BQ306" s="20">
        <v>693</v>
      </c>
      <c r="BR306" s="20">
        <v>0</v>
      </c>
      <c r="BS306" s="20">
        <v>16</v>
      </c>
      <c r="BT306" s="20">
        <v>611</v>
      </c>
      <c r="BU306" s="20">
        <v>1069</v>
      </c>
      <c r="BV306" s="20">
        <v>1604</v>
      </c>
    </row>
    <row r="307" spans="1:74" x14ac:dyDescent="0.25">
      <c r="A307" s="20" t="s">
        <v>501</v>
      </c>
      <c r="B307" s="20" t="s">
        <v>502</v>
      </c>
      <c r="C307" s="20" t="s">
        <v>738</v>
      </c>
      <c r="D307" s="1">
        <v>44571</v>
      </c>
      <c r="E307">
        <v>99</v>
      </c>
      <c r="F307">
        <v>9</v>
      </c>
      <c r="G307">
        <v>8</v>
      </c>
      <c r="H307">
        <v>3</v>
      </c>
      <c r="I307">
        <v>3</v>
      </c>
      <c r="J307">
        <v>78</v>
      </c>
      <c r="K307">
        <v>8</v>
      </c>
      <c r="L307">
        <v>1</v>
      </c>
      <c r="M307">
        <v>3</v>
      </c>
      <c r="N307">
        <v>74</v>
      </c>
      <c r="O307">
        <v>67</v>
      </c>
      <c r="P307">
        <v>0</v>
      </c>
      <c r="Q307">
        <v>0</v>
      </c>
      <c r="R307">
        <v>593</v>
      </c>
      <c r="S307">
        <v>520</v>
      </c>
      <c r="T307">
        <v>25</v>
      </c>
      <c r="U307">
        <v>0</v>
      </c>
      <c r="V307">
        <v>3</v>
      </c>
      <c r="W307">
        <v>924</v>
      </c>
      <c r="X307">
        <v>590</v>
      </c>
      <c r="Y307">
        <v>58</v>
      </c>
      <c r="Z307">
        <v>14</v>
      </c>
      <c r="AA307">
        <v>80</v>
      </c>
      <c r="AB307">
        <v>928</v>
      </c>
      <c r="AC307">
        <v>663</v>
      </c>
      <c r="AD307">
        <v>45</v>
      </c>
      <c r="AE307">
        <v>17</v>
      </c>
      <c r="AF307">
        <v>66</v>
      </c>
      <c r="AG307">
        <v>190</v>
      </c>
      <c r="AH307">
        <v>122</v>
      </c>
      <c r="AI307">
        <v>4</v>
      </c>
      <c r="AJ307">
        <v>1</v>
      </c>
      <c r="AK307">
        <v>19</v>
      </c>
      <c r="AL307">
        <v>93</v>
      </c>
      <c r="AM307">
        <v>82</v>
      </c>
      <c r="AN307">
        <v>5</v>
      </c>
      <c r="AO307">
        <v>0</v>
      </c>
      <c r="AP307">
        <v>0</v>
      </c>
      <c r="AQ307">
        <v>0</v>
      </c>
      <c r="AR307">
        <v>0</v>
      </c>
      <c r="AS307">
        <v>0</v>
      </c>
      <c r="AT307">
        <v>0</v>
      </c>
      <c r="AU307">
        <v>0</v>
      </c>
      <c r="AV307">
        <v>0</v>
      </c>
      <c r="AW307">
        <v>0</v>
      </c>
      <c r="AX307">
        <v>0</v>
      </c>
      <c r="AY307">
        <v>0</v>
      </c>
      <c r="AZ307">
        <v>0</v>
      </c>
      <c r="BA307">
        <v>0</v>
      </c>
      <c r="BB307">
        <v>0</v>
      </c>
      <c r="BC307">
        <v>0</v>
      </c>
      <c r="BD307">
        <v>0</v>
      </c>
      <c r="BE307">
        <v>0</v>
      </c>
      <c r="BF307">
        <v>0</v>
      </c>
      <c r="BG307" s="20">
        <v>9</v>
      </c>
      <c r="BH307" s="20">
        <v>3</v>
      </c>
      <c r="BI307" s="20">
        <v>85</v>
      </c>
      <c r="BJ307" s="20">
        <v>72</v>
      </c>
      <c r="BK307" s="20">
        <v>556</v>
      </c>
      <c r="BL307" s="20">
        <v>740</v>
      </c>
      <c r="BM307" s="20">
        <v>772</v>
      </c>
      <c r="BN307" s="20">
        <v>159</v>
      </c>
      <c r="BO307" s="20">
        <v>87</v>
      </c>
      <c r="BP307" s="20">
        <v>4433</v>
      </c>
      <c r="BQ307" s="20">
        <v>2076</v>
      </c>
      <c r="BR307" s="20">
        <v>0</v>
      </c>
      <c r="BS307" s="20">
        <v>82</v>
      </c>
      <c r="BT307" s="20">
        <v>54</v>
      </c>
      <c r="BU307" s="20">
        <v>1049</v>
      </c>
      <c r="BV307" s="20">
        <v>3076</v>
      </c>
    </row>
    <row r="308" spans="1:74" x14ac:dyDescent="0.25">
      <c r="A308" s="20" t="s">
        <v>501</v>
      </c>
      <c r="B308" s="20" t="s">
        <v>728</v>
      </c>
      <c r="C308" s="20" t="s">
        <v>739</v>
      </c>
      <c r="D308" s="1">
        <v>44571</v>
      </c>
      <c r="E308">
        <v>71</v>
      </c>
      <c r="F308">
        <v>2</v>
      </c>
      <c r="G308">
        <v>1</v>
      </c>
      <c r="H308">
        <v>0</v>
      </c>
      <c r="I308">
        <v>0</v>
      </c>
      <c r="J308">
        <v>49</v>
      </c>
      <c r="K308">
        <v>5</v>
      </c>
      <c r="L308">
        <v>3</v>
      </c>
      <c r="M308">
        <v>1</v>
      </c>
      <c r="N308">
        <v>0</v>
      </c>
      <c r="O308">
        <v>0</v>
      </c>
      <c r="P308">
        <v>0</v>
      </c>
      <c r="Q308">
        <v>0</v>
      </c>
      <c r="R308">
        <v>309</v>
      </c>
      <c r="S308">
        <v>229</v>
      </c>
      <c r="T308">
        <v>16</v>
      </c>
      <c r="U308">
        <v>8</v>
      </c>
      <c r="V308">
        <v>1</v>
      </c>
      <c r="W308">
        <v>983</v>
      </c>
      <c r="X308">
        <v>524</v>
      </c>
      <c r="Y308">
        <v>72</v>
      </c>
      <c r="Z308">
        <v>87</v>
      </c>
      <c r="AA308">
        <v>8</v>
      </c>
      <c r="AB308">
        <v>818</v>
      </c>
      <c r="AC308">
        <v>373</v>
      </c>
      <c r="AD308">
        <v>30</v>
      </c>
      <c r="AE308">
        <v>179</v>
      </c>
      <c r="AF308">
        <v>13</v>
      </c>
      <c r="AG308">
        <v>285</v>
      </c>
      <c r="AH308">
        <v>119</v>
      </c>
      <c r="AI308">
        <v>15</v>
      </c>
      <c r="AJ308">
        <v>38</v>
      </c>
      <c r="AK308">
        <v>2</v>
      </c>
      <c r="AL308">
        <v>20</v>
      </c>
      <c r="AM308">
        <v>11</v>
      </c>
      <c r="AN308">
        <v>2</v>
      </c>
      <c r="AO308">
        <v>0</v>
      </c>
      <c r="AP308">
        <v>0</v>
      </c>
      <c r="AQ308">
        <v>0</v>
      </c>
      <c r="AR308">
        <v>0</v>
      </c>
      <c r="AS308">
        <v>0</v>
      </c>
      <c r="AT308">
        <v>0</v>
      </c>
      <c r="AU308">
        <v>0</v>
      </c>
      <c r="AV308">
        <v>0</v>
      </c>
      <c r="AW308">
        <v>0</v>
      </c>
      <c r="AX308">
        <v>0</v>
      </c>
      <c r="AY308">
        <v>0</v>
      </c>
      <c r="AZ308">
        <v>0</v>
      </c>
      <c r="BA308">
        <v>0</v>
      </c>
      <c r="BB308">
        <v>0</v>
      </c>
      <c r="BC308">
        <v>0</v>
      </c>
      <c r="BD308">
        <v>0</v>
      </c>
      <c r="BE308">
        <v>0</v>
      </c>
      <c r="BF308">
        <v>0</v>
      </c>
      <c r="BG308" s="20">
        <v>2</v>
      </c>
      <c r="BH308" s="20">
        <v>0</v>
      </c>
      <c r="BI308" s="20">
        <v>60</v>
      </c>
      <c r="BJ308" s="20">
        <v>0</v>
      </c>
      <c r="BK308" s="20">
        <v>280</v>
      </c>
      <c r="BL308" s="20">
        <v>784</v>
      </c>
      <c r="BM308" s="20">
        <v>575</v>
      </c>
      <c r="BN308" s="20">
        <v>220</v>
      </c>
      <c r="BO308" s="20">
        <v>17</v>
      </c>
      <c r="BP308" s="20">
        <v>4954</v>
      </c>
      <c r="BQ308" s="20">
        <v>1472</v>
      </c>
      <c r="BR308" s="20">
        <v>0</v>
      </c>
      <c r="BS308" s="20">
        <v>111</v>
      </c>
      <c r="BT308" s="20">
        <v>1569</v>
      </c>
      <c r="BU308" s="20">
        <v>102</v>
      </c>
      <c r="BV308" s="20">
        <v>2953</v>
      </c>
    </row>
    <row r="309" spans="1:74" x14ac:dyDescent="0.25">
      <c r="A309" s="20" t="s">
        <v>501</v>
      </c>
      <c r="B309" s="20" t="s">
        <v>728</v>
      </c>
      <c r="C309" s="20" t="s">
        <v>740</v>
      </c>
      <c r="D309" s="1">
        <v>44571</v>
      </c>
      <c r="E309">
        <v>96</v>
      </c>
      <c r="F309">
        <v>8</v>
      </c>
      <c r="G309">
        <v>7</v>
      </c>
      <c r="H309">
        <v>0</v>
      </c>
      <c r="I309">
        <v>0</v>
      </c>
      <c r="J309">
        <v>54</v>
      </c>
      <c r="K309">
        <v>2</v>
      </c>
      <c r="L309">
        <v>12</v>
      </c>
      <c r="M309">
        <v>0</v>
      </c>
      <c r="N309">
        <v>0</v>
      </c>
      <c r="O309">
        <v>0</v>
      </c>
      <c r="P309">
        <v>0</v>
      </c>
      <c r="Q309">
        <v>0</v>
      </c>
      <c r="R309">
        <v>353</v>
      </c>
      <c r="S309">
        <v>269</v>
      </c>
      <c r="T309">
        <v>26</v>
      </c>
      <c r="U309">
        <v>6</v>
      </c>
      <c r="V309">
        <v>7</v>
      </c>
      <c r="W309">
        <v>895</v>
      </c>
      <c r="X309">
        <v>409</v>
      </c>
      <c r="Y309">
        <v>26</v>
      </c>
      <c r="Z309">
        <v>188</v>
      </c>
      <c r="AA309">
        <v>16</v>
      </c>
      <c r="AB309">
        <v>908</v>
      </c>
      <c r="AC309">
        <v>432</v>
      </c>
      <c r="AD309">
        <v>30</v>
      </c>
      <c r="AE309">
        <v>184</v>
      </c>
      <c r="AF309">
        <v>12</v>
      </c>
      <c r="AG309">
        <v>113</v>
      </c>
      <c r="AH309">
        <v>45</v>
      </c>
      <c r="AI309">
        <v>4</v>
      </c>
      <c r="AJ309">
        <v>29</v>
      </c>
      <c r="AK309">
        <v>2</v>
      </c>
      <c r="AL309">
        <v>57</v>
      </c>
      <c r="AM309">
        <v>41</v>
      </c>
      <c r="AN309">
        <v>5</v>
      </c>
      <c r="AO309">
        <v>1</v>
      </c>
      <c r="AP309">
        <v>1</v>
      </c>
      <c r="AQ309">
        <v>0</v>
      </c>
      <c r="AR309">
        <v>0</v>
      </c>
      <c r="AS309">
        <v>0</v>
      </c>
      <c r="AT309">
        <v>0</v>
      </c>
      <c r="AU309">
        <v>0</v>
      </c>
      <c r="AV309">
        <v>0</v>
      </c>
      <c r="AW309">
        <v>0</v>
      </c>
      <c r="AX309">
        <v>0</v>
      </c>
      <c r="AY309">
        <v>0</v>
      </c>
      <c r="AZ309">
        <v>0</v>
      </c>
      <c r="BA309">
        <v>0</v>
      </c>
      <c r="BB309">
        <v>0</v>
      </c>
      <c r="BC309">
        <v>0</v>
      </c>
      <c r="BD309">
        <v>0</v>
      </c>
      <c r="BE309">
        <v>0</v>
      </c>
      <c r="BF309">
        <v>0</v>
      </c>
      <c r="BG309" s="20">
        <v>8</v>
      </c>
      <c r="BH309" s="20">
        <v>0</v>
      </c>
      <c r="BI309" s="20">
        <v>78</v>
      </c>
      <c r="BJ309" s="20">
        <v>0</v>
      </c>
      <c r="BK309" s="20">
        <v>310</v>
      </c>
      <c r="BL309" s="20">
        <v>617</v>
      </c>
      <c r="BM309" s="20">
        <v>646</v>
      </c>
      <c r="BN309" s="20">
        <v>73</v>
      </c>
      <c r="BO309" s="20">
        <v>45</v>
      </c>
      <c r="BP309" s="20">
        <v>4038</v>
      </c>
      <c r="BQ309" s="20">
        <v>1239</v>
      </c>
      <c r="BR309" s="20">
        <v>0</v>
      </c>
      <c r="BS309" s="20">
        <v>59</v>
      </c>
      <c r="BT309" s="20">
        <v>1136</v>
      </c>
      <c r="BU309" s="20">
        <v>291</v>
      </c>
      <c r="BV309" s="20">
        <v>2361</v>
      </c>
    </row>
    <row r="310" spans="1:74" x14ac:dyDescent="0.25">
      <c r="A310" s="20" t="s">
        <v>501</v>
      </c>
      <c r="B310" s="20" t="s">
        <v>507</v>
      </c>
      <c r="C310" s="20" t="s">
        <v>741</v>
      </c>
      <c r="D310" s="1">
        <v>44571</v>
      </c>
      <c r="E310">
        <v>132</v>
      </c>
      <c r="F310">
        <v>2</v>
      </c>
      <c r="G310">
        <v>1</v>
      </c>
      <c r="H310">
        <v>0</v>
      </c>
      <c r="I310">
        <v>0</v>
      </c>
      <c r="J310">
        <v>66</v>
      </c>
      <c r="K310">
        <v>9</v>
      </c>
      <c r="L310">
        <v>20</v>
      </c>
      <c r="M310">
        <v>0</v>
      </c>
      <c r="N310">
        <v>2</v>
      </c>
      <c r="O310">
        <v>1</v>
      </c>
      <c r="P310">
        <v>0</v>
      </c>
      <c r="Q310">
        <v>0</v>
      </c>
      <c r="R310">
        <v>376</v>
      </c>
      <c r="S310">
        <v>249</v>
      </c>
      <c r="T310">
        <v>34</v>
      </c>
      <c r="U310">
        <v>6</v>
      </c>
      <c r="V310">
        <v>5</v>
      </c>
      <c r="W310">
        <v>1623</v>
      </c>
      <c r="X310">
        <v>635</v>
      </c>
      <c r="Y310">
        <v>77</v>
      </c>
      <c r="Z310">
        <v>307</v>
      </c>
      <c r="AA310">
        <v>23</v>
      </c>
      <c r="AB310">
        <v>1126</v>
      </c>
      <c r="AC310">
        <v>400</v>
      </c>
      <c r="AD310">
        <v>36</v>
      </c>
      <c r="AE310">
        <v>239</v>
      </c>
      <c r="AF310">
        <v>97</v>
      </c>
      <c r="AG310">
        <v>320</v>
      </c>
      <c r="AH310">
        <v>80</v>
      </c>
      <c r="AI310">
        <v>6</v>
      </c>
      <c r="AJ310">
        <v>84</v>
      </c>
      <c r="AK310">
        <v>15</v>
      </c>
      <c r="AL310">
        <v>62</v>
      </c>
      <c r="AM310">
        <v>35</v>
      </c>
      <c r="AN310">
        <v>4</v>
      </c>
      <c r="AO310">
        <v>3</v>
      </c>
      <c r="AP310">
        <v>0</v>
      </c>
      <c r="AQ310">
        <v>0</v>
      </c>
      <c r="AR310">
        <v>1</v>
      </c>
      <c r="AS310">
        <v>0</v>
      </c>
      <c r="AT310">
        <v>0</v>
      </c>
      <c r="AU310">
        <v>0</v>
      </c>
      <c r="AV310">
        <v>0</v>
      </c>
      <c r="AW310">
        <v>0</v>
      </c>
      <c r="AX310">
        <v>0</v>
      </c>
      <c r="AY310">
        <v>0</v>
      </c>
      <c r="AZ310">
        <v>0</v>
      </c>
      <c r="BA310">
        <v>0</v>
      </c>
      <c r="BB310">
        <v>0</v>
      </c>
      <c r="BC310">
        <v>0</v>
      </c>
      <c r="BD310">
        <v>0</v>
      </c>
      <c r="BE310">
        <v>0</v>
      </c>
      <c r="BF310">
        <v>0</v>
      </c>
      <c r="BG310" s="20">
        <v>1</v>
      </c>
      <c r="BH310" s="20">
        <v>0</v>
      </c>
      <c r="BI310" s="20">
        <v>96</v>
      </c>
      <c r="BJ310" s="20">
        <v>2</v>
      </c>
      <c r="BK310" s="20">
        <v>320</v>
      </c>
      <c r="BL310" s="20">
        <v>1135</v>
      </c>
      <c r="BM310" s="20">
        <v>710</v>
      </c>
      <c r="BN310" s="20">
        <v>186</v>
      </c>
      <c r="BO310" s="20">
        <v>52</v>
      </c>
      <c r="BP310" s="20">
        <v>6338</v>
      </c>
      <c r="BQ310" s="20">
        <v>1136</v>
      </c>
      <c r="BR310" s="20">
        <v>0</v>
      </c>
      <c r="BS310" s="20">
        <v>94</v>
      </c>
      <c r="BT310" s="20">
        <v>2564</v>
      </c>
      <c r="BU310" s="20">
        <v>207</v>
      </c>
      <c r="BV310" s="20">
        <v>3104</v>
      </c>
    </row>
    <row r="311" spans="1:74" x14ac:dyDescent="0.25">
      <c r="A311" s="20" t="s">
        <v>501</v>
      </c>
      <c r="B311" s="20" t="s">
        <v>728</v>
      </c>
      <c r="C311" s="20" t="s">
        <v>742</v>
      </c>
      <c r="D311" s="1">
        <v>44571</v>
      </c>
      <c r="E311">
        <v>166</v>
      </c>
      <c r="F311">
        <v>7</v>
      </c>
      <c r="G311">
        <v>5</v>
      </c>
      <c r="H311">
        <v>0</v>
      </c>
      <c r="I311">
        <v>0</v>
      </c>
      <c r="J311">
        <v>111</v>
      </c>
      <c r="K311">
        <v>4</v>
      </c>
      <c r="L311">
        <v>18</v>
      </c>
      <c r="M311">
        <v>1</v>
      </c>
      <c r="N311">
        <v>2</v>
      </c>
      <c r="O311">
        <v>2</v>
      </c>
      <c r="P311">
        <v>0</v>
      </c>
      <c r="Q311">
        <v>0</v>
      </c>
      <c r="R311">
        <v>482</v>
      </c>
      <c r="S311">
        <v>367</v>
      </c>
      <c r="T311">
        <v>8</v>
      </c>
      <c r="U311">
        <v>44</v>
      </c>
      <c r="V311">
        <v>2</v>
      </c>
      <c r="W311">
        <v>2119</v>
      </c>
      <c r="X311">
        <v>1010</v>
      </c>
      <c r="Y311">
        <v>68</v>
      </c>
      <c r="Z311">
        <v>413</v>
      </c>
      <c r="AA311">
        <v>11</v>
      </c>
      <c r="AB311">
        <v>1715</v>
      </c>
      <c r="AC311">
        <v>881</v>
      </c>
      <c r="AD311">
        <v>24</v>
      </c>
      <c r="AE311">
        <v>437</v>
      </c>
      <c r="AF311">
        <v>22</v>
      </c>
      <c r="AG311">
        <v>373</v>
      </c>
      <c r="AH311">
        <v>185</v>
      </c>
      <c r="AI311">
        <v>4</v>
      </c>
      <c r="AJ311">
        <v>71</v>
      </c>
      <c r="AK311">
        <v>1</v>
      </c>
      <c r="AL311">
        <v>76</v>
      </c>
      <c r="AM311">
        <v>40</v>
      </c>
      <c r="AN311">
        <v>3</v>
      </c>
      <c r="AO311">
        <v>11</v>
      </c>
      <c r="AP311">
        <v>2</v>
      </c>
      <c r="AQ311">
        <v>0</v>
      </c>
      <c r="AR311">
        <v>1</v>
      </c>
      <c r="AS311">
        <v>0</v>
      </c>
      <c r="AT311">
        <v>0</v>
      </c>
      <c r="AU311">
        <v>0</v>
      </c>
      <c r="AV311">
        <v>0</v>
      </c>
      <c r="AW311">
        <v>0</v>
      </c>
      <c r="AX311">
        <v>0</v>
      </c>
      <c r="AY311">
        <v>0</v>
      </c>
      <c r="AZ311">
        <v>0</v>
      </c>
      <c r="BA311">
        <v>0</v>
      </c>
      <c r="BB311">
        <v>0</v>
      </c>
      <c r="BC311">
        <v>0</v>
      </c>
      <c r="BD311">
        <v>0</v>
      </c>
      <c r="BE311">
        <v>0</v>
      </c>
      <c r="BF311">
        <v>0</v>
      </c>
      <c r="BG311" s="20">
        <v>5</v>
      </c>
      <c r="BH311" s="20">
        <v>0</v>
      </c>
      <c r="BI311" s="20">
        <v>139</v>
      </c>
      <c r="BJ311" s="20">
        <v>2</v>
      </c>
      <c r="BK311" s="20">
        <v>418</v>
      </c>
      <c r="BL311" s="20">
        <v>1545</v>
      </c>
      <c r="BM311" s="20">
        <v>1202</v>
      </c>
      <c r="BN311" s="20">
        <v>275</v>
      </c>
      <c r="BO311" s="20">
        <v>57</v>
      </c>
      <c r="BP311" s="20">
        <v>10287</v>
      </c>
      <c r="BQ311" s="20">
        <v>3703</v>
      </c>
      <c r="BR311" s="20">
        <v>0</v>
      </c>
      <c r="BS311" s="20">
        <v>59</v>
      </c>
      <c r="BT311" s="20">
        <v>3181</v>
      </c>
      <c r="BU311" s="20">
        <v>297</v>
      </c>
      <c r="BV311" s="20">
        <v>6315</v>
      </c>
    </row>
    <row r="312" spans="1:74" x14ac:dyDescent="0.25">
      <c r="A312" s="20" t="s">
        <v>501</v>
      </c>
      <c r="B312" s="20" t="s">
        <v>509</v>
      </c>
      <c r="C312" s="20" t="s">
        <v>743</v>
      </c>
      <c r="D312" s="1">
        <v>44571</v>
      </c>
      <c r="E312">
        <v>197</v>
      </c>
      <c r="F312">
        <v>5</v>
      </c>
      <c r="G312">
        <v>5</v>
      </c>
      <c r="H312">
        <v>3</v>
      </c>
      <c r="I312">
        <v>3</v>
      </c>
      <c r="J312">
        <v>139</v>
      </c>
      <c r="K312">
        <v>9</v>
      </c>
      <c r="L312">
        <v>14</v>
      </c>
      <c r="M312">
        <v>1</v>
      </c>
      <c r="N312">
        <v>41</v>
      </c>
      <c r="O312">
        <v>31</v>
      </c>
      <c r="P312">
        <v>0</v>
      </c>
      <c r="Q312">
        <v>0</v>
      </c>
      <c r="R312">
        <v>818</v>
      </c>
      <c r="S312">
        <v>643</v>
      </c>
      <c r="T312">
        <v>59</v>
      </c>
      <c r="U312">
        <v>33</v>
      </c>
      <c r="V312">
        <v>1</v>
      </c>
      <c r="W312">
        <v>1874</v>
      </c>
      <c r="X312">
        <v>1049</v>
      </c>
      <c r="Y312">
        <v>98</v>
      </c>
      <c r="Z312">
        <v>241</v>
      </c>
      <c r="AA312">
        <v>2</v>
      </c>
      <c r="AB312">
        <v>1985</v>
      </c>
      <c r="AC312">
        <v>1202</v>
      </c>
      <c r="AD312">
        <v>67</v>
      </c>
      <c r="AE312">
        <v>324</v>
      </c>
      <c r="AF312">
        <v>7</v>
      </c>
      <c r="AG312">
        <v>305</v>
      </c>
      <c r="AH312">
        <v>157</v>
      </c>
      <c r="AI312">
        <v>7</v>
      </c>
      <c r="AJ312">
        <v>54</v>
      </c>
      <c r="AK312">
        <v>0</v>
      </c>
      <c r="AL312">
        <v>103</v>
      </c>
      <c r="AM312">
        <v>78</v>
      </c>
      <c r="AN312">
        <v>5</v>
      </c>
      <c r="AO312">
        <v>3</v>
      </c>
      <c r="AP312">
        <v>1</v>
      </c>
      <c r="AQ312">
        <v>0</v>
      </c>
      <c r="AR312">
        <v>0</v>
      </c>
      <c r="AS312">
        <v>0</v>
      </c>
      <c r="AT312">
        <v>0</v>
      </c>
      <c r="AU312">
        <v>0</v>
      </c>
      <c r="AV312">
        <v>0</v>
      </c>
      <c r="AW312">
        <v>0</v>
      </c>
      <c r="AX312">
        <v>0</v>
      </c>
      <c r="AY312">
        <v>0</v>
      </c>
      <c r="AZ312">
        <v>0</v>
      </c>
      <c r="BA312">
        <v>0</v>
      </c>
      <c r="BB312">
        <v>0</v>
      </c>
      <c r="BC312">
        <v>0</v>
      </c>
      <c r="BD312">
        <v>0</v>
      </c>
      <c r="BE312">
        <v>0</v>
      </c>
      <c r="BF312">
        <v>0</v>
      </c>
      <c r="BG312" s="20">
        <v>5</v>
      </c>
      <c r="BH312" s="20">
        <v>3</v>
      </c>
      <c r="BI312" s="20">
        <v>170</v>
      </c>
      <c r="BJ312" s="20">
        <v>36</v>
      </c>
      <c r="BK312" s="20">
        <v>711</v>
      </c>
      <c r="BL312" s="20">
        <v>1459</v>
      </c>
      <c r="BM312" s="20">
        <v>1544</v>
      </c>
      <c r="BN312" s="20">
        <v>233</v>
      </c>
      <c r="BO312" s="20">
        <v>89</v>
      </c>
      <c r="BP312" s="20">
        <v>9029</v>
      </c>
      <c r="BQ312" s="20">
        <v>3578</v>
      </c>
      <c r="BR312" s="20">
        <v>0</v>
      </c>
      <c r="BS312" s="20">
        <v>160</v>
      </c>
      <c r="BT312" s="20">
        <v>2589</v>
      </c>
      <c r="BU312" s="20">
        <v>168</v>
      </c>
      <c r="BV312" s="20">
        <v>5818</v>
      </c>
    </row>
    <row r="313" spans="1:74" x14ac:dyDescent="0.25">
      <c r="A313" s="20" t="s">
        <v>501</v>
      </c>
      <c r="B313" s="20" t="s">
        <v>504</v>
      </c>
      <c r="C313" s="20" t="s">
        <v>744</v>
      </c>
      <c r="D313" s="1">
        <v>44571</v>
      </c>
      <c r="E313">
        <v>55</v>
      </c>
      <c r="F313">
        <v>0</v>
      </c>
      <c r="G313">
        <v>0</v>
      </c>
      <c r="H313">
        <v>0</v>
      </c>
      <c r="I313">
        <v>0</v>
      </c>
      <c r="J313">
        <v>45</v>
      </c>
      <c r="K313">
        <v>2</v>
      </c>
      <c r="L313">
        <v>0</v>
      </c>
      <c r="M313">
        <v>0</v>
      </c>
      <c r="N313">
        <v>2</v>
      </c>
      <c r="O313">
        <v>2</v>
      </c>
      <c r="P313">
        <v>0</v>
      </c>
      <c r="Q313">
        <v>0</v>
      </c>
      <c r="R313">
        <v>144</v>
      </c>
      <c r="S313">
        <v>130</v>
      </c>
      <c r="T313">
        <v>7</v>
      </c>
      <c r="U313">
        <v>0</v>
      </c>
      <c r="V313">
        <v>0</v>
      </c>
      <c r="W313">
        <v>455</v>
      </c>
      <c r="X313">
        <v>334</v>
      </c>
      <c r="Y313">
        <v>26</v>
      </c>
      <c r="Z313">
        <v>12</v>
      </c>
      <c r="AA313">
        <v>3</v>
      </c>
      <c r="AB313">
        <v>458</v>
      </c>
      <c r="AC313">
        <v>361</v>
      </c>
      <c r="AD313">
        <v>26</v>
      </c>
      <c r="AE313">
        <v>15</v>
      </c>
      <c r="AF313">
        <v>1</v>
      </c>
      <c r="AG313">
        <v>121</v>
      </c>
      <c r="AH313">
        <v>82</v>
      </c>
      <c r="AI313">
        <v>2</v>
      </c>
      <c r="AJ313">
        <v>9</v>
      </c>
      <c r="AK313">
        <v>2</v>
      </c>
      <c r="AL313">
        <v>14</v>
      </c>
      <c r="AM313">
        <v>11</v>
      </c>
      <c r="AN313">
        <v>2</v>
      </c>
      <c r="AO313">
        <v>0</v>
      </c>
      <c r="AP313">
        <v>0</v>
      </c>
      <c r="AQ313">
        <v>0</v>
      </c>
      <c r="AR313">
        <v>0</v>
      </c>
      <c r="AS313">
        <v>0</v>
      </c>
      <c r="AT313">
        <v>0</v>
      </c>
      <c r="AU313">
        <v>0</v>
      </c>
      <c r="AV313">
        <v>0</v>
      </c>
      <c r="AW313">
        <v>0</v>
      </c>
      <c r="AX313">
        <v>0</v>
      </c>
      <c r="AY313">
        <v>0</v>
      </c>
      <c r="AZ313">
        <v>0</v>
      </c>
      <c r="BA313">
        <v>0</v>
      </c>
      <c r="BB313">
        <v>0</v>
      </c>
      <c r="BC313">
        <v>0</v>
      </c>
      <c r="BD313">
        <v>0</v>
      </c>
      <c r="BE313">
        <v>0</v>
      </c>
      <c r="BF313">
        <v>0</v>
      </c>
      <c r="BG313" s="20">
        <v>0</v>
      </c>
      <c r="BH313" s="20">
        <v>0</v>
      </c>
      <c r="BI313" s="20">
        <v>52</v>
      </c>
      <c r="BJ313" s="20">
        <v>2</v>
      </c>
      <c r="BK313" s="20">
        <v>137</v>
      </c>
      <c r="BL313" s="20">
        <v>398</v>
      </c>
      <c r="BM313" s="20">
        <v>410</v>
      </c>
      <c r="BN313" s="20">
        <v>104</v>
      </c>
      <c r="BO313" s="20">
        <v>12</v>
      </c>
      <c r="BP313" s="20">
        <v>2641</v>
      </c>
      <c r="BQ313" s="20">
        <v>1597</v>
      </c>
      <c r="BR313" s="20">
        <v>0</v>
      </c>
      <c r="BS313" s="20">
        <v>87</v>
      </c>
      <c r="BT313" s="20">
        <v>395</v>
      </c>
      <c r="BU313" s="20">
        <v>20</v>
      </c>
      <c r="BV313" s="20">
        <v>2075</v>
      </c>
    </row>
    <row r="314" spans="1:74" x14ac:dyDescent="0.25">
      <c r="A314" s="20" t="s">
        <v>501</v>
      </c>
      <c r="B314" s="20" t="s">
        <v>726</v>
      </c>
      <c r="C314" s="20" t="s">
        <v>745</v>
      </c>
      <c r="D314" s="1">
        <v>44571</v>
      </c>
      <c r="E314">
        <v>170</v>
      </c>
      <c r="F314">
        <v>4</v>
      </c>
      <c r="G314">
        <v>0</v>
      </c>
      <c r="H314">
        <v>4</v>
      </c>
      <c r="I314">
        <v>1</v>
      </c>
      <c r="J314">
        <v>85</v>
      </c>
      <c r="K314">
        <v>6</v>
      </c>
      <c r="L314">
        <v>28</v>
      </c>
      <c r="M314">
        <v>5</v>
      </c>
      <c r="N314">
        <v>70</v>
      </c>
      <c r="O314">
        <v>52</v>
      </c>
      <c r="P314">
        <v>4</v>
      </c>
      <c r="Q314">
        <v>1</v>
      </c>
      <c r="R314">
        <v>587</v>
      </c>
      <c r="S314">
        <v>350</v>
      </c>
      <c r="T314">
        <v>20</v>
      </c>
      <c r="U314">
        <v>100</v>
      </c>
      <c r="V314">
        <v>28</v>
      </c>
      <c r="W314">
        <v>2057</v>
      </c>
      <c r="X314">
        <v>790</v>
      </c>
      <c r="Y314">
        <v>25</v>
      </c>
      <c r="Z314">
        <v>479</v>
      </c>
      <c r="AA314">
        <v>129</v>
      </c>
      <c r="AB314">
        <v>1644</v>
      </c>
      <c r="AC314">
        <v>598</v>
      </c>
      <c r="AD314">
        <v>4</v>
      </c>
      <c r="AE314">
        <v>429</v>
      </c>
      <c r="AF314">
        <v>169</v>
      </c>
      <c r="AG314">
        <v>282</v>
      </c>
      <c r="AH314">
        <v>93</v>
      </c>
      <c r="AI314">
        <v>0</v>
      </c>
      <c r="AJ314">
        <v>34</v>
      </c>
      <c r="AK314">
        <v>57</v>
      </c>
      <c r="AL314">
        <v>102</v>
      </c>
      <c r="AM314">
        <v>52</v>
      </c>
      <c r="AN314">
        <v>15</v>
      </c>
      <c r="AO314">
        <v>10</v>
      </c>
      <c r="AP314">
        <v>4</v>
      </c>
      <c r="AQ314">
        <v>0</v>
      </c>
      <c r="AR314">
        <v>0</v>
      </c>
      <c r="AS314">
        <v>2</v>
      </c>
      <c r="AT314">
        <v>0</v>
      </c>
      <c r="AU314">
        <v>0</v>
      </c>
      <c r="AV314">
        <v>1</v>
      </c>
      <c r="AW314">
        <v>1</v>
      </c>
      <c r="AX314">
        <v>0</v>
      </c>
      <c r="AY314">
        <v>0</v>
      </c>
      <c r="AZ314">
        <v>0</v>
      </c>
      <c r="BA314">
        <v>3</v>
      </c>
      <c r="BB314">
        <v>0</v>
      </c>
      <c r="BC314">
        <v>0</v>
      </c>
      <c r="BD314">
        <v>0</v>
      </c>
      <c r="BE314">
        <v>0</v>
      </c>
      <c r="BF314">
        <v>0</v>
      </c>
      <c r="BG314" s="20">
        <v>1</v>
      </c>
      <c r="BH314" s="20">
        <v>2</v>
      </c>
      <c r="BI314" s="20">
        <v>123</v>
      </c>
      <c r="BJ314" s="20">
        <v>61</v>
      </c>
      <c r="BK314" s="20">
        <v>428</v>
      </c>
      <c r="BL314" s="20">
        <v>1337</v>
      </c>
      <c r="BM314" s="20">
        <v>993</v>
      </c>
      <c r="BN314" s="20">
        <v>177</v>
      </c>
      <c r="BO314" s="20">
        <v>70</v>
      </c>
      <c r="BP314" s="20">
        <v>9065</v>
      </c>
      <c r="BQ314" s="20">
        <v>1900</v>
      </c>
      <c r="BR314" s="20">
        <v>0</v>
      </c>
      <c r="BS314" s="20">
        <v>19</v>
      </c>
      <c r="BT314" s="20">
        <v>567</v>
      </c>
      <c r="BU314" s="20">
        <v>3757</v>
      </c>
      <c r="BV314" s="20">
        <v>4298</v>
      </c>
    </row>
    <row r="315" spans="1:74" x14ac:dyDescent="0.25">
      <c r="A315" s="20" t="s">
        <v>501</v>
      </c>
      <c r="B315" s="20" t="s">
        <v>726</v>
      </c>
      <c r="C315" s="20" t="s">
        <v>746</v>
      </c>
      <c r="D315" s="1">
        <v>44571</v>
      </c>
      <c r="E315">
        <v>49</v>
      </c>
      <c r="F315">
        <v>2</v>
      </c>
      <c r="G315">
        <v>1</v>
      </c>
      <c r="H315">
        <v>0</v>
      </c>
      <c r="I315">
        <v>0</v>
      </c>
      <c r="J315">
        <v>36</v>
      </c>
      <c r="K315">
        <v>2</v>
      </c>
      <c r="L315">
        <v>4</v>
      </c>
      <c r="M315">
        <v>0</v>
      </c>
      <c r="N315">
        <v>0</v>
      </c>
      <c r="O315">
        <v>0</v>
      </c>
      <c r="P315">
        <v>0</v>
      </c>
      <c r="Q315">
        <v>0</v>
      </c>
      <c r="R315">
        <v>156</v>
      </c>
      <c r="S315">
        <v>128</v>
      </c>
      <c r="T315">
        <v>10</v>
      </c>
      <c r="U315">
        <v>4</v>
      </c>
      <c r="V315">
        <v>0</v>
      </c>
      <c r="W315">
        <v>449</v>
      </c>
      <c r="X315">
        <v>226</v>
      </c>
      <c r="Y315">
        <v>7</v>
      </c>
      <c r="Z315">
        <v>78</v>
      </c>
      <c r="AA315">
        <v>10</v>
      </c>
      <c r="AB315">
        <v>386</v>
      </c>
      <c r="AC315">
        <v>163</v>
      </c>
      <c r="AD315">
        <v>7</v>
      </c>
      <c r="AE315">
        <v>85</v>
      </c>
      <c r="AF315">
        <v>33</v>
      </c>
      <c r="AG315">
        <v>64</v>
      </c>
      <c r="AH315">
        <v>26</v>
      </c>
      <c r="AI315">
        <v>0</v>
      </c>
      <c r="AJ315">
        <v>12</v>
      </c>
      <c r="AK315">
        <v>6</v>
      </c>
      <c r="AL315">
        <v>16</v>
      </c>
      <c r="AM315">
        <v>12</v>
      </c>
      <c r="AN315">
        <v>0</v>
      </c>
      <c r="AO315">
        <v>2</v>
      </c>
      <c r="AP315">
        <v>0</v>
      </c>
      <c r="AQ315">
        <v>0</v>
      </c>
      <c r="AR315">
        <v>0</v>
      </c>
      <c r="AS315">
        <v>1</v>
      </c>
      <c r="AT315">
        <v>0</v>
      </c>
      <c r="AU315">
        <v>0</v>
      </c>
      <c r="AV315">
        <v>0</v>
      </c>
      <c r="AW315">
        <v>0</v>
      </c>
      <c r="AX315">
        <v>0</v>
      </c>
      <c r="AY315">
        <v>0</v>
      </c>
      <c r="AZ315">
        <v>0</v>
      </c>
      <c r="BA315">
        <v>0</v>
      </c>
      <c r="BB315">
        <v>1</v>
      </c>
      <c r="BC315">
        <v>1</v>
      </c>
      <c r="BD315">
        <v>0</v>
      </c>
      <c r="BE315">
        <v>0</v>
      </c>
      <c r="BF315">
        <v>0</v>
      </c>
      <c r="BG315" s="20">
        <v>1</v>
      </c>
      <c r="BH315" s="20">
        <v>0</v>
      </c>
      <c r="BI315" s="20">
        <v>42</v>
      </c>
      <c r="BJ315" s="20">
        <v>0</v>
      </c>
      <c r="BK315" s="20">
        <v>139</v>
      </c>
      <c r="BL315" s="20">
        <v>342</v>
      </c>
      <c r="BM315" s="20">
        <v>256</v>
      </c>
      <c r="BN315" s="20">
        <v>45</v>
      </c>
      <c r="BO315" s="20">
        <v>14</v>
      </c>
      <c r="BP315" s="20">
        <v>2310</v>
      </c>
      <c r="BQ315" s="20">
        <v>609</v>
      </c>
      <c r="BR315" s="20">
        <v>0</v>
      </c>
      <c r="BS315" s="20">
        <v>35</v>
      </c>
      <c r="BT315" s="20">
        <v>683</v>
      </c>
      <c r="BU315" s="20">
        <v>267</v>
      </c>
      <c r="BV315" s="20">
        <v>1244</v>
      </c>
    </row>
    <row r="316" spans="1:74" x14ac:dyDescent="0.25">
      <c r="A316" s="20" t="s">
        <v>501</v>
      </c>
      <c r="B316" s="20" t="s">
        <v>509</v>
      </c>
      <c r="C316" s="20" t="s">
        <v>747</v>
      </c>
      <c r="D316" s="1">
        <v>44571</v>
      </c>
      <c r="E316">
        <v>71</v>
      </c>
      <c r="F316">
        <v>0</v>
      </c>
      <c r="G316">
        <v>0</v>
      </c>
      <c r="H316">
        <v>0</v>
      </c>
      <c r="I316">
        <v>0</v>
      </c>
      <c r="J316">
        <v>34</v>
      </c>
      <c r="K316">
        <v>4</v>
      </c>
      <c r="L316">
        <v>8</v>
      </c>
      <c r="M316">
        <v>0</v>
      </c>
      <c r="N316">
        <v>1</v>
      </c>
      <c r="O316">
        <v>0</v>
      </c>
      <c r="P316">
        <v>0</v>
      </c>
      <c r="Q316">
        <v>0</v>
      </c>
      <c r="R316">
        <v>342</v>
      </c>
      <c r="S316">
        <v>217</v>
      </c>
      <c r="T316">
        <v>14</v>
      </c>
      <c r="U316">
        <v>63</v>
      </c>
      <c r="V316">
        <v>11</v>
      </c>
      <c r="W316">
        <v>661</v>
      </c>
      <c r="X316">
        <v>277</v>
      </c>
      <c r="Y316">
        <v>12</v>
      </c>
      <c r="Z316">
        <v>148</v>
      </c>
      <c r="AA316">
        <v>9</v>
      </c>
      <c r="AB316">
        <v>737</v>
      </c>
      <c r="AC316">
        <v>232</v>
      </c>
      <c r="AD316">
        <v>9</v>
      </c>
      <c r="AE316">
        <v>268</v>
      </c>
      <c r="AF316">
        <v>77</v>
      </c>
      <c r="AG316">
        <v>100</v>
      </c>
      <c r="AH316">
        <v>35</v>
      </c>
      <c r="AI316">
        <v>0</v>
      </c>
      <c r="AJ316">
        <v>23</v>
      </c>
      <c r="AK316">
        <v>6</v>
      </c>
      <c r="AL316">
        <v>49</v>
      </c>
      <c r="AM316">
        <v>29</v>
      </c>
      <c r="AN316">
        <v>0</v>
      </c>
      <c r="AO316">
        <v>8</v>
      </c>
      <c r="AP316">
        <v>2</v>
      </c>
      <c r="AQ316">
        <v>0</v>
      </c>
      <c r="AR316">
        <v>0</v>
      </c>
      <c r="AS316">
        <v>0</v>
      </c>
      <c r="AT316">
        <v>0</v>
      </c>
      <c r="AU316">
        <v>0</v>
      </c>
      <c r="AV316">
        <v>0</v>
      </c>
      <c r="AW316">
        <v>0</v>
      </c>
      <c r="AX316">
        <v>0</v>
      </c>
      <c r="AY316">
        <v>0</v>
      </c>
      <c r="AZ316">
        <v>0</v>
      </c>
      <c r="BA316">
        <v>0</v>
      </c>
      <c r="BB316">
        <v>0</v>
      </c>
      <c r="BC316">
        <v>0</v>
      </c>
      <c r="BD316">
        <v>0</v>
      </c>
      <c r="BE316">
        <v>0</v>
      </c>
      <c r="BF316">
        <v>0</v>
      </c>
      <c r="BG316" s="20">
        <v>0</v>
      </c>
      <c r="BH316" s="20">
        <v>0</v>
      </c>
      <c r="BI316" s="20">
        <v>56</v>
      </c>
      <c r="BJ316" s="20">
        <v>1</v>
      </c>
      <c r="BK316" s="20">
        <v>251</v>
      </c>
      <c r="BL316" s="20">
        <v>465</v>
      </c>
      <c r="BM316" s="20">
        <v>365</v>
      </c>
      <c r="BN316" s="20">
        <v>68</v>
      </c>
      <c r="BO316" s="20">
        <v>37</v>
      </c>
      <c r="BP316" s="20">
        <v>3121</v>
      </c>
      <c r="BQ316" s="20">
        <v>724</v>
      </c>
      <c r="BR316" s="20">
        <v>0</v>
      </c>
      <c r="BS316" s="20">
        <v>20</v>
      </c>
      <c r="BT316" s="20">
        <v>746</v>
      </c>
      <c r="BU316" s="20">
        <v>720</v>
      </c>
      <c r="BV316" s="20">
        <v>1497</v>
      </c>
    </row>
    <row r="317" spans="1:74" x14ac:dyDescent="0.25">
      <c r="A317" s="20" t="s">
        <v>501</v>
      </c>
      <c r="B317" s="20" t="s">
        <v>507</v>
      </c>
      <c r="C317" s="20" t="s">
        <v>511</v>
      </c>
      <c r="D317" s="1">
        <v>44571</v>
      </c>
      <c r="E317">
        <v>136</v>
      </c>
      <c r="F317">
        <v>10</v>
      </c>
      <c r="G317">
        <v>7</v>
      </c>
      <c r="H317">
        <v>9</v>
      </c>
      <c r="I317">
        <v>5</v>
      </c>
      <c r="J317">
        <v>74</v>
      </c>
      <c r="K317">
        <v>1</v>
      </c>
      <c r="L317">
        <v>23</v>
      </c>
      <c r="M317">
        <v>3</v>
      </c>
      <c r="N317">
        <v>103</v>
      </c>
      <c r="O317">
        <v>59</v>
      </c>
      <c r="P317">
        <v>7</v>
      </c>
      <c r="Q317">
        <v>0</v>
      </c>
      <c r="R317">
        <v>473</v>
      </c>
      <c r="S317">
        <v>322</v>
      </c>
      <c r="T317">
        <v>19</v>
      </c>
      <c r="U317">
        <v>39</v>
      </c>
      <c r="V317">
        <v>14</v>
      </c>
      <c r="W317">
        <v>1485</v>
      </c>
      <c r="X317">
        <v>560</v>
      </c>
      <c r="Y317">
        <v>31</v>
      </c>
      <c r="Z317">
        <v>379</v>
      </c>
      <c r="AA317">
        <v>35</v>
      </c>
      <c r="AB317">
        <v>1252</v>
      </c>
      <c r="AC317">
        <v>426</v>
      </c>
      <c r="AD317">
        <v>9</v>
      </c>
      <c r="AE317">
        <v>345</v>
      </c>
      <c r="AF317">
        <v>116</v>
      </c>
      <c r="AG317">
        <v>146</v>
      </c>
      <c r="AH317">
        <v>37</v>
      </c>
      <c r="AI317">
        <v>3</v>
      </c>
      <c r="AJ317">
        <v>44</v>
      </c>
      <c r="AK317">
        <v>4</v>
      </c>
      <c r="AL317">
        <v>87</v>
      </c>
      <c r="AM317">
        <v>31</v>
      </c>
      <c r="AN317">
        <v>8</v>
      </c>
      <c r="AO317">
        <v>7</v>
      </c>
      <c r="AP317">
        <v>0</v>
      </c>
      <c r="AQ317">
        <v>0</v>
      </c>
      <c r="AR317">
        <v>0</v>
      </c>
      <c r="AS317">
        <v>1</v>
      </c>
      <c r="AT317">
        <v>0</v>
      </c>
      <c r="AU317">
        <v>0</v>
      </c>
      <c r="AV317">
        <v>0</v>
      </c>
      <c r="AW317">
        <v>2</v>
      </c>
      <c r="AX317">
        <v>0</v>
      </c>
      <c r="AY317">
        <v>0</v>
      </c>
      <c r="AZ317">
        <v>0</v>
      </c>
      <c r="BA317">
        <v>5</v>
      </c>
      <c r="BB317">
        <v>0</v>
      </c>
      <c r="BC317">
        <v>0</v>
      </c>
      <c r="BD317">
        <v>0</v>
      </c>
      <c r="BE317">
        <v>0</v>
      </c>
      <c r="BF317">
        <v>0</v>
      </c>
      <c r="BG317" s="20">
        <v>8</v>
      </c>
      <c r="BH317" s="20">
        <v>7</v>
      </c>
      <c r="BI317" s="20">
        <v>104</v>
      </c>
      <c r="BJ317" s="20">
        <v>87</v>
      </c>
      <c r="BK317" s="20">
        <v>388</v>
      </c>
      <c r="BL317" s="20">
        <v>963</v>
      </c>
      <c r="BM317" s="20">
        <v>738</v>
      </c>
      <c r="BN317" s="20">
        <v>82</v>
      </c>
      <c r="BO317" s="20">
        <v>69</v>
      </c>
      <c r="BP317" s="20">
        <v>5690</v>
      </c>
      <c r="BQ317" s="20">
        <v>1042</v>
      </c>
      <c r="BR317" s="20">
        <v>0</v>
      </c>
      <c r="BS317" s="20">
        <v>32</v>
      </c>
      <c r="BT317" s="20">
        <v>1679</v>
      </c>
      <c r="BU317" s="20">
        <v>1004</v>
      </c>
      <c r="BV317" s="20">
        <v>2675</v>
      </c>
    </row>
    <row r="318" spans="1:74" x14ac:dyDescent="0.25">
      <c r="A318" s="20" t="s">
        <v>501</v>
      </c>
      <c r="B318" s="20" t="s">
        <v>502</v>
      </c>
      <c r="C318" s="20" t="s">
        <v>748</v>
      </c>
      <c r="D318" s="1">
        <v>44571</v>
      </c>
      <c r="E318">
        <v>102</v>
      </c>
      <c r="F318">
        <v>6</v>
      </c>
      <c r="G318">
        <v>5</v>
      </c>
      <c r="H318">
        <v>0</v>
      </c>
      <c r="I318">
        <v>0</v>
      </c>
      <c r="J318">
        <v>88</v>
      </c>
      <c r="K318">
        <v>1</v>
      </c>
      <c r="L318">
        <v>0</v>
      </c>
      <c r="M318">
        <v>5</v>
      </c>
      <c r="N318">
        <v>16</v>
      </c>
      <c r="O318">
        <v>15</v>
      </c>
      <c r="P318">
        <v>0</v>
      </c>
      <c r="Q318">
        <v>0</v>
      </c>
      <c r="R318">
        <v>964</v>
      </c>
      <c r="S318">
        <v>849</v>
      </c>
      <c r="T318">
        <v>22</v>
      </c>
      <c r="U318">
        <v>16</v>
      </c>
      <c r="V318">
        <v>37</v>
      </c>
      <c r="W318">
        <v>838</v>
      </c>
      <c r="X318">
        <v>597</v>
      </c>
      <c r="Y318">
        <v>16</v>
      </c>
      <c r="Z318">
        <v>10</v>
      </c>
      <c r="AA318">
        <v>86</v>
      </c>
      <c r="AB318">
        <v>1360</v>
      </c>
      <c r="AC318">
        <v>1048</v>
      </c>
      <c r="AD318">
        <v>18</v>
      </c>
      <c r="AE318">
        <v>3</v>
      </c>
      <c r="AF318">
        <v>132</v>
      </c>
      <c r="AG318">
        <v>106</v>
      </c>
      <c r="AH318">
        <v>47</v>
      </c>
      <c r="AI318">
        <v>0</v>
      </c>
      <c r="AJ318">
        <v>2</v>
      </c>
      <c r="AK318">
        <v>21</v>
      </c>
      <c r="AL318">
        <v>85</v>
      </c>
      <c r="AM318">
        <v>72</v>
      </c>
      <c r="AN318">
        <v>1</v>
      </c>
      <c r="AO318">
        <v>1</v>
      </c>
      <c r="AP318">
        <v>0</v>
      </c>
      <c r="AQ318">
        <v>0</v>
      </c>
      <c r="AR318">
        <v>1</v>
      </c>
      <c r="AS318">
        <v>0</v>
      </c>
      <c r="AT318">
        <v>0</v>
      </c>
      <c r="AU318">
        <v>0</v>
      </c>
      <c r="AV318">
        <v>0</v>
      </c>
      <c r="AW318">
        <v>0</v>
      </c>
      <c r="AX318">
        <v>0</v>
      </c>
      <c r="AY318">
        <v>0</v>
      </c>
      <c r="AZ318">
        <v>0</v>
      </c>
      <c r="BA318">
        <v>0</v>
      </c>
      <c r="BB318">
        <v>0</v>
      </c>
      <c r="BC318">
        <v>0</v>
      </c>
      <c r="BD318">
        <v>0</v>
      </c>
      <c r="BE318">
        <v>0</v>
      </c>
      <c r="BF318">
        <v>0</v>
      </c>
      <c r="BG318" s="20">
        <v>5</v>
      </c>
      <c r="BH318" s="20">
        <v>0</v>
      </c>
      <c r="BI318" s="20">
        <v>95</v>
      </c>
      <c r="BJ318" s="20">
        <v>15</v>
      </c>
      <c r="BK318" s="20">
        <v>880</v>
      </c>
      <c r="BL318" s="20">
        <v>703</v>
      </c>
      <c r="BM318" s="20">
        <v>1198</v>
      </c>
      <c r="BN318" s="20">
        <v>78</v>
      </c>
      <c r="BO318" s="20">
        <v>81</v>
      </c>
      <c r="BP318" s="20">
        <v>4167</v>
      </c>
      <c r="BQ318" s="20">
        <v>2215</v>
      </c>
      <c r="BR318" s="20">
        <v>0</v>
      </c>
      <c r="BS318" s="20">
        <v>45</v>
      </c>
      <c r="BT318" s="20">
        <v>25</v>
      </c>
      <c r="BU318" s="20">
        <v>936</v>
      </c>
      <c r="BV318" s="20">
        <v>3033</v>
      </c>
    </row>
    <row r="319" spans="1:74" x14ac:dyDescent="0.25">
      <c r="A319" s="20" t="s">
        <v>501</v>
      </c>
      <c r="B319" s="20" t="s">
        <v>717</v>
      </c>
      <c r="C319" s="20" t="s">
        <v>749</v>
      </c>
      <c r="D319" s="1">
        <v>44571</v>
      </c>
      <c r="E319">
        <v>134</v>
      </c>
      <c r="F319">
        <v>4</v>
      </c>
      <c r="G319">
        <v>4</v>
      </c>
      <c r="H319">
        <v>4</v>
      </c>
      <c r="I319">
        <v>3</v>
      </c>
      <c r="J319">
        <v>81</v>
      </c>
      <c r="K319">
        <v>13</v>
      </c>
      <c r="L319">
        <v>13</v>
      </c>
      <c r="M319">
        <v>0</v>
      </c>
      <c r="N319">
        <v>46</v>
      </c>
      <c r="O319">
        <v>42</v>
      </c>
      <c r="P319">
        <v>0</v>
      </c>
      <c r="Q319">
        <v>0</v>
      </c>
      <c r="R319">
        <v>523</v>
      </c>
      <c r="S319">
        <v>418</v>
      </c>
      <c r="T319">
        <v>47</v>
      </c>
      <c r="U319">
        <v>2</v>
      </c>
      <c r="V319">
        <v>0</v>
      </c>
      <c r="W319">
        <v>1185</v>
      </c>
      <c r="X319">
        <v>528</v>
      </c>
      <c r="Y319">
        <v>85</v>
      </c>
      <c r="Z319">
        <v>218</v>
      </c>
      <c r="AA319">
        <v>3</v>
      </c>
      <c r="AB319">
        <v>1285</v>
      </c>
      <c r="AC319">
        <v>693</v>
      </c>
      <c r="AD319">
        <v>74</v>
      </c>
      <c r="AE319">
        <v>249</v>
      </c>
      <c r="AF319">
        <v>20</v>
      </c>
      <c r="AG319">
        <v>201</v>
      </c>
      <c r="AH319">
        <v>64</v>
      </c>
      <c r="AI319">
        <v>9</v>
      </c>
      <c r="AJ319">
        <v>56</v>
      </c>
      <c r="AK319">
        <v>5</v>
      </c>
      <c r="AL319">
        <v>52</v>
      </c>
      <c r="AM319">
        <v>41</v>
      </c>
      <c r="AN319">
        <v>3</v>
      </c>
      <c r="AO319">
        <v>0</v>
      </c>
      <c r="AP319">
        <v>0</v>
      </c>
      <c r="AQ319">
        <v>0</v>
      </c>
      <c r="AR319">
        <v>0</v>
      </c>
      <c r="AS319">
        <v>0</v>
      </c>
      <c r="AT319">
        <v>0</v>
      </c>
      <c r="AU319">
        <v>0</v>
      </c>
      <c r="AV319">
        <v>0</v>
      </c>
      <c r="AW319">
        <v>0</v>
      </c>
      <c r="AX319">
        <v>0</v>
      </c>
      <c r="AY319">
        <v>0</v>
      </c>
      <c r="AZ319">
        <v>0</v>
      </c>
      <c r="BA319">
        <v>0</v>
      </c>
      <c r="BB319">
        <v>0</v>
      </c>
      <c r="BC319">
        <v>0</v>
      </c>
      <c r="BD319">
        <v>0</v>
      </c>
      <c r="BE319">
        <v>0</v>
      </c>
      <c r="BF319">
        <v>0</v>
      </c>
      <c r="BG319" s="20">
        <v>4</v>
      </c>
      <c r="BH319" s="20">
        <v>3</v>
      </c>
      <c r="BI319" s="20">
        <v>103</v>
      </c>
      <c r="BJ319" s="20">
        <v>46</v>
      </c>
      <c r="BK319" s="20">
        <v>464</v>
      </c>
      <c r="BL319" s="20">
        <v>832</v>
      </c>
      <c r="BM319" s="20">
        <v>907</v>
      </c>
      <c r="BN319" s="20">
        <v>121</v>
      </c>
      <c r="BO319" s="20">
        <v>48</v>
      </c>
      <c r="BP319" s="20">
        <v>5462</v>
      </c>
      <c r="BQ319" s="20">
        <v>1595</v>
      </c>
      <c r="BR319" s="20">
        <v>0</v>
      </c>
      <c r="BS319" s="20">
        <v>192</v>
      </c>
      <c r="BT319" s="20">
        <v>1807</v>
      </c>
      <c r="BU319" s="20">
        <v>293</v>
      </c>
      <c r="BV319" s="20">
        <v>2936</v>
      </c>
    </row>
  </sheetData>
  <phoneticPr fontId="6" type="noConversion"/>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mso-contentType ?>
<SharedContentType xmlns="Microsoft.SharePoint.Taxonomy.ContentTypeSync" SourceId="9c18f9b8-5ae4-4f0b-a238-a922c51e2dda" ContentTypeId="0x0101005EA864BF41DF8A41860E925F5B29BCF5" PreviousValue="false"/>
</file>

<file path=customXml/item2.xml><?xml version="1.0" encoding="utf-8"?>
<p:properties xmlns:p="http://schemas.microsoft.com/office/2006/metadata/properties" xmlns:xsi="http://www.w3.org/2001/XMLSchema-instance" xmlns:pc="http://schemas.microsoft.com/office/infopath/2007/PartnerControls">
  <documentManagement>
    <QMULDocumentTypeTaxHTField0 xmlns="http://schemas.microsoft.com/sharepoint/v3">
      <Terms xmlns="http://schemas.microsoft.com/office/infopath/2007/PartnerControls"/>
    </QMULDocumentTypeTaxHTField0>
    <QMULReviewDate xmlns="http://schemas.microsoft.com/sharepoint/v3" xsi:nil="true"/>
    <TaxCatchAll xmlns="d5efd484-15aa-41a0-83f6-0646502cb6d6">
      <Value>1</Value>
    </TaxCatchAll>
    <TaxKeywordTaxHTField xmlns="d5efd484-15aa-41a0-83f6-0646502cb6d6">
      <Terms xmlns="http://schemas.microsoft.com/office/infopath/2007/PartnerControls"/>
    </TaxKeywordTaxHTField>
    <QMULProject xmlns="http://schemas.microsoft.com/sharepoint/v3" xsi:nil="true"/>
    <QMULOwner xmlns="http://schemas.microsoft.com/sharepoint/v3">
      <UserInfo>
        <DisplayName/>
        <AccountId xsi:nil="true"/>
        <AccountType/>
      </UserInfo>
    </QMULOwner>
    <QMULInformationClassificationTaxHTField0 xmlns="http://schemas.microsoft.com/sharepoint/v3">
      <Terms xmlns="http://schemas.microsoft.com/office/infopath/2007/PartnerControls">
        <TermInfo xmlns="http://schemas.microsoft.com/office/infopath/2007/PartnerControls">
          <TermName xmlns="http://schemas.microsoft.com/office/infopath/2007/PartnerControls">Protect</TermName>
          <TermId xmlns="http://schemas.microsoft.com/office/infopath/2007/PartnerControls">9124d8d9-0c1c-41e9-aa14-aba001e9a028</TermId>
        </TermInfo>
      </Terms>
    </QMULInformationClassificationTaxHTField0>
    <QMULAcademicYear xmlns="http://schemas.microsoft.com/sharepoint/v3" xsi:nil="true"/>
    <QMULDepartmentTaxHTField0 xmlns="http://schemas.microsoft.com/sharepoint/v3">
      <Terms xmlns="http://schemas.microsoft.com/office/infopath/2007/PartnerControls"/>
    </QMULDepartmentTaxHTField0>
    <QMULSchoolTaxHTField0 xmlns="http://schemas.microsoft.com/sharepoint/v3">
      <Terms xmlns="http://schemas.microsoft.com/office/infopath/2007/PartnerControls"/>
    </QMULSchoolTaxHTField0>
    <QMULDocumentStatusTaxHTField0 xmlns="http://schemas.microsoft.com/sharepoint/v3">
      <Terms xmlns="http://schemas.microsoft.com/office/infopath/2007/PartnerControls"/>
    </QMULDocumentStatusTaxHTField0>
    <QMULLocationTaxHTField0 xmlns="http://schemas.microsoft.com/sharepoint/v3">
      <Terms xmlns="http://schemas.microsoft.com/office/infopath/2007/PartnerControls"/>
    </QMULLocationTaxHTField0>
  </documentManagement>
</p:properties>
</file>

<file path=customXml/item3.xml><?xml version="1.0" encoding="utf-8"?>
<ct:contentTypeSchema xmlns:ct="http://schemas.microsoft.com/office/2006/metadata/contentType" xmlns:ma="http://schemas.microsoft.com/office/2006/metadata/properties/metaAttributes" ct:_="" ma:_="" ma:contentTypeName="QMUL Document" ma:contentTypeID="0x0101005EA864BF41DF8A41860E925F5B29BCF500A47E9FC2E09B5546B1BA6A4FA297AE2C" ma:contentTypeVersion="28" ma:contentTypeDescription="" ma:contentTypeScope="" ma:versionID="651cf5fb271b153bb537f3c27a6d0162">
  <xsd:schema xmlns:xsd="http://www.w3.org/2001/XMLSchema" xmlns:xs="http://www.w3.org/2001/XMLSchema" xmlns:p="http://schemas.microsoft.com/office/2006/metadata/properties" xmlns:ns1="http://schemas.microsoft.com/sharepoint/v3" xmlns:ns2="d5efd484-15aa-41a0-83f6-0646502cb6d6" xmlns:ns3="45ae7f3d-bcd0-4e4b-af93-f03a9fbb19b5" targetNamespace="http://schemas.microsoft.com/office/2006/metadata/properties" ma:root="true" ma:fieldsID="03565cdf01455abb63d15fc732eb7c0b" ns1:_="" ns2:_="" ns3:_="">
    <xsd:import namespace="http://schemas.microsoft.com/sharepoint/v3"/>
    <xsd:import namespace="d5efd484-15aa-41a0-83f6-0646502cb6d6"/>
    <xsd:import namespace="45ae7f3d-bcd0-4e4b-af93-f03a9fbb19b5"/>
    <xsd:element name="properties">
      <xsd:complexType>
        <xsd:sequence>
          <xsd:element name="documentManagement">
            <xsd:complexType>
              <xsd:all>
                <xsd:element ref="ns1:QMULDocumentStatusTaxHTField0" minOccurs="0"/>
                <xsd:element ref="ns1:QMULDepartmentTaxHTField0" minOccurs="0"/>
                <xsd:element ref="ns1:QMULSchoolTaxHTField0" minOccurs="0"/>
                <xsd:element ref="ns1:QMULDocumentTypeTaxHTField0" minOccurs="0"/>
                <xsd:element ref="ns1:QMULLocationTaxHTField0" minOccurs="0"/>
                <xsd:element ref="ns1:QMULInformationClassificationTaxHTField0" minOccurs="0"/>
                <xsd:element ref="ns1:QMULAcademicYear" minOccurs="0"/>
                <xsd:element ref="ns1:QMULProject" minOccurs="0"/>
                <xsd:element ref="ns1:QMULReviewDate" minOccurs="0"/>
                <xsd:element ref="ns1:QMULOwner" minOccurs="0"/>
                <xsd:element ref="ns2:TaxKeywordTaxHTField" minOccurs="0"/>
                <xsd:element ref="ns2:TaxCatchAll" minOccurs="0"/>
                <xsd:element ref="ns2:TaxCatchAllLabel" minOccurs="0"/>
                <xsd:element ref="ns3:MediaServiceMetadata" minOccurs="0"/>
                <xsd:element ref="ns3:MediaServiceFastMetadata" minOccurs="0"/>
                <xsd:element ref="ns3:MediaServiceDateTaken"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QMULDocumentStatusTaxHTField0" ma:index="8" nillable="true" ma:taxonomy="true" ma:internalName="QMULDocumentStatusTaxHTField0" ma:taxonomyFieldName="QMULDocumentStatus" ma:displayName="Document Status" ma:default="" ma:fieldId="{083bdfb7-9f4e-4bc9-b582-62ed6b950f9e}" ma:sspId="9c18f9b8-5ae4-4f0b-a238-a922c51e2dda" ma:termSetId="780aba48-6c17-4ca0-84b9-f0207a095630" ma:anchorId="00000000-0000-0000-0000-000000000000" ma:open="false" ma:isKeyword="false">
      <xsd:complexType>
        <xsd:sequence>
          <xsd:element ref="pc:Terms" minOccurs="0" maxOccurs="1"/>
        </xsd:sequence>
      </xsd:complexType>
    </xsd:element>
    <xsd:element name="QMULDepartmentTaxHTField0" ma:index="10" nillable="true" ma:taxonomy="true" ma:internalName="QMULDepartmentTaxHTField0" ma:taxonomyFieldName="QMULDepartment" ma:displayName="Department" ma:readOnly="false" ma:default="" ma:fieldId="{2a7d89f9-5f8e-4c42-ab4f-aa1fc3002ea0}" ma:sspId="9c18f9b8-5ae4-4f0b-a238-a922c51e2dda" ma:termSetId="28874c57-2df5-45e8-a804-d15afc96d4ee" ma:anchorId="00000000-0000-0000-0000-000000000000" ma:open="false" ma:isKeyword="false">
      <xsd:complexType>
        <xsd:sequence>
          <xsd:element ref="pc:Terms" minOccurs="0" maxOccurs="1"/>
        </xsd:sequence>
      </xsd:complexType>
    </xsd:element>
    <xsd:element name="QMULSchoolTaxHTField0" ma:index="12" nillable="true" ma:taxonomy="true" ma:internalName="QMULSchoolTaxHTField0" ma:taxonomyFieldName="QMULSchool" ma:displayName="School" ma:readOnly="false" ma:default="" ma:fieldId="{46346f8e-3161-4021-8b14-3dcca2e3ca8d}" ma:sspId="9c18f9b8-5ae4-4f0b-a238-a922c51e2dda" ma:termSetId="0f9f7e9f-7d6b-4cae-9193-a3e3200f87de" ma:anchorId="00000000-0000-0000-0000-000000000000" ma:open="false" ma:isKeyword="false">
      <xsd:complexType>
        <xsd:sequence>
          <xsd:element ref="pc:Terms" minOccurs="0" maxOccurs="1"/>
        </xsd:sequence>
      </xsd:complexType>
    </xsd:element>
    <xsd:element name="QMULDocumentTypeTaxHTField0" ma:index="14" nillable="true" ma:taxonomy="true" ma:internalName="QMULDocumentTypeTaxHTField0" ma:taxonomyFieldName="QMULDocumentType" ma:displayName="Document Type" ma:default="" ma:fieldId="{2596c3af-0d77-4ea4-a15d-d3f71457b096}" ma:sspId="9c18f9b8-5ae4-4f0b-a238-a922c51e2dda" ma:termSetId="8ec3f1bd-c4f8-46a7-ae88-878ed3be39d1" ma:anchorId="00000000-0000-0000-0000-000000000000" ma:open="false" ma:isKeyword="false">
      <xsd:complexType>
        <xsd:sequence>
          <xsd:element ref="pc:Terms" minOccurs="0" maxOccurs="1"/>
        </xsd:sequence>
      </xsd:complexType>
    </xsd:element>
    <xsd:element name="QMULLocationTaxHTField0" ma:index="16" nillable="true" ma:taxonomy="true" ma:internalName="QMULLocationTaxHTField0" ma:taxonomyFieldName="QMULLocation" ma:displayName="Location" ma:default="" ma:fieldId="{29b985f4-a05e-4f39-b5da-e9fb81ddaa79}" ma:sspId="9c18f9b8-5ae4-4f0b-a238-a922c51e2dda" ma:termSetId="5327f1c4-618f-4317-b197-fc29da39fa66" ma:anchorId="00000000-0000-0000-0000-000000000000" ma:open="false" ma:isKeyword="false">
      <xsd:complexType>
        <xsd:sequence>
          <xsd:element ref="pc:Terms" minOccurs="0" maxOccurs="1"/>
        </xsd:sequence>
      </xsd:complexType>
    </xsd:element>
    <xsd:element name="QMULInformationClassificationTaxHTField0" ma:index="18" nillable="true" ma:taxonomy="true" ma:internalName="QMULInformationClassificationTaxHTField0" ma:taxonomyFieldName="QMULInformationClassification" ma:displayName="Information Classification" ma:default="1;#Protect|9124d8d9-0c1c-41e9-aa14-aba001e9a028" ma:fieldId="{57b3469a-2ea1-4a06-a2d1-c99ce62a5d6f}" ma:sspId="9c18f9b8-5ae4-4f0b-a238-a922c51e2dda" ma:termSetId="a3d7b326-4e5e-4e73-95fa-6245adfab113" ma:anchorId="00000000-0000-0000-0000-000000000000" ma:open="false" ma:isKeyword="false">
      <xsd:complexType>
        <xsd:sequence>
          <xsd:element ref="pc:Terms" minOccurs="0" maxOccurs="1"/>
        </xsd:sequence>
      </xsd:complexType>
    </xsd:element>
    <xsd:element name="QMULAcademicYear" ma:index="20" nillable="true" ma:displayName="Academic Year" ma:decimals="0" ma:internalName="QMULAcademicYear" ma:percentage="FALSE">
      <xsd:simpleType>
        <xsd:restriction base="dms:Number">
          <xsd:maxInclusive value="9999"/>
          <xsd:minInclusive value="1000"/>
        </xsd:restriction>
      </xsd:simpleType>
    </xsd:element>
    <xsd:element name="QMULProject" ma:index="21" nillable="true" ma:displayName="Project" ma:internalName="QMULProject">
      <xsd:simpleType>
        <xsd:restriction base="dms:Text">
          <xsd:maxLength value="255"/>
        </xsd:restriction>
      </xsd:simpleType>
    </xsd:element>
    <xsd:element name="QMULReviewDate" ma:index="22" nillable="true" ma:displayName="Review Date" ma:format="DateOnly" ma:internalName="QMULReviewDate">
      <xsd:simpleType>
        <xsd:restriction base="dms:DateTime"/>
      </xsd:simpleType>
    </xsd:element>
    <xsd:element name="QMULOwner" ma:index="23" nillable="true" ma:displayName="Owner" ma:list="UserInfo" ma:SharePointGroup="0" ma:internalName="QMUL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5efd484-15aa-41a0-83f6-0646502cb6d6" elementFormDefault="qualified">
    <xsd:import namespace="http://schemas.microsoft.com/office/2006/documentManagement/types"/>
    <xsd:import namespace="http://schemas.microsoft.com/office/infopath/2007/PartnerControls"/>
    <xsd:element name="TaxKeywordTaxHTField" ma:index="24" nillable="true" ma:taxonomy="true" ma:internalName="TaxKeywordTaxHTField" ma:taxonomyFieldName="TaxKeyword" ma:displayName="Enterprise Keywords" ma:fieldId="{23f27201-bee3-471e-b2e7-b64fd8b7ca38}" ma:taxonomyMulti="true" ma:sspId="9c18f9b8-5ae4-4f0b-a238-a922c51e2dda" ma:termSetId="00000000-0000-0000-0000-000000000000" ma:anchorId="00000000-0000-0000-0000-000000000000" ma:open="true" ma:isKeyword="true">
      <xsd:complexType>
        <xsd:sequence>
          <xsd:element ref="pc:Terms" minOccurs="0" maxOccurs="1"/>
        </xsd:sequence>
      </xsd:complexType>
    </xsd:element>
    <xsd:element name="TaxCatchAll" ma:index="26" nillable="true" ma:displayName="Taxonomy Catch All Column" ma:hidden="true" ma:list="{887198e4-4362-4530-96c9-172120469d18}" ma:internalName="TaxCatchAll" ma:showField="CatchAllData" ma:web="6649982f-b66b-4072-8006-4697fed55f9d">
      <xsd:complexType>
        <xsd:complexContent>
          <xsd:extension base="dms:MultiChoiceLookup">
            <xsd:sequence>
              <xsd:element name="Value" type="dms:Lookup" maxOccurs="unbounded" minOccurs="0" nillable="true"/>
            </xsd:sequence>
          </xsd:extension>
        </xsd:complexContent>
      </xsd:complexType>
    </xsd:element>
    <xsd:element name="TaxCatchAllLabel" ma:index="27" nillable="true" ma:displayName="Taxonomy Catch All Column1" ma:hidden="true" ma:list="{887198e4-4362-4530-96c9-172120469d18}" ma:internalName="TaxCatchAllLabel" ma:readOnly="true" ma:showField="CatchAllDataLabel" ma:web="6649982f-b66b-4072-8006-4697fed55f9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45ae7f3d-bcd0-4e4b-af93-f03a9fbb19b5" elementFormDefault="qualified">
    <xsd:import namespace="http://schemas.microsoft.com/office/2006/documentManagement/types"/>
    <xsd:import namespace="http://schemas.microsoft.com/office/infopath/2007/PartnerControls"/>
    <xsd:element name="MediaServiceMetadata" ma:index="28" nillable="true" ma:displayName="MediaServiceMetadata" ma:hidden="true" ma:internalName="MediaServiceMetadata" ma:readOnly="true">
      <xsd:simpleType>
        <xsd:restriction base="dms:Note"/>
      </xsd:simpleType>
    </xsd:element>
    <xsd:element name="MediaServiceFastMetadata" ma:index="29" nillable="true" ma:displayName="MediaServiceFastMetadata" ma:hidden="true" ma:internalName="MediaServiceFastMetadata" ma:readOnly="true">
      <xsd:simpleType>
        <xsd:restriction base="dms:Note"/>
      </xsd:simpleType>
    </xsd:element>
    <xsd:element name="MediaServiceDateTaken" ma:index="30" nillable="true" ma:displayName="MediaServiceDateTaken" ma:hidden="true" ma:internalName="MediaServiceDateTaken" ma:readOnly="true">
      <xsd:simpleType>
        <xsd:restriction base="dms:Text"/>
      </xsd:simpleType>
    </xsd:element>
    <xsd:element name="MediaServiceAutoKeyPoints" ma:index="31" nillable="true" ma:displayName="MediaServiceAutoKeyPoints" ma:hidden="true" ma:internalName="MediaServiceAutoKeyPoints" ma:readOnly="true">
      <xsd:simpleType>
        <xsd:restriction base="dms:Note"/>
      </xsd:simpleType>
    </xsd:element>
    <xsd:element name="MediaServiceKeyPoints" ma:index="32"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 
</file>

<file path=customXml/item5.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E7C8BF9-9591-420A-8ABD-D59E856ECDB6}">
  <ds:schemaRefs>
    <ds:schemaRef ds:uri="Microsoft.SharePoint.Taxonomy.ContentTypeSync"/>
  </ds:schemaRefs>
</ds:datastoreItem>
</file>

<file path=customXml/itemProps2.xml><?xml version="1.0" encoding="utf-8"?>
<ds:datastoreItem xmlns:ds="http://schemas.openxmlformats.org/officeDocument/2006/customXml" ds:itemID="{B270CB73-C694-4B21-BF4D-B32A894A127E}">
  <ds:schemaRefs>
    <ds:schemaRef ds:uri="http://schemas.microsoft.com/office/2006/metadata/properties"/>
    <ds:schemaRef ds:uri="http://schemas.microsoft.com/office/infopath/2007/PartnerControls"/>
    <ds:schemaRef ds:uri="http://schemas.microsoft.com/sharepoint/v3"/>
    <ds:schemaRef ds:uri="d5efd484-15aa-41a0-83f6-0646502cb6d6"/>
  </ds:schemaRefs>
</ds:datastoreItem>
</file>

<file path=customXml/itemProps3.xml><?xml version="1.0" encoding="utf-8"?>
<ds:datastoreItem xmlns:ds="http://schemas.openxmlformats.org/officeDocument/2006/customXml" ds:itemID="{D77DFAE3-5367-44EC-8F0A-5E62208E84E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5efd484-15aa-41a0-83f6-0646502cb6d6"/>
    <ds:schemaRef ds:uri="45ae7f3d-bcd0-4e4b-af93-f03a9fbb19b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A99B53CD-33A1-45AB-A7BE-7625DF0165B4}">
  <ds:schemaRefs>
    <ds:schemaRef ds:uri="http://schemas.microsoft.com/DataMashup"/>
  </ds:schemaRefs>
</ds:datastoreItem>
</file>

<file path=customXml/itemProps5.xml><?xml version="1.0" encoding="utf-8"?>
<ds:datastoreItem xmlns:ds="http://schemas.openxmlformats.org/officeDocument/2006/customXml" ds:itemID="{9C313193-ACD6-4561-B375-FB28229E9B2D}">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23</vt:i4>
      </vt:variant>
    </vt:vector>
  </HeadingPairs>
  <TitlesOfParts>
    <vt:vector size="23" baseType="lpstr">
      <vt:lpstr>Sheet1</vt:lpstr>
      <vt:lpstr>FULL</vt:lpstr>
      <vt:lpstr>Group1</vt:lpstr>
      <vt:lpstr>Group1.1</vt:lpstr>
      <vt:lpstr>Group1.2</vt:lpstr>
      <vt:lpstr>Group2</vt:lpstr>
      <vt:lpstr>Group3</vt:lpstr>
      <vt:lpstr>Group4</vt:lpstr>
      <vt:lpstr>Group5</vt:lpstr>
      <vt:lpstr>Group6</vt:lpstr>
      <vt:lpstr>Group7</vt:lpstr>
      <vt:lpstr>Group8</vt:lpstr>
      <vt:lpstr>PIVOT01</vt:lpstr>
      <vt:lpstr>PIVOT01.1</vt:lpstr>
      <vt:lpstr>PIVOT01.2</vt:lpstr>
      <vt:lpstr>PIVOT02</vt:lpstr>
      <vt:lpstr>PIVOT03</vt:lpstr>
      <vt:lpstr>PIVOT04</vt:lpstr>
      <vt:lpstr>PIVOT05</vt:lpstr>
      <vt:lpstr>PIVOT06</vt:lpstr>
      <vt:lpstr>PIVOT07</vt:lpstr>
      <vt:lpstr>PIVOT08</vt:lpstr>
      <vt:lpstr>data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thomas bradshaw</dc:creator>
  <cp:keywords/>
  <dc:description/>
  <cp:lastModifiedBy>thomas</cp:lastModifiedBy>
  <cp:revision/>
  <dcterms:created xsi:type="dcterms:W3CDTF">2015-06-05T18:17:20Z</dcterms:created>
  <dcterms:modified xsi:type="dcterms:W3CDTF">2022-01-10T10:47:26Z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axKeyword">
    <vt:lpwstr/>
  </property>
  <property fmtid="{D5CDD505-2E9C-101B-9397-08002B2CF9AE}" pid="3" name="QMULDocumentStatus">
    <vt:lpwstr/>
  </property>
  <property fmtid="{D5CDD505-2E9C-101B-9397-08002B2CF9AE}" pid="4" name="QMULInformationClassification">
    <vt:lpwstr>1;#Protect|9124d8d9-0c1c-41e9-aa14-aba001e9a028</vt:lpwstr>
  </property>
  <property fmtid="{D5CDD505-2E9C-101B-9397-08002B2CF9AE}" pid="5" name="ContentTypeId">
    <vt:lpwstr>0x0101005EA864BF41DF8A41860E925F5B29BCF500A47E9FC2E09B5546B1BA6A4FA297AE2C</vt:lpwstr>
  </property>
  <property fmtid="{D5CDD505-2E9C-101B-9397-08002B2CF9AE}" pid="6" name="QMULLocation">
    <vt:lpwstr/>
  </property>
  <property fmtid="{D5CDD505-2E9C-101B-9397-08002B2CF9AE}" pid="7" name="QMULDocumentType">
    <vt:lpwstr/>
  </property>
  <property fmtid="{D5CDD505-2E9C-101B-9397-08002B2CF9AE}" pid="8" name="QMULDepartment">
    <vt:lpwstr/>
  </property>
  <property fmtid="{D5CDD505-2E9C-101B-9397-08002B2CF9AE}" pid="9" name="QMULSchool">
    <vt:lpwstr/>
  </property>
</Properties>
</file>