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1336" documentId="13_ncr:1_{3A0E7FC9-62D7-455C-A948-079520F016C8}" xr6:coauthVersionLast="47" xr6:coauthVersionMax="47" xr10:uidLastSave="{807826D2-363F-49B1-94B8-17D05F737817}"/>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data!$A$1:$CI$307</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3" i="16"/>
  <c r="G22" i="11"/>
  <c r="K22" i="6"/>
  <c r="B11" i="13"/>
  <c r="R22" i="9"/>
  <c r="S22" i="1"/>
  <c r="J22" i="4"/>
  <c r="H22" i="5"/>
  <c r="B10" i="23"/>
  <c r="G22" i="8"/>
  <c r="B14" i="13"/>
  <c r="B10" i="13"/>
  <c r="T22" i="1"/>
  <c r="B12" i="13"/>
  <c r="Q22" i="8"/>
  <c r="M22" i="9"/>
  <c r="K22" i="9"/>
  <c r="F22" i="10"/>
  <c r="G22" i="9"/>
  <c r="J22" i="6"/>
  <c r="H22" i="6"/>
  <c r="L22" i="5"/>
  <c r="R22" i="6"/>
  <c r="B13" i="19"/>
  <c r="R22" i="7"/>
  <c r="B12" i="18"/>
  <c r="B13" i="23"/>
  <c r="B10" i="12"/>
  <c r="N22" i="10"/>
  <c r="I22" i="7"/>
  <c r="U22" i="4"/>
  <c r="E22" i="6"/>
  <c r="B13" i="12"/>
  <c r="B13" i="14"/>
  <c r="K22" i="8"/>
  <c r="H22" i="7"/>
  <c r="K22" i="10"/>
  <c r="P22" i="7"/>
  <c r="N22" i="4"/>
  <c r="E22" i="7"/>
  <c r="N22" i="9"/>
  <c r="Q22" i="1"/>
  <c r="B14" i="17"/>
  <c r="Q22" i="10"/>
  <c r="S22" i="9"/>
  <c r="E22" i="5"/>
  <c r="L22" i="8"/>
  <c r="B13" i="18"/>
  <c r="O22" i="1"/>
  <c r="H22" i="11"/>
  <c r="T22" i="4"/>
  <c r="O22" i="10"/>
  <c r="B11" i="15"/>
  <c r="J22" i="11"/>
  <c r="B10" i="17"/>
  <c r="M22" i="4"/>
  <c r="E22" i="1"/>
  <c r="E22" i="4"/>
  <c r="N22" i="8"/>
  <c r="K22" i="11"/>
  <c r="S22" i="7"/>
  <c r="B12" i="23"/>
  <c r="B11" i="14"/>
  <c r="B12" i="16"/>
  <c r="L22" i="4"/>
  <c r="B14" i="3"/>
  <c r="I22" i="4"/>
  <c r="Q22" i="6"/>
  <c r="R22" i="4"/>
  <c r="B11" i="18"/>
  <c r="F22" i="8"/>
  <c r="B10" i="3"/>
  <c r="R22" i="11"/>
  <c r="F22" i="9"/>
  <c r="F22" i="7"/>
  <c r="B10" i="15"/>
  <c r="L22" i="11"/>
  <c r="B10" i="16"/>
  <c r="J22" i="9"/>
  <c r="B11" i="3"/>
  <c r="Q22" i="4"/>
  <c r="I22" i="10"/>
  <c r="S22" i="4"/>
  <c r="U22" i="5"/>
  <c r="B12" i="12"/>
  <c r="P22" i="11"/>
  <c r="B14" i="16"/>
  <c r="I22" i="1"/>
  <c r="S22" i="6"/>
  <c r="M22" i="6"/>
  <c r="B14" i="18"/>
  <c r="H22" i="9"/>
  <c r="K22" i="1"/>
  <c r="R22" i="10"/>
  <c r="R22" i="5"/>
  <c r="O22" i="8"/>
  <c r="O22" i="6"/>
  <c r="S22" i="5"/>
  <c r="H22" i="10"/>
  <c r="B13" i="17"/>
  <c r="Q22" i="7"/>
  <c r="B11" i="16"/>
  <c r="B11" i="12"/>
  <c r="B11" i="17"/>
  <c r="T22" i="5"/>
  <c r="I22" i="6"/>
  <c r="P22" i="9"/>
  <c r="J22" i="7"/>
  <c r="B14" i="23"/>
  <c r="B11" i="19"/>
  <c r="B10" i="14"/>
  <c r="B12" i="15"/>
  <c r="K22" i="7"/>
  <c r="B14" i="15"/>
  <c r="S22" i="8"/>
  <c r="L22" i="6"/>
  <c r="P22" i="1"/>
  <c r="N22" i="6"/>
  <c r="O22" i="11"/>
  <c r="B14" i="12"/>
  <c r="H22" i="1"/>
  <c r="M22" i="1"/>
  <c r="L22" i="1"/>
  <c r="P22" i="8"/>
  <c r="E22" i="8"/>
  <c r="R22" i="8"/>
  <c r="B10" i="19"/>
  <c r="I22" i="9"/>
  <c r="B11" i="23"/>
  <c r="B12" i="17"/>
  <c r="G22" i="5"/>
  <c r="N22" i="1"/>
  <c r="M22" i="11"/>
  <c r="G22" i="10"/>
  <c r="N22" i="5"/>
  <c r="E22" i="11"/>
  <c r="J22" i="8"/>
  <c r="P22" i="5"/>
  <c r="Q22" i="9"/>
  <c r="I22" i="11"/>
  <c r="J22" i="10"/>
  <c r="S22" i="10"/>
  <c r="F22" i="1"/>
  <c r="J22" i="5"/>
  <c r="B13" i="15"/>
  <c r="M22" i="10"/>
  <c r="F22" i="5"/>
  <c r="B13" i="3"/>
  <c r="K22" i="5"/>
  <c r="B14" i="14"/>
  <c r="E22" i="9"/>
  <c r="K22" i="4"/>
  <c r="B14" i="19"/>
  <c r="U22" i="1"/>
  <c r="F22" i="11"/>
  <c r="N22" i="11"/>
  <c r="M22" i="7"/>
  <c r="G22" i="1"/>
  <c r="M22" i="5"/>
  <c r="H22" i="8"/>
  <c r="H22" i="4"/>
  <c r="Q22" i="5"/>
  <c r="B13" i="13"/>
  <c r="Q22" i="11"/>
  <c r="F22" i="6"/>
  <c r="J22" i="1"/>
  <c r="G22" i="7"/>
  <c r="P22" i="10"/>
  <c r="I22" i="8"/>
  <c r="O22" i="5"/>
  <c r="B12" i="19"/>
  <c r="G22" i="6"/>
  <c r="G22" i="4"/>
  <c r="M22" i="8"/>
  <c r="B12" i="3"/>
  <c r="O22" i="7"/>
  <c r="I22" i="5"/>
  <c r="P22" i="4"/>
  <c r="R22" i="1"/>
  <c r="P22" i="6"/>
  <c r="L22" i="9"/>
  <c r="E22" i="10"/>
  <c r="L22" i="7"/>
  <c r="O22" i="4"/>
  <c r="B12" i="14"/>
  <c r="O22" i="9"/>
  <c r="N22" i="7"/>
  <c r="F22" i="4"/>
  <c r="L22" i="10"/>
  <c r="S22" i="11"/>
  <c r="B10" i="18"/>
  <c r="J22" i="22"/>
  <c r="L22" i="22"/>
  <c r="O22" i="22"/>
  <c r="K22" i="22"/>
  <c r="Q22" i="22"/>
  <c r="G22" i="22"/>
  <c r="P22" i="22"/>
  <c r="R22" i="22"/>
  <c r="S22" i="22"/>
  <c r="E22" i="22"/>
  <c r="M22" i="22"/>
  <c r="F22" i="22"/>
  <c r="N22" i="22"/>
  <c r="I22" i="22"/>
  <c r="H22" i="22"/>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<sst xmlns="http://schemas.openxmlformats.org/spreadsheetml/2006/main" count="1792" uniqueCount="790">
  <si>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</si>
  <si>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</si>
  <si>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</si>
  <si>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</si>
  <si>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</si>
  <si>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</si>
  <si>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</si>
  <si>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</si>
  <si>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</si>
  <si>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</si>
  <si>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</si>
  <si>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</si>
  <si>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</si>
  <si>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</si>
  <si>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</si>
  <si>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</si>
  <si>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</si>
  <si>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</si>
  <si>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</si>
  <si>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</si>
  <si>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</si>
  <si>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</si>
  <si>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</si>
  <si>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</si>
  <si>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</si>
  <si>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</si>
  <si>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</si>
  <si>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</si>
  <si>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</si>
  <si>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</si>
  <si>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</si>
  <si>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</si>
  <si>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</si>
  <si>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</si>
  <si>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</si>
  <si>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</si>
  <si>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</si>
  <si>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</si>
  <si>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</si>
  <si>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</si>
  <si>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</si>
  <si>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</si>
  <si>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</si>
  <si>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</si>
  <si>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</si>
  <si>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</si>
  <si>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</si>
  <si>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</si>
  <si>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</si>
  <si>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</si>
  <si>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</si>
  <si>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</si>
  <si>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</si>
  <si>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</si>
  <si>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</si>
  <si>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</si>
  <si>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</si>
  <si>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</si>
  <si>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</si>
  <si>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</si>
  <si>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</si>
  <si>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</si>
  <si>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</si>
  <si>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</si>
  <si>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</si>
  <si>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</si>
  <si>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</si>
  <si>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</si>
  <si>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</si>
  <si>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</si>
  <si>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</si>
  <si>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</si>
  <si>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</si>
  <si>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</si>
  <si>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</si>
  <si>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</si>
  <si>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</si>
  <si>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</si>
  <si>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</si>
  <si>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</si>
  <si>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</si>
  <si>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</si>
  <si>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</si>
  <si>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</si>
  <si>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</si>
  <si>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</si>
  <si>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</si>
  <si>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</si>
  <si>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</si>
  <si>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</si>
  <si>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</si>
  <si>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</si>
  <si>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</si>
  <si>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</si>
  <si>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</si>
  <si>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</si>
  <si>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</si>
  <si>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</si>
  <si>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</si>
  <si>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</si>
  <si>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</si>
  <si>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</si>
  <si>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</si>
  <si>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</si>
  <si>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</si>
  <si>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</si>
  <si>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</si>
  <si>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</si>
  <si>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</si>
  <si>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</si>
  <si>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</si>
  <si>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</si>
  <si>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</si>
  <si>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</si>
  <si>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</si>
  <si>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</si>
  <si>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</si>
  <si>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</si>
  <si>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</si>
  <si>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</si>
  <si>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</si>
  <si>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</si>
  <si>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</si>
  <si>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</si>
  <si>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</si>
  <si>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</si>
  <si>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</si>
  <si>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</si>
  <si>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</si>
  <si>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</si>
  <si>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</si>
  <si>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</si>
  <si>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</si>
  <si>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</si>
  <si>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</si>
  <si>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</si>
  <si>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</si>
  <si>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</si>
  <si>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</si>
  <si>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</si>
  <si>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</si>
  <si>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</si>
  <si>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</si>
  <si>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</si>
  <si>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</si>
  <si>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</si>
  <si>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</si>
  <si>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</si>
  <si>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</si>
  <si>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</si>
  <si>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</si>
  <si>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</si>
  <si>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</si>
  <si>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</si>
  <si>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</si>
  <si>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</si>
  <si>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</si>
  <si>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</si>
  <si>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</si>
  <si>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</si>
  <si>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</si>
  <si>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</si>
  <si>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</si>
  <si>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</si>
  <si>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</si>
  <si>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</si>
  <si>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</si>
  <si>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</si>
  <si>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</si>
  <si>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</si>
  <si>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</si>
  <si>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</si>
  <si>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</si>
  <si>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</si>
  <si>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</si>
  <si>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</si>
  <si>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</si>
  <si>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</si>
  <si>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</si>
  <si>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</si>
  <si>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</si>
  <si>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</si>
  <si>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</si>
  <si>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</si>
  <si>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</si>
  <si>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</si>
  <si>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</si>
  <si>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</si>
  <si>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</si>
  <si>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</si>
  <si>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</si>
  <si>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</si>
  <si>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</si>
  <si>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</si>
  <si>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</si>
  <si>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</si>
  <si>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</si>
  <si>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</si>
  <si>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</si>
  <si>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</si>
  <si>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</si>
  <si>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</si>
  <si>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</si>
  <si>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</si>
  <si>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</si>
  <si>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</si>
  <si>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</si>
  <si>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</si>
  <si>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</si>
  <si>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</si>
  <si>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</si>
  <si>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</si>
  <si>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</si>
  <si>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</si>
  <si>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</si>
  <si>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</si>
  <si>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</si>
  <si>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</si>
  <si>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</si>
  <si>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</si>
  <si>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</si>
  <si>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</si>
  <si>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</si>
  <si>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</si>
  <si>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</si>
  <si>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</si>
  <si>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</si>
  <si>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</si>
  <si>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</si>
  <si>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</si>
  <si>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</si>
  <si>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</si>
  <si>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</si>
  <si>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</si>
  <si>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</si>
  <si>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</si>
  <si>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</si>
  <si>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</si>
  <si>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</si>
  <si>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</si>
  <si>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</si>
  <si>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</si>
  <si>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</si>
  <si>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</si>
  <si>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</si>
  <si>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</si>
  <si>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</si>
  <si>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</si>
  <si>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</si>
  <si>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</si>
  <si>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</si>
  <si>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</si>
  <si>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</si>
  <si>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</si>
  <si>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</si>
  <si>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</si>
  <si>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</si>
  <si>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</si>
  <si>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</si>
  <si>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</si>
  <si>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</si>
  <si>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</si>
  <si>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</si>
  <si>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</si>
  <si>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</si>
  <si>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</si>
  <si>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</si>
  <si>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</si>
  <si>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</si>
  <si>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</si>
  <si>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</si>
  <si>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</si>
  <si>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</si>
  <si>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</si>
  <si>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</si>
  <si>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</si>
  <si>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</si>
  <si>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</si>
  <si>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</si>
  <si>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</si>
  <si>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</si>
  <si>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</si>
  <si>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</si>
  <si>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</si>
  <si>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</si>
  <si>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</si>
  <si>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</si>
  <si>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</si>
  <si>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</si>
  <si>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</si>
  <si>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</si>
  <si>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</si>
  <si>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</si>
  <si>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</si>
  <si>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</si>
  <si>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</si>
  <si>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</si>
  <si>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</si>
  <si>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</si>
  <si>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</si>
  <si>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</si>
  <si>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</si>
  <si>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</si>
  <si>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</si>
  <si>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</si>
  <si>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</si>
  <si>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</si>
  <si>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</si>
  <si>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</si>
  <si>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</si>
  <si>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</si>
  <si>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</si>
  <si>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</si>
  <si>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</si>
  <si>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</si>
  <si>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</si>
  <si>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</si>
  <si>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</si>
  <si>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</si>
  <si>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</si>
  <si>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</si>
  <si>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</si>
  <si>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</si>
  <si>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</si>
  <si>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</si>
  <si>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</si>
  <si>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</si>
  <si>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</si>
  <si>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</si>
  <si>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</si>
  <si>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</si>
  <si>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</si>
  <si>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</si>
  <si>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</si>
  <si>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</si>
  <si>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</si>
  <si>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</si>
  <si>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</si>
  <si>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</si>
  <si>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</si>
  <si>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</si>
  <si>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</si>
  <si>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</si>
  <si>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</si>
  <si>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</si>
  <si>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</si>
  <si>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</si>
  <si>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</si>
  <si>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</si>
  <si>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</si>
  <si>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</si>
  <si>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</si>
  <si>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</si>
  <si>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</si>
  <si>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</si>
  <si>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</si>
  <si>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</si>
  <si>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</si>
  <si>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</si>
  <si>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</si>
  <si>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</si>
  <si>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</si>
  <si>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</si>
  <si>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</si>
  <si>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</si>
  <si>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</si>
  <si>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</si>
  <si>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</si>
  <si>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</si>
  <si>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</si>
  <si>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</si>
  <si>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</si>
  <si>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</si>
  <si>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</si>
  <si>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</si>
  <si>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</si>
  <si>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</si>
  <si>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</si>
  <si>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</si>
  <si>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</si>
  <si>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</si>
  <si>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</si>
  <si>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</si>
  <si>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</si>
  <si>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</si>
  <si>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</si>
  <si>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</si>
  <si>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</si>
  <si>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</si>
  <si>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</si>
  <si>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</si>
  <si>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</si>
  <si>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</si>
  <si>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</si>
  <si>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</si>
  <si>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</si>
  <si>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</si>
  <si>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</si>
  <si>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</si>
  <si>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</si>
  <si>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</si>
  <si>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</si>
  <si>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</si>
  <si>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</si>
  <si>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</si>
  <si>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</si>
  <si>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</si>
  <si>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</si>
  <si>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</si>
  <si>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</si>
  <si>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</si>
  <si>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</si>
  <si>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</si>
  <si>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</si>
  <si>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</si>
  <si>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</si>
  <si>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</si>
  <si>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</si>
  <si>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</si>
  <si>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</si>
  <si>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</si>
  <si>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</si>
  <si>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</si>
  <si>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</si>
  <si>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</si>
  <si>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</si>
  <si>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</si>
  <si>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</si>
  <si>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</si>
  <si>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</si>
  <si>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</si>
  <si>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</si>
  <si>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</si>
  <si>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</si>
  <si>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Central 1</t>
  </si>
  <si>
    <t>Boleyn Medical Centre</t>
  </si>
  <si>
    <t>Greengate Medical Practice</t>
  </si>
  <si>
    <t>Market Street Health Group</t>
  </si>
  <si>
    <t>Newham Medical Centre</t>
  </si>
  <si>
    <t>St Bartholomew Surgery</t>
  </si>
  <si>
    <t>The Azad Practice</t>
  </si>
  <si>
    <t>01.1h Covid Autumn Booster</t>
  </si>
  <si>
    <t>01.2h Covid Autumn Booster</t>
  </si>
  <si>
    <t>01h Covid Autumn Booster</t>
  </si>
  <si>
    <t>02h Covid Autumn Booster</t>
  </si>
  <si>
    <t>03h Covid Autumn Booster</t>
  </si>
  <si>
    <t>04h Covid Autumn Booster</t>
  </si>
  <si>
    <t>05h Covid Autumn Booster</t>
  </si>
  <si>
    <t>06h Covid Autumn Booster</t>
  </si>
  <si>
    <t>07h Covid Autumn Booster</t>
  </si>
  <si>
    <t>08h Covid Autumn Booster</t>
  </si>
  <si>
    <t>Sum of 01h Covid Autumn Booster</t>
  </si>
  <si>
    <t>Sum of 01h%</t>
  </si>
  <si>
    <t>Autumn Booster</t>
  </si>
  <si>
    <t>Sum of 01.1h Covid Autumn Booster</t>
  </si>
  <si>
    <t>Sum of 01.1h%</t>
  </si>
  <si>
    <t>Sum of 01.2h Covid Autumn Booster</t>
  </si>
  <si>
    <t>Sum of 01.2h%</t>
  </si>
  <si>
    <t>Sum of 02h Covid Autumn Booster</t>
  </si>
  <si>
    <t>Sum of 02h%</t>
  </si>
  <si>
    <t>Sum of 03h Covid Autumn Booster</t>
  </si>
  <si>
    <t>Sum of 03h%</t>
  </si>
  <si>
    <t>Sum of 04h Covid Autumn Booster</t>
  </si>
  <si>
    <t>Sum of 04h%</t>
  </si>
  <si>
    <t>Sum of 05h Covid Autumn Booster</t>
  </si>
  <si>
    <t>Sum of 05h%</t>
  </si>
  <si>
    <t>Sum of 06h Covid Autumn Booster</t>
  </si>
  <si>
    <t>Sum of 06h%</t>
  </si>
  <si>
    <t>Sum of 07h Covid Autumn Booster</t>
  </si>
  <si>
    <t>Sum of 07h%</t>
  </si>
  <si>
    <t>Sum of 08h Covid Autumn Booster</t>
  </si>
  <si>
    <t>Sum of 08h%</t>
  </si>
  <si>
    <t>Sum of AutumnB</t>
  </si>
  <si>
    <t>Sum of AutumnB%</t>
  </si>
  <si>
    <t>Barking and Dagenham</t>
  </si>
  <si>
    <t>New West</t>
  </si>
  <si>
    <t>Abbey Medical centre</t>
  </si>
  <si>
    <t>Aurora Medcare</t>
  </si>
  <si>
    <t>West One</t>
  </si>
  <si>
    <t>Barking Medical  Group Practice</t>
  </si>
  <si>
    <t>Central</t>
  </si>
  <si>
    <t>Becontree Medical Centre</t>
  </si>
  <si>
    <t>East</t>
  </si>
  <si>
    <t>Broad Street Medical Centre</t>
  </si>
  <si>
    <t>Church Elm Lane Medical Practice</t>
  </si>
  <si>
    <t>East One</t>
  </si>
  <si>
    <t>Dr Alkaisy Surgery</t>
  </si>
  <si>
    <t>Dr Gupta &amp; Partner</t>
  </si>
  <si>
    <t>North</t>
  </si>
  <si>
    <t>Faircross Health Centre</t>
  </si>
  <si>
    <t>First Avenue Surgery</t>
  </si>
  <si>
    <t>Five Elms</t>
  </si>
  <si>
    <t>Gables Surgery</t>
  </si>
  <si>
    <t>Green Lane Surgery</t>
  </si>
  <si>
    <t>Halbutt Street Surgery</t>
  </si>
  <si>
    <t>Heathway Medical Centre</t>
  </si>
  <si>
    <t>Hedgemans Surgery</t>
  </si>
  <si>
    <t>John Smith House</t>
  </si>
  <si>
    <t>Julia Engwell Surgery</t>
  </si>
  <si>
    <t>Laburnum Health centre</t>
  </si>
  <si>
    <t>Marks Gate Medical Practice</t>
  </si>
  <si>
    <t>Parkview Medical Practice</t>
  </si>
  <si>
    <t>Porters Avenue Doctors Surgery</t>
  </si>
  <si>
    <t>Ripple Road Medical Centre</t>
  </si>
  <si>
    <t>Shifa Medical Practice</t>
  </si>
  <si>
    <t>St Albans Surgery</t>
  </si>
  <si>
    <t>The Oval Practice</t>
  </si>
  <si>
    <t>The Surgery</t>
  </si>
  <si>
    <t>The White House</t>
  </si>
  <si>
    <t>Tulasi Medical Centre</t>
  </si>
  <si>
    <t>Valence Medical Centre</t>
  </si>
  <si>
    <t>Victoria Medical Centre</t>
  </si>
  <si>
    <t>City &amp; Hackney</t>
  </si>
  <si>
    <t>Woodberry Wetlands (NW1)</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</si>
  <si>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</si>
  <si>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</si>
  <si>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</si>
  <si>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</si>
  <si>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</si>
  <si>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</si>
  <si>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</si>
  <si>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</si>
  <si>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</si>
  <si>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Cedar Practice</t>
  </si>
  <si>
    <t>Hackney Downs (NE2)</t>
  </si>
  <si>
    <t>Clapton Surgery</t>
  </si>
  <si>
    <t>Springfield Park (NE1)</t>
  </si>
  <si>
    <t>Cranwich Road Surgery</t>
  </si>
  <si>
    <t>Dalston Practice</t>
  </si>
  <si>
    <t>Shoreditch Park &amp; City (SW2)</t>
  </si>
  <si>
    <t>De Beauvoir Surgery</t>
  </si>
  <si>
    <t>Elm Practice</t>
  </si>
  <si>
    <t>Well Street Common (SE2)</t>
  </si>
  <si>
    <t>Elsdale Street Surgery</t>
  </si>
  <si>
    <t>Healy Medical Centre</t>
  </si>
  <si>
    <t>Kingsmead Healthcare</t>
  </si>
  <si>
    <t>Latimer Health Centre</t>
  </si>
  <si>
    <t>London Fields Medical Centre</t>
  </si>
  <si>
    <t>Lower Clapton Group Practice</t>
  </si>
  <si>
    <t>Queensbridge Group Practice</t>
  </si>
  <si>
    <t>Richmond Road Medical Centre</t>
  </si>
  <si>
    <t>Rosewood Practice</t>
  </si>
  <si>
    <t>Shoreditch Park Surgery</t>
  </si>
  <si>
    <t>Somerford Grove Practice</t>
  </si>
  <si>
    <t>Spring Hill Practice</t>
  </si>
  <si>
    <t>Stamford Hill Surgery</t>
  </si>
  <si>
    <t>Statham Grove Surgery</t>
  </si>
  <si>
    <t>The Gadvhi Practice</t>
  </si>
  <si>
    <t>The Greenhouse</t>
  </si>
  <si>
    <t>The Heron Practice</t>
  </si>
  <si>
    <t>The Hoxton Surgery</t>
  </si>
  <si>
    <t>The Lawson Practice</t>
  </si>
  <si>
    <t>The Lea Surgery</t>
  </si>
  <si>
    <t>The Neaman Practice</t>
  </si>
  <si>
    <t>The Nightingale Practice</t>
  </si>
  <si>
    <t>The Riverside Practice</t>
  </si>
  <si>
    <t>The Sandringham Practice</t>
  </si>
  <si>
    <t>The Well Street Surgery</t>
  </si>
  <si>
    <t>The Wick Health Centre</t>
  </si>
  <si>
    <t>Trowbridge Surgery</t>
  </si>
  <si>
    <t>Havering</t>
  </si>
  <si>
    <t>Havering North</t>
  </si>
  <si>
    <t>AbbaMoor Surgery</t>
  </si>
  <si>
    <t>Ashton Gardens Surgery</t>
  </si>
  <si>
    <t>Havering South</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</si>
  <si>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</si>
  <si>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</si>
  <si>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</si>
  <si>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</si>
  <si>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</si>
  <si>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</si>
  <si>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</si>
  <si>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Chase Cross Medical Centre (Dr Kulendran)</t>
  </si>
  <si>
    <t>Cranham Village Surgery (Dr C Dahs &amp; Dr IP Humberstone Surgery)</t>
  </si>
  <si>
    <t>Dr N K Gupta Surgery</t>
  </si>
  <si>
    <t>Haiderian Medical Centre</t>
  </si>
  <si>
    <t>Harlow Road Surgery (Dr N Tariq)</t>
  </si>
  <si>
    <t>Harold Hill Health Centre (Dr Kuchhai)</t>
  </si>
  <si>
    <t>High Street Surgery (Dr Pervez)</t>
  </si>
  <si>
    <t>Hornchurch Healthcare</t>
  </si>
  <si>
    <t>Ingrebourne Medical Centre</t>
  </si>
  <si>
    <t>Kings Park Surgery</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</si>
  <si>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</si>
  <si>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</si>
  <si>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</si>
  <si>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</si>
  <si>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</si>
  <si>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</si>
  <si>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</si>
  <si>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</si>
  <si>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</si>
  <si>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</si>
  <si>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</si>
  <si>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Straight Road Doctors Surgery (Dr Prasad)</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</si>
  <si>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</si>
  <si>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</si>
  <si>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</si>
  <si>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</si>
  <si>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</si>
  <si>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</si>
  <si>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</si>
  <si>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</si>
  <si>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</si>
  <si>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</si>
  <si>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</si>
  <si>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Stratford</t>
  </si>
  <si>
    <t>Abbey Road Medical Practice</t>
  </si>
  <si>
    <t>Newham Central</t>
  </si>
  <si>
    <t>Balaam Street Practice</t>
  </si>
  <si>
    <t>North East 1</t>
  </si>
  <si>
    <t>Birchdale Road Medical Practice</t>
  </si>
  <si>
    <t>Carpenter's Practice</t>
  </si>
  <si>
    <t>North Newham</t>
  </si>
  <si>
    <t>Claremont Clinic</t>
  </si>
  <si>
    <t>South One Newham</t>
  </si>
  <si>
    <t>Cumberland Road Medical Practice</t>
  </si>
  <si>
    <t>Custom House Surgery</t>
  </si>
  <si>
    <t>Dr CM Patel</t>
  </si>
  <si>
    <t>Dr Ruiz – St Lukes Medical Centre</t>
  </si>
  <si>
    <t>North East 2</t>
  </si>
  <si>
    <t>Dr Sathyajith Surgery</t>
  </si>
  <si>
    <t>E12 Medical Practice</t>
  </si>
  <si>
    <t>Docklands</t>
  </si>
  <si>
    <t>E16 Health</t>
  </si>
  <si>
    <t>E7 Health - First 4 Health Group</t>
  </si>
  <si>
    <t>North West 2</t>
  </si>
  <si>
    <t>East End Medical Centre</t>
  </si>
  <si>
    <t>Essex Lodge</t>
  </si>
  <si>
    <t>First4Health Church Road</t>
  </si>
  <si>
    <t>Glen Road Medical Centre</t>
  </si>
  <si>
    <t>Lathom Medical Centre</t>
  </si>
  <si>
    <t>Liberty Bridge Road</t>
  </si>
  <si>
    <t>Lucas Avenue Surgery</t>
  </si>
  <si>
    <t>Newham Transitional Team</t>
  </si>
  <si>
    <t>Newham Vicarage Practice</t>
  </si>
  <si>
    <t>Plashet Medical Centre</t>
  </si>
  <si>
    <t>Royal Docks Medical Centre</t>
  </si>
  <si>
    <t>Sangam Surgery</t>
  </si>
  <si>
    <t>Shrewsbury Road Surgery</t>
  </si>
  <si>
    <t>Star Lane Medical Centre</t>
  </si>
  <si>
    <t>Stratford Health Centre</t>
  </si>
  <si>
    <t>Stratford Village Surgery</t>
  </si>
  <si>
    <t>The Forest Practice</t>
  </si>
  <si>
    <t>The Manor Park Practice</t>
  </si>
  <si>
    <t>The Project Surgery</t>
  </si>
  <si>
    <t>The Vicarage Lane Surgery</t>
  </si>
  <si>
    <t>Tollgate Health Centre</t>
  </si>
  <si>
    <t>Upton Lane Medical Centre</t>
  </si>
  <si>
    <t>Westbury Road Medical Practice</t>
  </si>
  <si>
    <t>Woodgrange Medical Practice</t>
  </si>
  <si>
    <t>Wordsworth Health Centre</t>
  </si>
  <si>
    <t>Redbridge</t>
  </si>
  <si>
    <t>Wanstead &amp; Woodford</t>
  </si>
  <si>
    <t>Aldersbrook Medical Centre</t>
  </si>
  <si>
    <t>Cranbrook</t>
  </si>
  <si>
    <t>Balfour Road Surgery</t>
  </si>
  <si>
    <t>Seven Kings</t>
  </si>
  <si>
    <t>Castleton Road Surgery</t>
  </si>
  <si>
    <t>Chadwell Heath Surgery</t>
  </si>
  <si>
    <t>Clayhall Clinic</t>
  </si>
  <si>
    <t>Cranbrook Surgery</t>
  </si>
  <si>
    <t>Doctor's House</t>
  </si>
  <si>
    <t>Drive Surgery</t>
  </si>
  <si>
    <t>Fairlop</t>
  </si>
  <si>
    <t>Eastern Avenue Medical Centre</t>
  </si>
  <si>
    <t>Elmhurst Practice</t>
  </si>
  <si>
    <t>Fencepiece Road Medical Practice</t>
  </si>
  <si>
    <t>Forest Edge Practice</t>
  </si>
  <si>
    <t>Fullwell Avenue Surgery</t>
  </si>
  <si>
    <t>NewCross Alliance</t>
  </si>
  <si>
    <t>Fullwell Cross Medical Centre</t>
  </si>
  <si>
    <t>Gants Hill Medical Centre</t>
  </si>
  <si>
    <t>Glebelands Practice</t>
  </si>
  <si>
    <t>Goodmayes Medical Centre</t>
  </si>
  <si>
    <t>Granville Medical Centre</t>
  </si>
  <si>
    <t>Green Lane, Goodmayes Medical practice</t>
  </si>
  <si>
    <t>Hainault Surgery</t>
  </si>
  <si>
    <t>Heathcote Primary Care Centre</t>
  </si>
  <si>
    <t>Loxford</t>
  </si>
  <si>
    <t>Ilford Medical Centre</t>
  </si>
  <si>
    <t>Kenwood Medical Centre</t>
  </si>
  <si>
    <t>Mathukias Surgery</t>
  </si>
  <si>
    <t>Newbury Group Practice</t>
  </si>
  <si>
    <t>Queen Mary Practice</t>
  </si>
  <si>
    <t>Redbridge Surgery</t>
  </si>
  <si>
    <t>Rydal Practice</t>
  </si>
  <si>
    <t>Seven Kings Practice</t>
  </si>
  <si>
    <t>Shrubberies Medical Centre</t>
  </si>
  <si>
    <t>Southdene Surgery</t>
  </si>
  <si>
    <t>St Clements Surgery</t>
  </si>
  <si>
    <t>The Evergreen Practice</t>
  </si>
  <si>
    <t>The Palms Medical Centre</t>
  </si>
  <si>
    <t>The Practice Loxford</t>
  </si>
  <si>
    <t>The Willows Practice</t>
  </si>
  <si>
    <t>Wanstead Place Surgery</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</si>
  <si>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</si>
  <si>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</si>
  <si>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</si>
  <si>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</si>
  <si>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</si>
  <si>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</si>
  <si>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</si>
  <si>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</si>
  <si>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</si>
  <si>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</si>
  <si>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Chrisp Street Health Centre</t>
  </si>
  <si>
    <t>Tower Network</t>
  </si>
  <si>
    <t>City Square Medical Group</t>
  </si>
  <si>
    <t>Docklands Medical Centre</t>
  </si>
  <si>
    <t>Globe Town Surgery</t>
  </si>
  <si>
    <t>Goodman’s Field Health Centre</t>
  </si>
  <si>
    <t>Gough Walk (Dr Selvan)</t>
  </si>
  <si>
    <t>Harford Health Centre</t>
  </si>
  <si>
    <t>Health E1</t>
  </si>
  <si>
    <t>Island Health</t>
  </si>
  <si>
    <t>Island Medical Centre</t>
  </si>
  <si>
    <t>Jubilee Street Practice</t>
  </si>
  <si>
    <t>Limehouse Practice (Gill Street)</t>
  </si>
  <si>
    <t>Spitalfields Practice</t>
  </si>
  <si>
    <t>Mile End East and Bromley by Bow Network</t>
  </si>
  <si>
    <t>St Andrews Health Centre</t>
  </si>
  <si>
    <t>St Katharine Docks Practice</t>
  </si>
  <si>
    <t>St Pauls Way Medical Centre</t>
  </si>
  <si>
    <t>Strouts Place Medical Centre</t>
  </si>
  <si>
    <t>The Mission Practice</t>
  </si>
  <si>
    <t>Wapping Group Practice</t>
  </si>
  <si>
    <t>Wellington Way Health Centre</t>
  </si>
  <si>
    <t>XX Place /Bromley-by-Bow</t>
  </si>
  <si>
    <t>Waltham Forest</t>
  </si>
  <si>
    <t>Central Walthamstow</t>
  </si>
  <si>
    <t>Addison Road Medical Practice</t>
  </si>
  <si>
    <t>Claremont Medical Centre</t>
  </si>
  <si>
    <t>Forest Integrated Health</t>
  </si>
  <si>
    <t>Crawley Road Medical Centre</t>
  </si>
  <si>
    <t>Dr Dhital Practice</t>
  </si>
  <si>
    <t>Chingford/ Walthamstow</t>
  </si>
  <si>
    <t>Dr Shantir Practice</t>
  </si>
  <si>
    <t>Francis Road Medical Centre</t>
  </si>
  <si>
    <t>South Leytonstone</t>
  </si>
  <si>
    <t>Green Man Medical Centre</t>
  </si>
  <si>
    <t>Walthamstow West</t>
  </si>
  <si>
    <t>Grove Surgery</t>
  </si>
  <si>
    <t>Hampton Medical Centre</t>
  </si>
  <si>
    <t>High Road Surgery</t>
  </si>
  <si>
    <t>Higham Hill Medical Centre</t>
  </si>
  <si>
    <t>Kiyani Medical Practice</t>
  </si>
  <si>
    <t>Lime Tree &amp; Sinnott Healthcare Ltd</t>
  </si>
  <si>
    <t>Lime Tree Surgery</t>
  </si>
  <si>
    <t>LL Medical Care (Agarwal &amp; Agrwal Practice)</t>
  </si>
  <si>
    <t>Queens Road Medical Centre</t>
  </si>
  <si>
    <t>Seymour Medical Centre</t>
  </si>
  <si>
    <t>Leyton Collaborative</t>
  </si>
  <si>
    <t>Sma Medical Centre</t>
  </si>
  <si>
    <t>St James Medical Practice Ltd</t>
  </si>
  <si>
    <t>The Allum Medical Centre</t>
  </si>
  <si>
    <t>The Bailey Practice</t>
  </si>
  <si>
    <t>The Firs</t>
  </si>
  <si>
    <t>The Harrow Road Surgery</t>
  </si>
  <si>
    <t>The Langthorne Sharma Family Practice</t>
  </si>
  <si>
    <t>The Lyndhurst Surgery</t>
  </si>
  <si>
    <t>The Manor Practice</t>
  </si>
  <si>
    <t>The Penryhn Surgery</t>
  </si>
  <si>
    <t>Waltham Forest Community &amp; Family Health Services Ltd</t>
  </si>
  <si>
    <t>Highgrove Surgery</t>
  </si>
  <si>
    <t>Broadway Surgery</t>
  </si>
  <si>
    <t>Ilford Lane Surgery</t>
  </si>
  <si>
    <t>Oak Tree Medical Practice</t>
  </si>
  <si>
    <t>York Road Surgery</t>
  </si>
  <si>
    <t>Bow Health</t>
  </si>
  <si>
    <t>Grove Road Surgery (Dr Shah)</t>
  </si>
  <si>
    <t>Harley Grove Medical Centre</t>
  </si>
  <si>
    <t>Ruston Street Clinic (Dr Amin)</t>
  </si>
  <si>
    <t>St Stephens Health Centre</t>
  </si>
  <si>
    <t>The Tredegar Practice</t>
  </si>
  <si>
    <t>Chingford E4</t>
  </si>
  <si>
    <t>Chingford Medical Practice</t>
  </si>
  <si>
    <t>Churchill Medical Centre</t>
  </si>
  <si>
    <t>Forest Surgery</t>
  </si>
  <si>
    <t>Handsworth Medical Centre</t>
  </si>
  <si>
    <t>Kings Head Medical Practice</t>
  </si>
  <si>
    <t>Larkshall Medical Centre</t>
  </si>
  <si>
    <t>Leyton Healthcare (Oliver Road)</t>
  </si>
  <si>
    <t>Old Church Surgery</t>
  </si>
  <si>
    <t>The Ecclesbourne Practice</t>
  </si>
  <si>
    <t>The Microfaculty</t>
  </si>
  <si>
    <t>The Ridgeway Surgery</t>
  </si>
  <si>
    <t>The Dewey Practice</t>
  </si>
  <si>
    <t>08 Healthy adults aged 18-49</t>
  </si>
  <si>
    <t>Sum of 08 Healthy adults aged 18-49</t>
  </si>
  <si>
    <t>Healthy adults aged 18-49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</si>
</sst>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3" tint="0.79998168889431442"/>
        <bgColor indexed="64"/>
      </patternFill>
    </fill>
  </fills>
  <borders count="4">
    <border>
      <left/>
      <right/>
      <top/>
      <bottom/>
      <diagonal/>
    </border>
    <border>
      <left/>
      <right/>
      <top style="thin">
        <color theme="0" tint="-0.34998626667073579"/>
      </top>
      <bottom/>
      <diagonal/>
    </border>
    <border>
      <left/>
      <right/>
      <top/>
      <bottom style="thin">
        <color indexed="8"/>
      </bottom>
      <diagonal/>
    </border>
    <border>
      <left/>
      <right/>
      <top style="thin">
        <color theme="0" tint="-0.34998626667073579"/>
      </top>
      <bottom style="thin">
        <color theme="0" tint="-0.34998626667073579"/>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5">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7" fillId="0" borderId="0" xfId="0" applyFont="1"/>
    <xf numFmtId="0" fontId="5" fillId="0" borderId="2" xfId="0" applyFont="1" applyBorder="1"/>
    <xf numFmtId="3" fontId="0" fillId="0" borderId="0" xfId="0" applyNumberFormat="1"/>
    <xf numFmtId="10" fontId="5" fillId="2" borderId="3" xfId="0" applyNumberFormat="1" applyFont="1" applyFill="1" applyBorder="1" applyAlignment="1">
      <alignment horizontal="center" vertical="center" wrapText="1"/>
    </xf>
    <xf numFmtId="0" fontId="5" fillId="4" borderId="0" xfId="0" applyFont="1" applyFill="1"/>
    <xf numFmtId="9" fontId="5" fillId="4" borderId="0" xfId="2" applyFont="1" applyFill="1"/>
    <xf numFmtId="3" fontId="5" fillId="3" borderId="1" xfId="0" applyNumberFormat="1" applyFont="1" applyFill="1" applyBorder="1" applyAlignment="1">
      <alignment horizontal="right" vertical="center"/>
    </xf>
    <xf numFmtId="164" fontId="5" fillId="3" borderId="1" xfId="1" applyNumberFormat="1" applyFont="1" applyFill="1" applyBorder="1" applyAlignment="1">
      <alignment horizontal="right" vertical="center"/>
    </xf>
    <xf numFmtId="164" fontId="0" fillId="0" borderId="0" xfId="0" applyNumberFormat="1"/>
    <xf numFmtId="0" fontId="0" fillId="0" borderId="0" xfId="0" applyNumberFormat="1"/>
  </cellXfs>
  <cellStyles count="3">
    <cellStyle name="Comma" xfId="1" builtinId="3"/>
    <cellStyle name="Normal" xfId="0" builtinId="0"/>
    <cellStyle name="Percent" xfId="2" builtinId="5"/>
  </cellStyles>
  <dxfs count="125">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3" formatCode="#,##0"/>
    </dxf>
    <dxf>
      <numFmt numFmtId="3" formatCode="#,##0"/>
    </dxf>
    <dxf>
      <numFmt numFmtId="3" formatCode="#,##0"/>
    </dxf>
    <dxf>
      <numFmt numFmtId="3" formatCode="#,##0"/>
    </dxf>
    <dxf>
      <numFmt numFmtId="164" formatCode="_-* #,##0_-;\-* #,##0_-;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22761</c:v>
                </c:pt>
                <c:pt idx="1">
                  <c:v>1</c:v>
                </c:pt>
                <c:pt idx="2">
                  <c:v>1489</c:v>
                </c:pt>
                <c:pt idx="3">
                  <c:v>2124</c:v>
                </c:pt>
                <c:pt idx="4">
                  <c:v>828</c:v>
                </c:pt>
                <c:pt idx="5">
                  <c:v>27203</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758</c:v>
                </c:pt>
                <c:pt idx="1">
                  <c:v>0</c:v>
                </c:pt>
                <c:pt idx="2">
                  <c:v>46</c:v>
                </c:pt>
                <c:pt idx="3">
                  <c:v>17</c:v>
                </c:pt>
                <c:pt idx="4">
                  <c:v>2</c:v>
                </c:pt>
                <c:pt idx="5">
                  <c:v>823</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195</c:v>
                </c:pt>
                <c:pt idx="1">
                  <c:v>0</c:v>
                </c:pt>
                <c:pt idx="2">
                  <c:v>13</c:v>
                </c:pt>
                <c:pt idx="3">
                  <c:v>6</c:v>
                </c:pt>
                <c:pt idx="4">
                  <c:v>2</c:v>
                </c:pt>
                <c:pt idx="5">
                  <c:v>216</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3852</c:v>
                </c:pt>
                <c:pt idx="1">
                  <c:v>0</c:v>
                </c:pt>
                <c:pt idx="2">
                  <c:v>138</c:v>
                </c:pt>
                <c:pt idx="3">
                  <c:v>56</c:v>
                </c:pt>
                <c:pt idx="4">
                  <c:v>81</c:v>
                </c:pt>
                <c:pt idx="5">
                  <c:v>4127</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103987</c:v>
                </c:pt>
                <c:pt idx="1">
                  <c:v>5</c:v>
                </c:pt>
                <c:pt idx="2">
                  <c:v>5810</c:v>
                </c:pt>
                <c:pt idx="3">
                  <c:v>3814</c:v>
                </c:pt>
                <c:pt idx="4">
                  <c:v>3099</c:v>
                </c:pt>
                <c:pt idx="5">
                  <c:v>116715</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185852</c:v>
                </c:pt>
                <c:pt idx="1">
                  <c:v>8</c:v>
                </c:pt>
                <c:pt idx="2">
                  <c:v>14674</c:v>
                </c:pt>
                <c:pt idx="3">
                  <c:v>30583</c:v>
                </c:pt>
                <c:pt idx="4">
                  <c:v>14444</c:v>
                </c:pt>
                <c:pt idx="5">
                  <c:v>245561</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151003</c:v>
                </c:pt>
                <c:pt idx="1">
                  <c:v>3</c:v>
                </c:pt>
                <c:pt idx="2">
                  <c:v>8797</c:v>
                </c:pt>
                <c:pt idx="3">
                  <c:v>27364</c:v>
                </c:pt>
                <c:pt idx="4">
                  <c:v>20874</c:v>
                </c:pt>
                <c:pt idx="5">
                  <c:v>208041</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24146</c:v>
                </c:pt>
                <c:pt idx="1">
                  <c:v>2</c:v>
                </c:pt>
                <c:pt idx="2">
                  <c:v>1306</c:v>
                </c:pt>
                <c:pt idx="3">
                  <c:v>6131</c:v>
                </c:pt>
                <c:pt idx="4">
                  <c:v>3624</c:v>
                </c:pt>
                <c:pt idx="5">
                  <c:v>35209</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11875</c:v>
                </c:pt>
                <c:pt idx="1">
                  <c:v>0</c:v>
                </c:pt>
                <c:pt idx="2">
                  <c:v>871</c:v>
                </c:pt>
                <c:pt idx="3">
                  <c:v>304</c:v>
                </c:pt>
                <c:pt idx="4">
                  <c:v>156</c:v>
                </c:pt>
                <c:pt idx="5">
                  <c:v>13206</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384614</c:v>
                </c:pt>
                <c:pt idx="1">
                  <c:v>3</c:v>
                </c:pt>
                <c:pt idx="2">
                  <c:v>17565</c:v>
                </c:pt>
                <c:pt idx="3">
                  <c:v>206535</c:v>
                </c:pt>
                <c:pt idx="4">
                  <c:v>212875</c:v>
                </c:pt>
                <c:pt idx="5">
                  <c:v>821592</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18-49</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 refreshedDate="44872.549410069441" createdVersion="7" refreshedVersion="8" minRefreshableVersion="3" recordCount="306" xr:uid="{0D6EEE31-E186-401E-9B78-BE42219C5FF9}">
  <cacheSource type="worksheet">
    <worksheetSource name="data"/>
  </cacheSource>
  <cacheFields count="197">
    <cacheField name="Locality" numFmtId="0">
      <sharedItems count="8">
        <s v="Barking and Dagenham"/>
        <s v="City &amp; Hackney"/>
        <s v="Havering"/>
        <s v="Newham"/>
        <s v="Redbridge"/>
        <s v="Tower Hamlets"/>
        <s v="Waltham Forest"/>
        <s v="" u="1"/>
      </sharedItems>
    </cacheField>
    <cacheField name="SubLocality" numFmtId="0">
      <sharedItems count="49">
        <s v="New West"/>
        <s v="West One"/>
        <s v="Central"/>
        <s v="East"/>
        <s v="East One"/>
        <s v="North"/>
        <s v="Woodberry Wetlands (NW1)"/>
        <s v="Hackney Marshes (SE1)"/>
        <s v="Clissold Park (NW2)"/>
        <s v="London Fields (SW1)"/>
        <s v="Hackney Downs (NE2)"/>
        <s v="Springfield Park (NE1)"/>
        <s v="Shoreditch Park &amp; City (SW2)"/>
        <s v="Well Street Common (SE2)"/>
        <s v="Havering North"/>
        <s v="Havering South"/>
        <s v="Havering Crest"/>
        <s v="Havering Marshall"/>
        <s v="Stratford"/>
        <s v="Newham Central"/>
        <s v="North East 1"/>
        <s v="Central 1"/>
        <s v="North Newham"/>
        <s v="South One Newham"/>
        <s v="North East 2"/>
        <s v="Docklands"/>
        <s v="North West 2"/>
        <s v="Wanstead &amp; Woodford"/>
        <s v="Cranbrook"/>
        <s v="Seven Kings"/>
        <s v="Fairlop"/>
        <s v="NewCross Alliance"/>
        <s v="Loxford"/>
        <s v="Poplar and Limehouse Network"/>
        <s v="East End Health Network"/>
        <s v="Healthy Island Network"/>
        <s v="The One Network"/>
        <s v="Tower Network"/>
        <s v="Bow Health"/>
        <s v="Mile End East and Bromley by Bow Network"/>
        <s v="Central Walthamstow"/>
        <s v="Chingford E4"/>
        <s v="Forest Integrated Health"/>
        <s v="Chingford/ Walthamstow"/>
        <s v="South Leytonstone"/>
        <s v="Walthamstow West"/>
        <s v="Leyton Collaborative"/>
        <s v="" u="1"/>
        <s v="West" u="1"/>
      </sharedItems>
    </cacheField>
    <cacheField name="Practice" numFmtId="0">
      <sharedItems count="283">
        <s v="Abbey Medical centre"/>
        <s v="Aurora Medcare"/>
        <s v="Barking Medical  Group Practice"/>
        <s v="Becontree Medical Centre"/>
        <s v="Broad Street Medical Centre"/>
        <s v="Church Elm Lane Medical Practice"/>
        <s v="Dr Alkaisy Surgery"/>
        <s v="Dr Gupta &amp; Partner"/>
        <s v="Faircross Health Centre"/>
        <s v="First Avenue Surgery"/>
        <s v="Five Elms"/>
        <s v="Gables Surgery"/>
        <s v="Green Lane Surgery"/>
        <s v="Halbutt Street Surgery"/>
        <s v="Heathway Medical Centre"/>
        <s v="Hedgemans Surgery"/>
        <s v="John Smith House"/>
        <s v="Julia Engwell Surgery"/>
        <s v="Laburnum Health centre"/>
        <s v="Marks Gate Medical Practice"/>
        <s v="Parkview Medical Practice"/>
        <s v="Porters Avenue Doctors Surgery"/>
        <s v="Ripple Road Medical Centre"/>
        <s v="Shifa Medical Practice"/>
        <s v="St Albans Surgery"/>
        <s v="The Dewey Practice"/>
        <s v="The Oval Practice"/>
        <s v="The Surgery"/>
        <s v="The White House"/>
        <s v="Tulasi Medical Centr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shton Gardens Surgery"/>
        <s v="Avon Road Surgery (Cranham Health Centre)"/>
        <s v="Berwick Surgery"/>
        <s v="Billet Lane Medical Centre"/>
        <s v="Brentwood Road Surgery (Dr Marks)"/>
        <s v="Central Park Surgery (Dr Kakad)"/>
        <s v="Chadwell Heath Health Centre - The Upstairs Surgery (Dr Hamilton-Smith)"/>
        <s v="Chase Cross Medical Centre (Dr Kulendran)"/>
        <s v="Cranham Village Surgery (Dr C Dahs &amp; Dr IP Humberstone Surgery)"/>
        <s v="Dr N K Gupta Surgery"/>
        <s v="Haiderian Medical Centre"/>
        <s v="Harlow Road Surgery (Dr N Tariq)"/>
        <s v="Harold Hill Health Centre (Dr Kuchhai)"/>
        <s v="High Street Surgery (Dr Pervez)"/>
        <s v="Hornchurch Healthcare"/>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traight Road Doctors Surgery (Dr Prasad)"/>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thyajith Surgery"/>
        <s v="E12 Medical Practice"/>
        <s v="E16 Health"/>
        <s v="E7 Health - First 4 Health Group"/>
        <s v="East End Medical Centre"/>
        <s v="Essex Lodge"/>
        <s v="First4Health Church Road"/>
        <s v="Glen Road Medical Centre"/>
        <s v="Greengate Medical Practice"/>
        <s v="Lathom Medical Centre"/>
        <s v="Liberty Bridge Road"/>
        <s v="Lucas Avenue Surgery"/>
        <s v="Market Street Health Group"/>
        <s v="Newham Medical Centre"/>
        <s v="Newham Transitional Team"/>
        <s v="Newham Vicarage Practice"/>
        <s v="Plashet Medical Centre"/>
        <s v="Royal Docks Medical Centre"/>
        <s v="Sangam Surgery"/>
        <s v="Shrewsbury Road Surgery"/>
        <s v="St Bartholomew Surgery"/>
        <s v="Star Lane Medical Centre"/>
        <s v="Stratford Health Centre"/>
        <s v="Stratford Village Surgery"/>
        <s v="The Azad Practice"/>
        <s v="The Forest Practice"/>
        <s v="The Manor Park Practice"/>
        <s v="The Project Surgery"/>
        <s v="The Vicarage Lane Surgery"/>
        <s v="Tollgate Health Centre"/>
        <s v="Upton Lane Medical Centre"/>
        <s v="Westbury Road Medical Practice"/>
        <s v="Woodgrange Medical Practice"/>
        <s v="Wordsworth Health Centre"/>
        <s v="Aldersbrook Medical Centre"/>
        <s v="Balfour Road Surgery"/>
        <s v="Castleton Road Surgery"/>
        <s v="Chadwell Heath Surgery"/>
        <s v="Clayhall Clinic"/>
        <s v="Cranbrook Surgery"/>
        <s v="Doctor's House"/>
        <s v="Drive Surgery"/>
        <s v="Eastern Avenue Medical Centre"/>
        <s v="Elmhurst Practice"/>
        <s v="Fencepiece Road Medical Practice"/>
        <s v="Forest Edge Practice"/>
        <s v="Fullwell Avenue Surgery"/>
        <s v="Fullwell Cross Medical Centre"/>
        <s v="Gants Hill Medical Centre"/>
        <s v="Glebelands Practice"/>
        <s v="Goodmayes Medical Centre"/>
        <s v="Granville Medical Centre"/>
        <s v="Green Lane, Goodmayes Medical practice"/>
        <s v="Hainault Surgery"/>
        <s v="Heathcote Primary Care Centre"/>
        <s v="Ilford Medical Centre"/>
        <s v="Kenwood Medical Centre"/>
        <s v="Mathukias Surgery"/>
        <s v="Newbury Group Practice"/>
        <s v="Queen Mary Practice"/>
        <s v="Redbridge Surgery"/>
        <s v="Rydal Practice"/>
        <s v="Seven Kings Practice"/>
        <s v="Shrubberies Medical Centre"/>
        <s v="Southdene Surgery"/>
        <s v="St Clements Surgery"/>
        <s v="The Evergreen Practice"/>
        <s v="The Palms Medical Centre"/>
        <s v="The Practice Loxford"/>
        <s v="The Willows Practice"/>
        <s v="Wanstead Place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Limehouse Practice (Gill Street)"/>
        <s v="Ruston Street Clinic (Dr Amin)"/>
        <s v="Spitalfields Practice"/>
        <s v="St Andrews Health Centre"/>
        <s v="St Katharine Docks Practice"/>
        <s v="St Pauls Way Medical Centre"/>
        <s v="St Stephens Health Centre"/>
        <s v="Strouts Place Medical Centre"/>
        <s v="The Mission Practice"/>
        <s v="The Tredegar Practice"/>
        <s v="Wapping Group Practice"/>
        <s v="Wellington Way Health Centre"/>
        <s v="XX Place /Bromley-by-Bow"/>
        <s v="Addison Road Medical Practice"/>
        <s v="Chingford Medical Practice"/>
        <s v="Churchill Medical Centre"/>
        <s v="Claremont Medical Centre"/>
        <s v="Crawley Road Medical Centre"/>
        <s v="Dr Dhital Practice"/>
        <s v="Dr Shantir Practice"/>
        <s v="Francis Road Medical Centre"/>
        <s v="Green Man Medical Centre"/>
        <s v="Grove Surgery"/>
        <s v="Hampton Medical Centre"/>
        <s v="High Road Surgery"/>
        <s v="Higham Hill Medical Centre"/>
        <s v="Kings Head Medical Practice"/>
        <s v="Kiyani Medical Practice"/>
        <s v="Larkshall Medical Centre"/>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Firs"/>
        <s v="The Harrow Road Surgery"/>
        <s v="The Langthorne Sharma Family Practice"/>
        <s v="The Lyndhurst Surgery"/>
        <s v="The Manor Practice"/>
        <s v="The Penryhn Surgery"/>
        <s v="The Ridgeway Surgery"/>
        <s v="Waltham Forest Community &amp; Family Health Services Ltd"/>
        <s v="Highgrove Surgery"/>
        <s v="Broadway Surgery"/>
        <s v="Ilford Lane Surgery"/>
        <s v="Oak Tree Medical Practice"/>
        <s v="York Road Surgery"/>
        <s v="Forest Surgery"/>
        <s v="Handsworth Medical Centre"/>
        <s v="Leyton Healthcare (Oliver Road)"/>
        <s v="The Ecclesbourne Practice"/>
        <s v="The Microfaculty"/>
        <s v="" u="1"/>
        <s v="E16 Health - Albert Road Surgery" u="1"/>
        <s v="Dr Samuel &amp; Dr Khan's Practice" u="1"/>
        <s v=" The Penryhn Surgery" u="1"/>
        <s v="Dr V M Patel Surgery" u="1"/>
        <s v="The Surgery (Dr Ola)" u="1"/>
        <s v="Southgate &amp; Whiston Road Surgery" u="1"/>
        <s v="Oval Road Practice" u="1"/>
        <s v="Stroudley Walk Centre" u="1"/>
        <s v="XXP/BBB" u="1"/>
        <s v="Chadwell Heath Health Centre (Dr A Patel)" u="1"/>
        <s v="The Summit Practice" u="1"/>
        <s v=" Crawley Road Medical Centre" u="1"/>
        <s v="Merchant Street (Dr Rana)" u="1"/>
        <s v="Esk Road Medical Practice" u="1"/>
        <s v=" The Firs" u="1"/>
      </sharedItems>
    </cacheField>
    <cacheField name="Rel_D" numFmtId="14">
      <sharedItems containsSemiMixedTypes="0" containsNonDate="0" containsDate="1" containsString="0" minDate="2021-10-24T00:00:00" maxDate="2022-11-08T00:00:00" count="83">
        <d v="2022-11-07T00:00:00"/>
        <d v="2021-10-28T00:00:00" u="1"/>
        <d v="2022-01-18T00:00:00" u="1"/>
        <d v="2021-10-24T00:00:00" u="1"/>
        <d v="2022-10-24T00:00:00" u="1"/>
        <d v="2022-07-18T00:00:00" u="1"/>
        <d v="2022-01-10T00:00:00" u="1"/>
        <d v="2021-11-01T00:00:00" u="1"/>
        <d v="2022-11-01T00:00:00" u="1"/>
        <d v="2022-04-04T00:00:00" u="1"/>
        <d v="2021-12-29T00:00:00" u="1"/>
        <d v="2022-03-19T00:00:00" u="1"/>
        <d v="2022-09-19T00:00:00" u="1"/>
        <d v="2021-12-17T00:00:00" u="1"/>
        <d v="2022-05-28T00:00:00" u="1"/>
        <d v="2022-03-07T00:00:00" u="1"/>
        <d v="2022-02-22T00:00:00" u="1"/>
        <d v="2021-12-13T00:00:00" u="1"/>
        <d v="2021-11-28T00:00:00" u="1"/>
        <d v="2022-08-22T00:00:00" u="1"/>
        <d v="2022-02-14T00:00:00" u="1"/>
        <d v="2021-12-05T00:00:00" u="1"/>
        <d v="2022-05-16T00:00:00" u="1"/>
        <d v="2021-10-31T00:00:00" u="1"/>
        <d v="2022-05-08T00:00:00" u="1"/>
        <d v="2022-10-31T00:00:00" u="1"/>
        <d v="2022-07-25T00:00:00" u="1"/>
        <d v="2022-01-17T00:00:00" u="1"/>
        <d v="2021-11-08T00:00:00" u="1"/>
        <d v="2022-01-09T00:00:00" u="1"/>
        <d v="2022-04-11T00:00:00" u="1"/>
        <d v="2021-12-28T00:00:00" u="1"/>
        <d v="2022-06-20T00:00:00" u="1"/>
        <d v="2022-03-14T00:00:00" u="1"/>
        <d v="2022-10-03T00:00:00" u="1"/>
        <d v="2021-12-20T00:00:00" u="1"/>
        <d v="2022-03-10T00:00:00" u="1"/>
        <d v="2021-12-16T00:00:00" u="1"/>
        <d v="2022-08-29T00:00:00" u="1"/>
        <d v="2022-02-21T00:00:00" u="1"/>
        <d v="2021-12-12T00:00:00" u="1"/>
        <d v="2022-05-23T00:00:00" u="1"/>
        <d v="2022-02-13T00:00:00" u="1"/>
        <d v="2022-01-24T00:00:00" u="1"/>
        <d v="2021-11-15T00:00:00" u="1"/>
        <d v="2022-05-07T00:00:00" u="1"/>
        <d v="2022-02-01T00:00:00" u="1"/>
        <d v="2021-10-26T00:00:00" u="1"/>
        <d v="2022-01-16T00:00:00" u="1"/>
        <d v="2021-11-07T00:00:00" u="1"/>
        <d v="2022-08-01T00:00:00" u="1"/>
        <d v="2022-01-04T00:00:00" u="1"/>
        <d v="2022-06-27T00:00:00" u="1"/>
        <d v="2022-03-21T00:00:00" u="1"/>
        <d v="2022-10-10T00:00:00" u="1"/>
        <d v="2022-07-04T00:00:00" u="1"/>
        <d v="2022-09-17T00:00:00" u="1"/>
        <d v="2021-12-19T00:00:00" u="1"/>
        <d v="2022-05-30T00:00:00" u="1"/>
        <d v="2022-09-05T00:00:00" u="1"/>
        <d v="2022-01-31T00:00:00" u="1"/>
        <d v="2021-11-22T00:00:00" u="1"/>
        <d v="2022-01-23T00:00:00" u="1"/>
        <d v="2021-11-14T00:00:00" u="1"/>
        <d v="2022-08-08T00:00:00" u="1"/>
        <d v="2022-01-11T00:00:00" u="1"/>
        <d v="2022-03-28T00:00:00" u="1"/>
        <d v="2022-10-17T00:00:00" u="1"/>
        <d v="2022-07-11T00:00:00" u="1"/>
        <d v="2022-01-03T00:00:00" u="1"/>
        <d v="2022-06-18T00:00:00" u="1"/>
        <d v="2022-09-20T00:00:00" u="1"/>
        <d v="2022-05-29T00:00:00" u="1"/>
        <d v="2022-03-08T00:00:00" u="1"/>
        <d v="2022-09-12T00:00:00" u="1"/>
        <d v="2021-11-29T00:00:00" u="1"/>
        <d v="2022-06-06T00:00:00" u="1"/>
        <d v="2021-12-06T00:00:00" u="1"/>
        <d v="2022-01-30T00:00:00" u="1"/>
        <d v="2021-11-21T00:00:00" u="1"/>
        <d v="2022-08-15T00:00:00" u="1"/>
        <d v="2022-02-07T00:00:00" u="1"/>
        <d v="2022-05-09T00:00:00" u="1"/>
      </sharedItems>
    </cacheField>
    <cacheField name="01 Adults aged 12 yrs or over who are immunosuppressed" numFmtId="0">
      <sharedItems containsString="0" containsBlank="1" containsNumber="1" containsInteger="1" minValue="1" maxValue="657"/>
    </cacheField>
    <cacheField name="01.1 Housebound immunosuppressed patients" numFmtId="0">
      <sharedItems containsString="0" containsBlank="1" containsNumber="1" containsInteger="1" minValue="0" maxValue="28"/>
    </cacheField>
    <cacheField name="01.2 Residential/Care home immunosuppressed patients" numFmtId="0">
      <sharedItems containsString="0" containsBlank="1" containsNumber="1" containsInteger="1" minValue="0" maxValue="13"/>
    </cacheField>
    <cacheField name="01c Declined (excl vaccinated or contraindicated)" numFmtId="0">
      <sharedItems containsString="0" containsBlank="1" containsNumber="1" containsInteger="1" minValue="0" maxValue="110"/>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2"/>
    </cacheField>
    <cacheField name="02 Older adults residing in a care home (exc immunosuppressed)" numFmtId="0">
      <sharedItems containsString="0" containsBlank="1" containsNumber="1" containsInteger="1" minValue="0" maxValue="155"/>
    </cacheField>
    <cacheField name="02c Declined (excl vaccinated or contraindicated)" numFmtId="0">
      <sharedItems containsString="0" containsBlank="1" containsNumber="1" containsInteger="1" minValue="0" maxValue="10"/>
    </cacheField>
    <cacheField name="02e No contact coded [CALL]" numFmtId="0">
      <sharedItems containsString="0" containsBlank="1" containsNumber="1" containsInteger="1" minValue="0" maxValue="8"/>
    </cacheField>
    <cacheField name="03 Adults aged 70 yrs or over" numFmtId="0">
      <sharedItems containsString="0" containsBlank="1" containsNumber="1" containsInteger="1" minValue="1" maxValue="2260"/>
    </cacheField>
    <cacheField name="03c Declined (excl vaccinated or contraindicated)" numFmtId="0">
      <sharedItems containsString="0" containsBlank="1" containsNumber="1" containsInteger="1" minValue="0" maxValue="84"/>
    </cacheField>
    <cacheField name="03d Invited no outcome (excl vac, contr, decl)" numFmtId="0">
      <sharedItems containsString="0" containsBlank="1" containsNumber="1" containsInteger="1" minValue="0" maxValue="79"/>
    </cacheField>
    <cacheField name="03e No contact coded [CALL]" numFmtId="0">
      <sharedItems containsString="0" containsBlank="1" containsNumber="1" containsInteger="1" minValue="0" maxValue="109"/>
    </cacheField>
    <cacheField name="04 Adults aged 16 - 69 Clinically Extremely Vulnerable" numFmtId="0">
      <sharedItems containsString="0" containsBlank="1" containsNumber="1" containsInteger="1" minValue="1" maxValue="3641"/>
    </cacheField>
    <cacheField name="04c Declined (excl vaccinated or contraindicated)" numFmtId="0">
      <sharedItems containsString="0" containsBlank="1" containsNumber="1" containsInteger="1" minValue="1" maxValue="495"/>
    </cacheField>
    <cacheField name="04d Invited no outcome (excl vac, contr, decl)" numFmtId="0">
      <sharedItems containsString="0" containsBlank="1" containsNumber="1" containsInteger="1" minValue="0" maxValue="488"/>
    </cacheField>
    <cacheField name="04e No contact coded [CALL]" numFmtId="0">
      <sharedItems containsString="0" containsBlank="1" containsNumber="1" containsInteger="1" minValue="1" maxValue="449"/>
    </cacheField>
    <cacheField name="05 Adults aged 50 to 69 yrs" numFmtId="0">
      <sharedItems containsString="0" containsBlank="1" containsNumber="1" containsInteger="1" minValue="1" maxValue="2908"/>
    </cacheField>
    <cacheField name="05c Declined (excl vaccinated or contraindicated)" numFmtId="0">
      <sharedItems containsString="0" containsBlank="1" containsNumber="1" containsInteger="1" minValue="0" maxValue="364"/>
    </cacheField>
    <cacheField name="05d Invited no outcome (excl vac, contr, decl)" numFmtId="0">
      <sharedItems containsString="0" containsBlank="1" containsNumber="1" containsInteger="1" minValue="0" maxValue="463"/>
    </cacheField>
    <cacheField name="05e No contact coded [CALL]" numFmtId="0">
      <sharedItems containsString="0" containsBlank="1" containsNumber="1" containsInteger="1" minValue="0" maxValue="479"/>
    </cacheField>
    <cacheField name="06 Adults aged 16 to 49 yrs at risk of Covid or Flu" numFmtId="0">
      <sharedItems containsString="0" containsBlank="1" containsNumber="1" containsInteger="1" minValue="27" maxValue="641"/>
    </cacheField>
    <cacheField name="06c Declined (excl vaccinated or contraindicated)" numFmtId="0">
      <sharedItems containsString="0" containsBlank="1" containsNumber="1" containsInteger="1" minValue="0" maxValue="54"/>
    </cacheField>
    <cacheField name="06d Invited no outcome (excl vac, contr, decl)" numFmtId="0">
      <sharedItems containsString="0" containsBlank="1" containsNumber="1" containsInteger="1" minValue="0" maxValue="90"/>
    </cacheField>
    <cacheField name="06e No contact coded [CALL]" numFmtId="0">
      <sharedItems containsString="0" containsBlank="1" containsNumber="1" containsInteger="1" minValue="0" maxValue="66"/>
    </cacheField>
    <cacheField name="07 Housebound (exc immunosuppressed)" numFmtId="0">
      <sharedItems containsString="0" containsBlank="1" containsNumber="1" containsInteger="1" minValue="0" maxValue="241"/>
    </cacheField>
    <cacheField name="07c Declined (excl vaccinated or contraindicated)" numFmtId="0">
      <sharedItems containsString="0" containsBlank="1" containsNumber="1" containsInteger="1" minValue="0" maxValue="31"/>
    </cacheField>
    <cacheField name="07d Invited no outcome (excl vac, contr, decl)" numFmtId="0">
      <sharedItems containsString="0" containsBlank="1" containsNumber="1" containsInteger="1" minValue="0" maxValue="9"/>
    </cacheField>
    <cacheField name="07e No contact coded [CALL]" numFmtId="0">
      <sharedItems containsString="0" containsBlank="1" containsNumber="1" containsInteger="1" minValue="0" maxValue="9"/>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7"/>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4"/>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10"/>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2"/>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12"/>
    </cacheField>
    <cacheField name="01f Second Vaccination" numFmtId="0">
      <sharedItems containsString="0" containsBlank="1" containsNumber="1" containsInteger="1" minValue="1" maxValue="495"/>
    </cacheField>
    <cacheField name="02f Second Vaccination" numFmtId="0">
      <sharedItems containsString="0" containsBlank="1" containsNumber="1" containsInteger="1" minValue="0" maxValue="147"/>
    </cacheField>
    <cacheField name="03f Second Vaccination" numFmtId="0">
      <sharedItems containsString="0" containsBlank="1" containsNumber="1" containsInteger="1" minValue="1" maxValue="2157"/>
    </cacheField>
    <cacheField name="04f Second Vaccination" numFmtId="0">
      <sharedItems containsString="0" containsBlank="1" containsNumber="1" containsInteger="1" minValue="1" maxValue="2858"/>
    </cacheField>
    <cacheField name="05f Second Vaccination" numFmtId="0">
      <sharedItems containsString="0" containsBlank="1" containsNumber="1" containsInteger="1" minValue="1" maxValue="2420"/>
    </cacheField>
    <cacheField name="06f Second Vaccination" numFmtId="0">
      <sharedItems containsString="0" containsBlank="1" containsNumber="1" containsInteger="1" minValue="12" maxValue="501"/>
    </cacheField>
    <cacheField name="07f Second Vaccination" numFmtId="0">
      <sharedItems containsString="0" containsBlank="1" containsNumber="1" containsInteger="1" minValue="0" maxValue="229"/>
    </cacheField>
    <cacheField name="08 Healthy adults aged 18-49" numFmtId="0">
      <sharedItems containsString="0" containsBlank="1" containsNumber="1" containsInteger="1" minValue="1" maxValue="20093"/>
    </cacheField>
    <cacheField name="08b Contraindicated (inc allergies, exclu vaccinated)" numFmtId="0">
      <sharedItems containsString="0" containsBlank="1" containsNumber="1" containsInteger="1" minValue="0" maxValue="1"/>
    </cacheField>
    <cacheField name="08c Declined (excl vaccinated or contraindicated)" numFmtId="0">
      <sharedItems containsString="0" containsBlank="1" containsNumber="1" containsInteger="1" minValue="0" maxValue="1228"/>
    </cacheField>
    <cacheField name="08d Invited no outcome (excl vac, contr, decl)" numFmtId="0">
      <sharedItems containsString="0" containsBlank="1" containsNumber="1" containsInteger="1" minValue="1" maxValue="4668"/>
    </cacheField>
    <cacheField name="08e No contact coded [CALL]" numFmtId="0">
      <sharedItems containsString="0" containsBlank="1" containsNumber="1" containsInteger="1" minValue="1" maxValue="5602"/>
    </cacheField>
    <cacheField name="08f Second Vaccination" numFmtId="0">
      <sharedItems containsString="0" containsBlank="1" containsNumber="1" containsInteger="1" minValue="1" maxValue="11686"/>
    </cacheField>
    <cacheField name="01g Second Booster Vaccination" numFmtId="0">
      <sharedItems containsString="0" containsBlank="1" containsNumber="1" containsInteger="1" minValue="1" maxValue="224"/>
    </cacheField>
    <cacheField name="01.1g Second Booster Vaccination" numFmtId="0">
      <sharedItems containsString="0" containsBlank="1" containsNumber="1" containsInteger="1" minValue="0" maxValue="13"/>
    </cacheField>
    <cacheField name="01.2g Second Booster Vaccination" numFmtId="0">
      <sharedItems containsString="0" containsBlank="1" containsNumber="1" containsInteger="1" minValue="0" maxValue="9"/>
    </cacheField>
    <cacheField name="01.1h Covid Autumn Booster" numFmtId="0">
      <sharedItems containsString="0" containsBlank="1" containsNumber="1" containsInteger="1" minValue="0" maxValue="9"/>
    </cacheField>
    <cacheField name="01.2h Covid Autumn Booster" numFmtId="0">
      <sharedItems containsString="0" containsBlank="1" containsNumber="1" containsInteger="1" minValue="0" maxValue="8"/>
    </cacheField>
    <cacheField name="01h Covid Autumn Booster" numFmtId="0">
      <sharedItems containsString="0" containsBlank="1" containsNumber="1" containsInteger="1" minValue="0" maxValue="188"/>
    </cacheField>
    <cacheField name="02h Covid Autumn Booster" numFmtId="0">
      <sharedItems containsString="0" containsBlank="1" containsNumber="1" containsInteger="1" minValue="0" maxValue="120"/>
    </cacheField>
    <cacheField name="03h Covid Autumn Booster" numFmtId="0">
      <sharedItems containsString="0" containsBlank="1" containsNumber="1" containsInteger="1" minValue="0" maxValue="1670"/>
    </cacheField>
    <cacheField name="05h Covid Autumn Booster" numFmtId="0">
      <sharedItems containsString="0" containsBlank="1" containsNumber="1" containsInteger="1" minValue="0" maxValue="788"/>
    </cacheField>
    <cacheField name="06h Covid Autumn Booster" numFmtId="0">
      <sharedItems containsString="0" containsBlank="1" containsNumber="1" containsInteger="1" minValue="0" maxValue="37"/>
    </cacheField>
    <cacheField name="08h Covid Autumn Booster" numFmtId="0">
      <sharedItems containsString="0" containsBlank="1" containsNumber="1" containsInteger="1" minValue="1" maxValue="1354"/>
    </cacheField>
    <cacheField name="07h Covid Autumn Booster" numFmtId="0">
      <sharedItems containsString="0" containsBlank="1" containsNumber="1" containsInteger="1" minValue="0" maxValue="102"/>
    </cacheField>
    <cacheField name="04h Covid Autumn Booster" numFmtId="0">
      <sharedItems containsString="0" containsBlank="1" containsNumber="1" containsInteger="1" minValue="1" maxValue="714"/>
    </cacheField>
    <cacheField name="01.1a Vaccinated (Booster)" numFmtId="0">
      <sharedItems containsString="0" containsBlank="1" containsNumber="1" containsInteger="1" minValue="0" maxValue="19"/>
    </cacheField>
    <cacheField name="01.2a Vaccinated (Booster)" numFmtId="0">
      <sharedItems containsString="0" containsBlank="1" containsNumber="1" containsInteger="1" minValue="0" maxValue="12"/>
    </cacheField>
    <cacheField name="01a Vaccinated (Booster)" numFmtId="0">
      <sharedItems containsString="0" containsBlank="1" containsNumber="1" containsInteger="1" minValue="1" maxValue="385"/>
    </cacheField>
    <cacheField name="02a Vaccinated (Booster)" numFmtId="0">
      <sharedItems containsString="0" containsBlank="1" containsNumber="1" containsInteger="1" minValue="0" maxValue="145"/>
    </cacheField>
    <cacheField name="03a Vaccinated (Booster)" numFmtId="0">
      <sharedItems containsString="0" containsBlank="1" containsNumber="1" containsInteger="1" minValue="1" maxValue="2127"/>
    </cacheField>
    <cacheField name="04a Vaccinated (Booster)" numFmtId="0">
      <sharedItems containsString="0" containsBlank="1" containsNumber="1" containsInteger="1" minValue="2" maxValue="2064"/>
    </cacheField>
    <cacheField name="05a Vaccinated (Booster)" numFmtId="0">
      <sharedItems containsString="0" containsBlank="1" containsNumber="1" containsInteger="1" minValue="1" maxValue="2172"/>
    </cacheField>
    <cacheField name="06a Vaccinated (Booster)" numFmtId="0">
      <sharedItems containsString="0" containsBlank="1" containsNumber="1" containsInteger="1" minValue="7" maxValue="348"/>
    </cacheField>
    <cacheField name="07a Vaccinated (Booster)" numFmtId="0">
      <sharedItems containsString="0" containsBlank="1" containsNumber="1" containsInteger="1" minValue="0" maxValue="220"/>
    </cacheField>
    <cacheField name="08a Vaccinated (Booster)" numFmtId="0">
      <sharedItems containsString="0" containsBlank="1" containsNumber="1" containsInteger="1" minValue="2" maxValue="7566"/>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5a Vaccinated (Booster)'+'04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5b Contraindicated (inc allergies, exclu vaccinated)'+'04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5c Declined (excl vaccinated or contraindicated)'+'04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5d Invited no outcome (excl vac, contr, decl)'+'01.1d Invited no outcome (excl vac, contr, decl)'+'01.2d Invited no outcome (excl vac, contr, decl)'+'01d Invited no outcome (excl vac, contr, decl)'+'02d Invited no outcome (excl vac, contr, decl)'" databaseField="0"/>
    <cacheField name="Invited2" numFmtId="0" formula="'03d Invited no outcome (excl vac, contr, decl)'+'04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3e No contact coded [CALL]'+'05e No contact coded [CALL]'+'01.1e No contact coded [CALL]'+'01.2e No contact coded [CALL]'+'01e No contact coded [CALL]'+'02e No contact coded [CALL]'+'04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49'" databaseField="0"/>
    <cacheField name="8" numFmtId="0" formula="'08 Healthy adults aged 18-49'"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 name="01h%" numFmtId="0" formula="'01h Covid Autumn Booster'/'01 Adults aged 12 yrs or over who are immunosuppressed'" databaseField="0"/>
    <cacheField name="01.1h%" numFmtId="0" formula="'01.1h Covid Autumn Booster'/'01.1 Housebound immunosuppressed patients'" databaseField="0"/>
    <cacheField name="01.2h%" numFmtId="0" formula="'01.2h Covid Autumn Booster'/'01.2 Residential/Care home immunosuppressed patients'" databaseField="0"/>
    <cacheField name="02h%" numFmtId="0" formula="'02h Covid Autumn Booster'/'02 Older adults residing in a care home (exc immunosuppressed)'" databaseField="0"/>
    <cacheField name="03h%" numFmtId="0" formula="'03h Covid Autumn Booster'/'03 Adults aged 70 yrs or over'" databaseField="0"/>
    <cacheField name="04h%" numFmtId="0" formula="'04h Covid Autumn Booster'/'04 Adults aged 16 - 69 Clinically Extremely Vulnerable'" databaseField="0"/>
    <cacheField name="05h%" numFmtId="0" formula="'05h Covid Autumn Booster'/'05 Adults aged 50 to 69 yrs'" databaseField="0"/>
    <cacheField name="06h%" numFmtId="0" formula="'06h Covid Autumn Booster'/'06 Adults aged 16 to 49 yrs at risk of Covid or Flu'" databaseField="0"/>
    <cacheField name="07h%" numFmtId="0" formula="'07h Covid Autumn Booster'/'07 Housebound (exc immunosuppressed)'" databaseField="0"/>
    <cacheField name="08h%" numFmtId="0" formula="'08h Covid Autumn Booster'/'08 Healthy adults aged 18-49'" databaseField="0"/>
    <cacheField name="AutumnB1" numFmtId="0" formula="'01.1h Covid Autumn Booster'+'01.2h Covid Autumn Booster'+'01h Covid Autumn Booster'+'02h Covid Autumn Booster'+'03h Covid Autumn Booster'+'05h Covid Autumn Booster'+'04h Covid Autumn Booster'+'06h Covid Autumn Booster'" databaseField="0"/>
    <cacheField name="AutumnB2" numFmtId="0" formula="'07h Covid Autumn Booster'+'08h Covid Autumn Booster'" databaseField="0"/>
    <cacheField name="AutumnB" numFmtId="0" formula="AutumnB1+AutumnB2" databaseField="0"/>
    <cacheField name="AutumnB%" numFmtId="0" formula="AutumnB/TotalPop"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6">
  <r>
    <x v="0"/>
    <x v="0"/>
    <x v="0"/>
    <x v="0"/>
    <n v="99"/>
    <n v="0"/>
    <n v="0"/>
    <n v="1"/>
    <n v="5"/>
    <n v="10"/>
    <n v="2"/>
    <n v="0"/>
    <n v="0"/>
    <n v="257"/>
    <n v="2"/>
    <n v="8"/>
    <n v="19"/>
    <n v="1169"/>
    <n v="22"/>
    <n v="94"/>
    <n v="129"/>
    <n v="735"/>
    <n v="2"/>
    <n v="38"/>
    <n v="193"/>
    <n v="161"/>
    <n v="0"/>
    <n v="16"/>
    <n v="18"/>
    <n v="20"/>
    <n v="0"/>
    <n v="1"/>
    <n v="0"/>
    <n v="0"/>
    <n v="0"/>
    <n v="0"/>
    <n v="0"/>
    <n v="0"/>
    <n v="0"/>
    <n v="0"/>
    <n v="0"/>
    <n v="0"/>
    <n v="0"/>
    <n v="0"/>
    <n v="0"/>
    <n v="0"/>
    <n v="0"/>
    <n v="0"/>
    <n v="0"/>
    <n v="0"/>
    <n v="0"/>
    <n v="76"/>
    <n v="2"/>
    <n v="217"/>
    <n v="877"/>
    <n v="484"/>
    <n v="118"/>
    <n v="19"/>
    <n v="3393"/>
    <n v="0"/>
    <n v="16"/>
    <n v="211"/>
    <n v="1208"/>
    <n v="1805"/>
    <n v="18"/>
    <n v="0"/>
    <n v="0"/>
    <n v="0"/>
    <n v="0"/>
    <n v="14"/>
    <n v="1"/>
    <n v="96"/>
    <n v="63"/>
    <n v="4"/>
    <n v="20"/>
    <n v="3"/>
    <n v="129"/>
    <n v="0"/>
    <n v="0"/>
    <n v="53"/>
    <n v="2"/>
    <n v="174"/>
    <n v="575"/>
    <n v="317"/>
    <n v="57"/>
    <n v="15"/>
    <n v="714"/>
  </r>
  <r>
    <x v="0"/>
    <x v="0"/>
    <x v="1"/>
    <x v="0"/>
    <n v="229"/>
    <n v="5"/>
    <n v="1"/>
    <n v="8"/>
    <n v="18"/>
    <n v="6"/>
    <n v="2"/>
    <n v="0"/>
    <n v="0"/>
    <n v="583"/>
    <n v="61"/>
    <n v="41"/>
    <n v="2"/>
    <n v="2848"/>
    <n v="77"/>
    <n v="275"/>
    <n v="160"/>
    <n v="1956"/>
    <n v="49"/>
    <n v="411"/>
    <n v="45"/>
    <n v="423"/>
    <n v="16"/>
    <n v="57"/>
    <n v="39"/>
    <n v="57"/>
    <n v="4"/>
    <n v="0"/>
    <n v="0"/>
    <n v="0"/>
    <n v="0"/>
    <n v="0"/>
    <n v="0"/>
    <n v="0"/>
    <n v="0"/>
    <n v="0"/>
    <n v="0"/>
    <n v="0"/>
    <n v="0"/>
    <n v="0"/>
    <n v="0"/>
    <n v="1"/>
    <n v="0"/>
    <n v="0"/>
    <n v="0"/>
    <n v="5"/>
    <n v="1"/>
    <n v="194"/>
    <n v="2"/>
    <n v="468"/>
    <n v="2225"/>
    <n v="1397"/>
    <n v="293"/>
    <n v="52"/>
    <n v="8372"/>
    <n v="0"/>
    <n v="187"/>
    <n v="796"/>
    <n v="2402"/>
    <n v="4534"/>
    <n v="77"/>
    <n v="2"/>
    <n v="0"/>
    <n v="2"/>
    <n v="0"/>
    <n v="59"/>
    <n v="1"/>
    <n v="249"/>
    <n v="254"/>
    <n v="15"/>
    <n v="82"/>
    <n v="34"/>
    <n v="478"/>
    <n v="5"/>
    <n v="1"/>
    <n v="149"/>
    <n v="2"/>
    <n v="411"/>
    <n v="1466"/>
    <n v="956"/>
    <n v="166"/>
    <n v="49"/>
    <n v="2065"/>
  </r>
  <r>
    <x v="0"/>
    <x v="1"/>
    <x v="2"/>
    <x v="0"/>
    <n v="254"/>
    <n v="7"/>
    <n v="6"/>
    <n v="15"/>
    <n v="0"/>
    <n v="5"/>
    <n v="22"/>
    <n v="1"/>
    <n v="0"/>
    <n v="598"/>
    <n v="34"/>
    <n v="0"/>
    <n v="3"/>
    <n v="1598"/>
    <n v="73"/>
    <n v="41"/>
    <n v="98"/>
    <n v="1235"/>
    <n v="17"/>
    <n v="37"/>
    <n v="174"/>
    <n v="319"/>
    <n v="6"/>
    <n v="13"/>
    <n v="45"/>
    <n v="103"/>
    <n v="11"/>
    <n v="0"/>
    <n v="3"/>
    <n v="0"/>
    <n v="1"/>
    <n v="0"/>
    <n v="0"/>
    <n v="0"/>
    <n v="0"/>
    <n v="0"/>
    <n v="0"/>
    <n v="0"/>
    <n v="0"/>
    <n v="0"/>
    <n v="0"/>
    <n v="0"/>
    <n v="0"/>
    <n v="0"/>
    <n v="0"/>
    <n v="6"/>
    <n v="6"/>
    <n v="231"/>
    <n v="21"/>
    <n v="546"/>
    <n v="1348"/>
    <n v="984"/>
    <n v="245"/>
    <n v="87"/>
    <n v="4661"/>
    <n v="0"/>
    <n v="116"/>
    <n v="176"/>
    <n v="1324"/>
    <n v="2827"/>
    <n v="103"/>
    <n v="5"/>
    <n v="5"/>
    <n v="4"/>
    <n v="5"/>
    <n v="88"/>
    <n v="15"/>
    <n v="326"/>
    <n v="207"/>
    <n v="7"/>
    <n v="38"/>
    <n v="40"/>
    <n v="286"/>
    <n v="6"/>
    <n v="6"/>
    <n v="197"/>
    <n v="20"/>
    <n v="499"/>
    <n v="974"/>
    <n v="731"/>
    <n v="122"/>
    <n v="77"/>
    <n v="1317"/>
  </r>
  <r>
    <x v="0"/>
    <x v="2"/>
    <x v="3"/>
    <x v="0"/>
    <n v="97"/>
    <n v="2"/>
    <n v="0"/>
    <n v="2"/>
    <n v="6"/>
    <n v="3"/>
    <n v="0"/>
    <n v="0"/>
    <n v="0"/>
    <n v="356"/>
    <n v="8"/>
    <n v="4"/>
    <n v="14"/>
    <n v="1200"/>
    <n v="23"/>
    <n v="75"/>
    <n v="117"/>
    <n v="770"/>
    <n v="1"/>
    <n v="17"/>
    <n v="102"/>
    <n v="156"/>
    <n v="1"/>
    <n v="6"/>
    <n v="23"/>
    <n v="32"/>
    <n v="0"/>
    <n v="0"/>
    <n v="0"/>
    <n v="0"/>
    <n v="0"/>
    <n v="0"/>
    <n v="0"/>
    <n v="0"/>
    <n v="0"/>
    <n v="0"/>
    <n v="0"/>
    <n v="0"/>
    <n v="0"/>
    <n v="0"/>
    <n v="0"/>
    <n v="0"/>
    <n v="0"/>
    <n v="0"/>
    <n v="0"/>
    <n v="2"/>
    <n v="0"/>
    <n v="82"/>
    <n v="0"/>
    <n v="322"/>
    <n v="955"/>
    <n v="634"/>
    <n v="117"/>
    <n v="31"/>
    <n v="2734"/>
    <n v="0"/>
    <n v="18"/>
    <n v="130"/>
    <n v="800"/>
    <n v="1658"/>
    <n v="33"/>
    <n v="1"/>
    <n v="0"/>
    <n v="0"/>
    <n v="0"/>
    <n v="28"/>
    <n v="0"/>
    <n v="190"/>
    <n v="127"/>
    <n v="12"/>
    <n v="39"/>
    <n v="8"/>
    <n v="222"/>
    <n v="1"/>
    <n v="0"/>
    <n v="68"/>
    <n v="0"/>
    <n v="303"/>
    <n v="697"/>
    <n v="488"/>
    <n v="67"/>
    <n v="28"/>
    <n v="829"/>
  </r>
  <r>
    <x v="0"/>
    <x v="3"/>
    <x v="4"/>
    <x v="0"/>
    <n v="68"/>
    <n v="0"/>
    <n v="3"/>
    <n v="3"/>
    <n v="3"/>
    <n v="2"/>
    <n v="41"/>
    <n v="1"/>
    <n v="3"/>
    <n v="217"/>
    <n v="25"/>
    <n v="5"/>
    <n v="12"/>
    <n v="946"/>
    <n v="45"/>
    <n v="107"/>
    <n v="79"/>
    <n v="667"/>
    <n v="39"/>
    <n v="82"/>
    <n v="77"/>
    <n v="136"/>
    <n v="0"/>
    <n v="14"/>
    <n v="21"/>
    <n v="24"/>
    <n v="1"/>
    <n v="0"/>
    <n v="2"/>
    <n v="0"/>
    <n v="0"/>
    <n v="0"/>
    <n v="0"/>
    <n v="0"/>
    <n v="1"/>
    <n v="0"/>
    <n v="0"/>
    <n v="0"/>
    <n v="0"/>
    <n v="2"/>
    <n v="0"/>
    <n v="0"/>
    <n v="0"/>
    <n v="0"/>
    <n v="0"/>
    <n v="0"/>
    <n v="2"/>
    <n v="60"/>
    <n v="34"/>
    <n v="171"/>
    <n v="678"/>
    <n v="458"/>
    <n v="88"/>
    <n v="19"/>
    <n v="3043"/>
    <n v="0"/>
    <n v="17"/>
    <n v="289"/>
    <n v="1121"/>
    <n v="1461"/>
    <n v="19"/>
    <n v="0"/>
    <n v="2"/>
    <n v="0"/>
    <n v="0"/>
    <n v="12"/>
    <n v="2"/>
    <n v="83"/>
    <n v="81"/>
    <n v="3"/>
    <n v="31"/>
    <n v="8"/>
    <n v="119"/>
    <n v="0"/>
    <n v="2"/>
    <n v="42"/>
    <n v="32"/>
    <n v="149"/>
    <n v="446"/>
    <n v="309"/>
    <n v="41"/>
    <n v="16"/>
    <n v="640"/>
  </r>
  <r>
    <x v="0"/>
    <x v="3"/>
    <x v="5"/>
    <x v="0"/>
    <n v="82"/>
    <n v="4"/>
    <n v="3"/>
    <n v="1"/>
    <n v="5"/>
    <n v="4"/>
    <n v="29"/>
    <n v="3"/>
    <n v="0"/>
    <n v="408"/>
    <n v="4"/>
    <n v="13"/>
    <n v="12"/>
    <n v="914"/>
    <n v="17"/>
    <n v="68"/>
    <n v="78"/>
    <n v="674"/>
    <n v="5"/>
    <n v="35"/>
    <n v="85"/>
    <n v="112"/>
    <n v="0"/>
    <n v="4"/>
    <n v="22"/>
    <n v="25"/>
    <n v="2"/>
    <n v="0"/>
    <n v="0"/>
    <n v="0"/>
    <n v="0"/>
    <n v="1"/>
    <n v="0"/>
    <n v="0"/>
    <n v="0"/>
    <n v="1"/>
    <n v="0"/>
    <n v="0"/>
    <n v="0"/>
    <n v="0"/>
    <n v="0"/>
    <n v="0"/>
    <n v="0"/>
    <n v="0"/>
    <n v="0"/>
    <n v="3"/>
    <n v="1"/>
    <n v="69"/>
    <n v="22"/>
    <n v="372"/>
    <n v="721"/>
    <n v="533"/>
    <n v="82"/>
    <n v="22"/>
    <n v="2465"/>
    <n v="0"/>
    <n v="41"/>
    <n v="146"/>
    <n v="869"/>
    <n v="1308"/>
    <n v="30"/>
    <n v="2"/>
    <n v="0"/>
    <n v="1"/>
    <n v="0"/>
    <n v="25"/>
    <n v="17"/>
    <n v="232"/>
    <n v="112"/>
    <n v="4"/>
    <n v="27"/>
    <n v="16"/>
    <n v="191"/>
    <n v="3"/>
    <n v="1"/>
    <n v="56"/>
    <n v="22"/>
    <n v="345"/>
    <n v="507"/>
    <n v="383"/>
    <n v="43"/>
    <n v="22"/>
    <n v="600"/>
  </r>
  <r>
    <x v="0"/>
    <x v="4"/>
    <x v="6"/>
    <x v="0"/>
    <n v="77"/>
    <n v="2"/>
    <n v="9"/>
    <n v="1"/>
    <n v="1"/>
    <n v="6"/>
    <n v="155"/>
    <n v="4"/>
    <n v="1"/>
    <n v="289"/>
    <n v="1"/>
    <n v="1"/>
    <n v="25"/>
    <n v="728"/>
    <n v="9"/>
    <n v="10"/>
    <n v="78"/>
    <n v="571"/>
    <n v="2"/>
    <n v="14"/>
    <n v="107"/>
    <n v="102"/>
    <n v="0"/>
    <n v="4"/>
    <n v="18"/>
    <n v="107"/>
    <n v="2"/>
    <n v="1"/>
    <n v="2"/>
    <n v="0"/>
    <n v="0"/>
    <n v="0"/>
    <n v="0"/>
    <n v="0"/>
    <n v="0"/>
    <n v="0"/>
    <n v="0"/>
    <n v="0"/>
    <n v="0"/>
    <n v="1"/>
    <n v="0"/>
    <n v="0"/>
    <n v="0"/>
    <n v="0"/>
    <n v="0"/>
    <n v="2"/>
    <n v="9"/>
    <n v="68"/>
    <n v="147"/>
    <n v="258"/>
    <n v="609"/>
    <n v="441"/>
    <n v="73"/>
    <n v="101"/>
    <n v="1819"/>
    <n v="0"/>
    <n v="8"/>
    <n v="164"/>
    <n v="520"/>
    <n v="1027"/>
    <n v="39"/>
    <n v="2"/>
    <n v="9"/>
    <n v="2"/>
    <n v="7"/>
    <n v="31"/>
    <n v="120"/>
    <n v="145"/>
    <n v="76"/>
    <n v="1"/>
    <n v="19"/>
    <n v="50"/>
    <n v="156"/>
    <n v="2"/>
    <n v="9"/>
    <n v="60"/>
    <n v="145"/>
    <n v="236"/>
    <n v="455"/>
    <n v="318"/>
    <n v="41"/>
    <n v="98"/>
    <n v="474"/>
  </r>
  <r>
    <x v="0"/>
    <x v="1"/>
    <x v="7"/>
    <x v="0"/>
    <n v="39"/>
    <n v="0"/>
    <n v="0"/>
    <n v="3"/>
    <n v="3"/>
    <n v="1"/>
    <n v="0"/>
    <n v="0"/>
    <n v="0"/>
    <n v="191"/>
    <n v="8"/>
    <n v="11"/>
    <n v="7"/>
    <n v="683"/>
    <n v="7"/>
    <n v="33"/>
    <n v="93"/>
    <n v="579"/>
    <n v="0"/>
    <n v="185"/>
    <n v="41"/>
    <n v="92"/>
    <n v="0"/>
    <n v="3"/>
    <n v="13"/>
    <n v="6"/>
    <n v="0"/>
    <n v="0"/>
    <n v="0"/>
    <n v="0"/>
    <n v="0"/>
    <n v="0"/>
    <n v="0"/>
    <n v="0"/>
    <n v="0"/>
    <n v="0"/>
    <n v="0"/>
    <n v="0"/>
    <n v="0"/>
    <n v="0"/>
    <n v="0"/>
    <n v="0"/>
    <n v="0"/>
    <n v="0"/>
    <n v="0"/>
    <n v="0"/>
    <n v="0"/>
    <n v="31"/>
    <n v="0"/>
    <n v="163"/>
    <n v="531"/>
    <n v="332"/>
    <n v="71"/>
    <n v="5"/>
    <n v="2624"/>
    <n v="0"/>
    <n v="5"/>
    <n v="61"/>
    <n v="1215"/>
    <n v="1235"/>
    <n v="6"/>
    <n v="0"/>
    <n v="0"/>
    <n v="0"/>
    <n v="0"/>
    <n v="6"/>
    <n v="0"/>
    <n v="58"/>
    <n v="41"/>
    <n v="2"/>
    <n v="11"/>
    <n v="1"/>
    <n v="104"/>
    <n v="0"/>
    <n v="0"/>
    <n v="21"/>
    <n v="0"/>
    <n v="138"/>
    <n v="367"/>
    <n v="236"/>
    <n v="41"/>
    <n v="4"/>
    <n v="563"/>
  </r>
  <r>
    <x v="0"/>
    <x v="5"/>
    <x v="8"/>
    <x v="0"/>
    <n v="32"/>
    <n v="1"/>
    <n v="0"/>
    <n v="0"/>
    <n v="0"/>
    <n v="1"/>
    <n v="0"/>
    <n v="0"/>
    <n v="0"/>
    <n v="251"/>
    <n v="11"/>
    <n v="2"/>
    <n v="7"/>
    <n v="291"/>
    <n v="8"/>
    <n v="7"/>
    <n v="16"/>
    <n v="313"/>
    <n v="15"/>
    <n v="12"/>
    <n v="43"/>
    <n v="42"/>
    <n v="3"/>
    <n v="2"/>
    <n v="4"/>
    <n v="15"/>
    <n v="1"/>
    <n v="0"/>
    <n v="0"/>
    <n v="0"/>
    <n v="0"/>
    <n v="0"/>
    <n v="0"/>
    <n v="0"/>
    <n v="0"/>
    <n v="0"/>
    <n v="0"/>
    <n v="0"/>
    <n v="0"/>
    <n v="0"/>
    <n v="0"/>
    <n v="0"/>
    <n v="0"/>
    <n v="0"/>
    <n v="0"/>
    <n v="1"/>
    <n v="0"/>
    <n v="30"/>
    <n v="0"/>
    <n v="229"/>
    <n v="250"/>
    <n v="237"/>
    <n v="30"/>
    <n v="14"/>
    <n v="824"/>
    <n v="0"/>
    <n v="21"/>
    <n v="48"/>
    <n v="240"/>
    <n v="479"/>
    <n v="15"/>
    <n v="1"/>
    <n v="0"/>
    <n v="0"/>
    <n v="0"/>
    <n v="13"/>
    <n v="0"/>
    <n v="135"/>
    <n v="58"/>
    <n v="0"/>
    <n v="9"/>
    <n v="0"/>
    <n v="67"/>
    <n v="1"/>
    <n v="0"/>
    <n v="25"/>
    <n v="0"/>
    <n v="218"/>
    <n v="198"/>
    <n v="187"/>
    <n v="17"/>
    <n v="13"/>
    <n v="244"/>
  </r>
  <r>
    <x v="0"/>
    <x v="4"/>
    <x v="9"/>
    <x v="0"/>
    <n v="67"/>
    <n v="1"/>
    <n v="0"/>
    <n v="1"/>
    <n v="0"/>
    <n v="2"/>
    <n v="0"/>
    <n v="0"/>
    <n v="0"/>
    <n v="324"/>
    <n v="7"/>
    <n v="2"/>
    <n v="11"/>
    <n v="818"/>
    <n v="9"/>
    <n v="22"/>
    <n v="104"/>
    <n v="767"/>
    <n v="4"/>
    <n v="14"/>
    <n v="106"/>
    <n v="107"/>
    <n v="2"/>
    <n v="8"/>
    <n v="19"/>
    <n v="56"/>
    <n v="2"/>
    <n v="0"/>
    <n v="1"/>
    <n v="0"/>
    <n v="0"/>
    <n v="0"/>
    <n v="0"/>
    <n v="0"/>
    <n v="0"/>
    <n v="0"/>
    <n v="0"/>
    <n v="0"/>
    <n v="0"/>
    <n v="0"/>
    <n v="0"/>
    <n v="0"/>
    <n v="0"/>
    <n v="0"/>
    <n v="0"/>
    <n v="1"/>
    <n v="0"/>
    <n v="63"/>
    <n v="0"/>
    <n v="301"/>
    <n v="654"/>
    <n v="622"/>
    <n v="73"/>
    <n v="50"/>
    <n v="2199"/>
    <n v="0"/>
    <n v="26"/>
    <n v="49"/>
    <n v="742"/>
    <n v="1258"/>
    <n v="24"/>
    <n v="0"/>
    <n v="0"/>
    <n v="0"/>
    <n v="0"/>
    <n v="17"/>
    <n v="0"/>
    <n v="175"/>
    <n v="133"/>
    <n v="4"/>
    <n v="17"/>
    <n v="12"/>
    <n v="149"/>
    <n v="1"/>
    <n v="0"/>
    <n v="49"/>
    <n v="0"/>
    <n v="273"/>
    <n v="474"/>
    <n v="466"/>
    <n v="41"/>
    <n v="42"/>
    <n v="604"/>
  </r>
  <r>
    <x v="0"/>
    <x v="5"/>
    <x v="10"/>
    <x v="0"/>
    <n v="47"/>
    <n v="1"/>
    <n v="0"/>
    <n v="5"/>
    <n v="1"/>
    <n v="0"/>
    <n v="2"/>
    <n v="0"/>
    <n v="0"/>
    <n v="324"/>
    <n v="17"/>
    <n v="3"/>
    <n v="3"/>
    <n v="581"/>
    <n v="51"/>
    <n v="24"/>
    <n v="16"/>
    <n v="503"/>
    <n v="57"/>
    <n v="20"/>
    <n v="14"/>
    <n v="69"/>
    <n v="2"/>
    <n v="11"/>
    <n v="8"/>
    <n v="47"/>
    <n v="3"/>
    <n v="0"/>
    <n v="0"/>
    <n v="0"/>
    <n v="1"/>
    <n v="0"/>
    <n v="0"/>
    <n v="0"/>
    <n v="0"/>
    <n v="0"/>
    <n v="0"/>
    <n v="0"/>
    <n v="0"/>
    <n v="0"/>
    <n v="0"/>
    <n v="0"/>
    <n v="0"/>
    <n v="0"/>
    <n v="0"/>
    <n v="0"/>
    <n v="0"/>
    <n v="40"/>
    <n v="2"/>
    <n v="298"/>
    <n v="484"/>
    <n v="405"/>
    <n v="44"/>
    <n v="42"/>
    <n v="1444"/>
    <n v="0"/>
    <n v="32"/>
    <n v="184"/>
    <n v="380"/>
    <n v="780"/>
    <n v="21"/>
    <n v="0"/>
    <n v="0"/>
    <n v="0"/>
    <n v="0"/>
    <n v="18"/>
    <n v="0"/>
    <n v="199"/>
    <n v="107"/>
    <n v="2"/>
    <n v="21"/>
    <n v="10"/>
    <n v="150"/>
    <n v="0"/>
    <n v="0"/>
    <n v="35"/>
    <n v="1"/>
    <n v="280"/>
    <n v="373"/>
    <n v="318"/>
    <n v="22"/>
    <n v="38"/>
    <n v="397"/>
  </r>
  <r>
    <x v="0"/>
    <x v="5"/>
    <x v="11"/>
    <x v="0"/>
    <n v="110"/>
    <n v="8"/>
    <n v="2"/>
    <n v="1"/>
    <n v="8"/>
    <n v="2"/>
    <n v="91"/>
    <n v="6"/>
    <n v="8"/>
    <n v="384"/>
    <n v="11"/>
    <n v="22"/>
    <n v="13"/>
    <n v="1121"/>
    <n v="7"/>
    <n v="88"/>
    <n v="110"/>
    <n v="744"/>
    <n v="3"/>
    <n v="35"/>
    <n v="120"/>
    <n v="148"/>
    <n v="1"/>
    <n v="10"/>
    <n v="27"/>
    <n v="143"/>
    <n v="6"/>
    <n v="5"/>
    <n v="9"/>
    <n v="0"/>
    <n v="0"/>
    <n v="0"/>
    <n v="0"/>
    <n v="0"/>
    <n v="0"/>
    <n v="0"/>
    <n v="0"/>
    <n v="0"/>
    <n v="0"/>
    <n v="3"/>
    <n v="0"/>
    <n v="0"/>
    <n v="0"/>
    <n v="0"/>
    <n v="0"/>
    <n v="7"/>
    <n v="2"/>
    <n v="97"/>
    <n v="70"/>
    <n v="334"/>
    <n v="879"/>
    <n v="570"/>
    <n v="104"/>
    <n v="118"/>
    <n v="2744"/>
    <n v="0"/>
    <n v="6"/>
    <n v="148"/>
    <n v="943"/>
    <n v="1516"/>
    <n v="39"/>
    <n v="5"/>
    <n v="2"/>
    <n v="4"/>
    <n v="1"/>
    <n v="27"/>
    <n v="20"/>
    <n v="199"/>
    <n v="125"/>
    <n v="4"/>
    <n v="24"/>
    <n v="53"/>
    <n v="213"/>
    <n v="6"/>
    <n v="2"/>
    <n v="75"/>
    <n v="65"/>
    <n v="313"/>
    <n v="648"/>
    <n v="434"/>
    <n v="71"/>
    <n v="107"/>
    <n v="718"/>
  </r>
  <r>
    <x v="0"/>
    <x v="5"/>
    <x v="12"/>
    <x v="0"/>
    <n v="73"/>
    <n v="0"/>
    <n v="0"/>
    <n v="6"/>
    <n v="2"/>
    <n v="7"/>
    <n v="0"/>
    <n v="0"/>
    <n v="0"/>
    <n v="166"/>
    <n v="12"/>
    <n v="1"/>
    <n v="3"/>
    <n v="474"/>
    <n v="37"/>
    <n v="14"/>
    <n v="28"/>
    <n v="502"/>
    <n v="76"/>
    <n v="27"/>
    <n v="30"/>
    <n v="30"/>
    <n v="0"/>
    <n v="1"/>
    <n v="5"/>
    <n v="7"/>
    <n v="0"/>
    <n v="0"/>
    <n v="0"/>
    <n v="0"/>
    <n v="0"/>
    <n v="0"/>
    <n v="0"/>
    <n v="0"/>
    <n v="0"/>
    <n v="0"/>
    <n v="0"/>
    <n v="0"/>
    <n v="0"/>
    <n v="0"/>
    <n v="0"/>
    <n v="0"/>
    <n v="0"/>
    <n v="0"/>
    <n v="0"/>
    <n v="0"/>
    <n v="0"/>
    <n v="57"/>
    <n v="0"/>
    <n v="149"/>
    <n v="382"/>
    <n v="358"/>
    <n v="24"/>
    <n v="7"/>
    <n v="1759"/>
    <n v="0"/>
    <n v="63"/>
    <n v="61"/>
    <n v="604"/>
    <n v="974"/>
    <n v="24"/>
    <n v="0"/>
    <n v="0"/>
    <n v="0"/>
    <n v="0"/>
    <n v="20"/>
    <n v="0"/>
    <n v="89"/>
    <n v="77"/>
    <n v="0"/>
    <n v="13"/>
    <n v="4"/>
    <n v="87"/>
    <n v="0"/>
    <n v="0"/>
    <n v="39"/>
    <n v="0"/>
    <n v="140"/>
    <n v="285"/>
    <n v="281"/>
    <n v="13"/>
    <n v="7"/>
    <n v="507"/>
  </r>
  <r>
    <x v="0"/>
    <x v="1"/>
    <x v="13"/>
    <x v="0"/>
    <n v="68"/>
    <n v="1"/>
    <n v="0"/>
    <n v="6"/>
    <n v="2"/>
    <n v="0"/>
    <n v="3"/>
    <n v="1"/>
    <n v="0"/>
    <n v="250"/>
    <n v="8"/>
    <n v="12"/>
    <n v="12"/>
    <n v="801"/>
    <n v="87"/>
    <n v="50"/>
    <n v="32"/>
    <n v="836"/>
    <n v="46"/>
    <n v="78"/>
    <n v="97"/>
    <n v="102"/>
    <n v="2"/>
    <n v="16"/>
    <n v="10"/>
    <n v="52"/>
    <n v="5"/>
    <n v="0"/>
    <n v="0"/>
    <n v="0"/>
    <n v="0"/>
    <n v="0"/>
    <n v="0"/>
    <n v="0"/>
    <n v="0"/>
    <n v="0"/>
    <n v="0"/>
    <n v="0"/>
    <n v="0"/>
    <n v="0"/>
    <n v="0"/>
    <n v="0"/>
    <n v="0"/>
    <n v="0"/>
    <n v="0"/>
    <n v="1"/>
    <n v="0"/>
    <n v="60"/>
    <n v="2"/>
    <n v="214"/>
    <n v="612"/>
    <n v="596"/>
    <n v="69"/>
    <n v="46"/>
    <n v="2328"/>
    <n v="0"/>
    <n v="56"/>
    <n v="374"/>
    <n v="621"/>
    <n v="1158"/>
    <n v="22"/>
    <n v="0"/>
    <n v="0"/>
    <n v="0"/>
    <n v="0"/>
    <n v="16"/>
    <n v="0"/>
    <n v="119"/>
    <n v="109"/>
    <n v="4"/>
    <n v="21"/>
    <n v="13"/>
    <n v="154"/>
    <n v="1"/>
    <n v="0"/>
    <n v="44"/>
    <n v="1"/>
    <n v="191"/>
    <n v="433"/>
    <n v="437"/>
    <n v="40"/>
    <n v="44"/>
    <n v="546"/>
  </r>
  <r>
    <x v="0"/>
    <x v="4"/>
    <x v="14"/>
    <x v="0"/>
    <n v="48"/>
    <n v="1"/>
    <n v="0"/>
    <n v="2"/>
    <n v="1"/>
    <n v="2"/>
    <n v="0"/>
    <n v="0"/>
    <n v="0"/>
    <n v="230"/>
    <n v="31"/>
    <n v="10"/>
    <n v="9"/>
    <n v="775"/>
    <n v="65"/>
    <n v="43"/>
    <n v="111"/>
    <n v="680"/>
    <n v="17"/>
    <n v="25"/>
    <n v="164"/>
    <n v="77"/>
    <n v="1"/>
    <n v="3"/>
    <n v="15"/>
    <n v="14"/>
    <n v="2"/>
    <n v="1"/>
    <n v="0"/>
    <n v="0"/>
    <n v="0"/>
    <n v="0"/>
    <n v="0"/>
    <n v="0"/>
    <n v="0"/>
    <n v="0"/>
    <n v="0"/>
    <n v="0"/>
    <n v="0"/>
    <n v="0"/>
    <n v="0"/>
    <n v="0"/>
    <n v="0"/>
    <n v="0"/>
    <n v="0"/>
    <n v="1"/>
    <n v="0"/>
    <n v="40"/>
    <n v="0"/>
    <n v="176"/>
    <n v="536"/>
    <n v="458"/>
    <n v="53"/>
    <n v="10"/>
    <n v="2578"/>
    <n v="0"/>
    <n v="69"/>
    <n v="135"/>
    <n v="1110"/>
    <n v="1179"/>
    <n v="12"/>
    <n v="0"/>
    <n v="0"/>
    <n v="0"/>
    <n v="0"/>
    <n v="8"/>
    <n v="0"/>
    <n v="99"/>
    <n v="67"/>
    <n v="1"/>
    <n v="16"/>
    <n v="3"/>
    <n v="120"/>
    <n v="1"/>
    <n v="0"/>
    <n v="27"/>
    <n v="0"/>
    <n v="156"/>
    <n v="361"/>
    <n v="289"/>
    <n v="29"/>
    <n v="10"/>
    <n v="456"/>
  </r>
  <r>
    <x v="0"/>
    <x v="4"/>
    <x v="15"/>
    <x v="0"/>
    <n v="64"/>
    <n v="1"/>
    <n v="0"/>
    <n v="2"/>
    <n v="5"/>
    <n v="3"/>
    <n v="8"/>
    <n v="0"/>
    <n v="0"/>
    <n v="293"/>
    <n v="12"/>
    <n v="6"/>
    <n v="4"/>
    <n v="797"/>
    <n v="19"/>
    <n v="72"/>
    <n v="32"/>
    <n v="622"/>
    <n v="9"/>
    <n v="39"/>
    <n v="73"/>
    <n v="128"/>
    <n v="3"/>
    <n v="21"/>
    <n v="9"/>
    <n v="26"/>
    <n v="0"/>
    <n v="2"/>
    <n v="0"/>
    <n v="0"/>
    <n v="0"/>
    <n v="0"/>
    <n v="0"/>
    <n v="0"/>
    <n v="0"/>
    <n v="0"/>
    <n v="0"/>
    <n v="0"/>
    <n v="0"/>
    <n v="0"/>
    <n v="0"/>
    <n v="0"/>
    <n v="0"/>
    <n v="0"/>
    <n v="0"/>
    <n v="1"/>
    <n v="0"/>
    <n v="53"/>
    <n v="8"/>
    <n v="268"/>
    <n v="642"/>
    <n v="497"/>
    <n v="85"/>
    <n v="23"/>
    <n v="2014"/>
    <n v="0"/>
    <n v="37"/>
    <n v="275"/>
    <n v="523"/>
    <n v="1075"/>
    <n v="20"/>
    <n v="0"/>
    <n v="0"/>
    <n v="0"/>
    <n v="0"/>
    <n v="16"/>
    <n v="4"/>
    <n v="169"/>
    <n v="98"/>
    <n v="7"/>
    <n v="30"/>
    <n v="3"/>
    <n v="180"/>
    <n v="0"/>
    <n v="0"/>
    <n v="45"/>
    <n v="8"/>
    <n v="254"/>
    <n v="489"/>
    <n v="368"/>
    <n v="53"/>
    <n v="18"/>
    <n v="537"/>
  </r>
  <r>
    <x v="0"/>
    <x v="1"/>
    <x v="16"/>
    <x v="0"/>
    <n v="48"/>
    <n v="0"/>
    <n v="1"/>
    <n v="3"/>
    <n v="3"/>
    <n v="4"/>
    <n v="30"/>
    <n v="0"/>
    <n v="0"/>
    <n v="118"/>
    <n v="2"/>
    <n v="3"/>
    <n v="12"/>
    <n v="408"/>
    <n v="15"/>
    <n v="27"/>
    <n v="65"/>
    <n v="297"/>
    <n v="3"/>
    <n v="9"/>
    <n v="89"/>
    <n v="45"/>
    <n v="1"/>
    <n v="2"/>
    <n v="9"/>
    <n v="16"/>
    <n v="0"/>
    <n v="1"/>
    <n v="0"/>
    <n v="0"/>
    <n v="0"/>
    <n v="0"/>
    <n v="0"/>
    <n v="0"/>
    <n v="0"/>
    <n v="0"/>
    <n v="0"/>
    <n v="0"/>
    <n v="0"/>
    <n v="0"/>
    <n v="0"/>
    <n v="0"/>
    <n v="0"/>
    <n v="0"/>
    <n v="0"/>
    <n v="0"/>
    <n v="1"/>
    <n v="38"/>
    <n v="29"/>
    <n v="101"/>
    <n v="290"/>
    <n v="187"/>
    <n v="30"/>
    <n v="15"/>
    <n v="1498"/>
    <n v="0"/>
    <n v="12"/>
    <n v="93"/>
    <n v="741"/>
    <n v="592"/>
    <n v="16"/>
    <n v="0"/>
    <n v="1"/>
    <n v="0"/>
    <n v="1"/>
    <n v="13"/>
    <n v="20"/>
    <n v="62"/>
    <n v="34"/>
    <n v="0"/>
    <n v="7"/>
    <n v="6"/>
    <n v="58"/>
    <n v="0"/>
    <n v="1"/>
    <n v="30"/>
    <n v="28"/>
    <n v="91"/>
    <n v="194"/>
    <n v="131"/>
    <n v="19"/>
    <n v="14"/>
    <n v="252"/>
  </r>
  <r>
    <x v="0"/>
    <x v="5"/>
    <x v="17"/>
    <x v="0"/>
    <n v="69"/>
    <n v="3"/>
    <n v="0"/>
    <n v="1"/>
    <n v="12"/>
    <n v="0"/>
    <n v="2"/>
    <n v="0"/>
    <n v="0"/>
    <n v="292"/>
    <n v="3"/>
    <n v="16"/>
    <n v="1"/>
    <n v="813"/>
    <n v="7"/>
    <n v="105"/>
    <n v="25"/>
    <n v="677"/>
    <n v="1"/>
    <n v="108"/>
    <n v="66"/>
    <n v="104"/>
    <n v="0"/>
    <n v="20"/>
    <n v="3"/>
    <n v="56"/>
    <n v="1"/>
    <n v="4"/>
    <n v="0"/>
    <n v="0"/>
    <n v="0"/>
    <n v="1"/>
    <n v="0"/>
    <n v="0"/>
    <n v="0"/>
    <n v="0"/>
    <n v="0"/>
    <n v="0"/>
    <n v="0"/>
    <n v="0"/>
    <n v="0"/>
    <n v="0"/>
    <n v="0"/>
    <n v="0"/>
    <n v="0"/>
    <n v="2"/>
    <n v="0"/>
    <n v="55"/>
    <n v="2"/>
    <n v="271"/>
    <n v="660"/>
    <n v="486"/>
    <n v="79"/>
    <n v="51"/>
    <n v="2279"/>
    <n v="0"/>
    <n v="1"/>
    <n v="525"/>
    <n v="429"/>
    <n v="1226"/>
    <n v="16"/>
    <n v="1"/>
    <n v="0"/>
    <n v="1"/>
    <n v="0"/>
    <n v="14"/>
    <n v="0"/>
    <n v="172"/>
    <n v="98"/>
    <n v="8"/>
    <n v="26"/>
    <n v="9"/>
    <n v="145"/>
    <n v="1"/>
    <n v="0"/>
    <n v="47"/>
    <n v="1"/>
    <n v="254"/>
    <n v="458"/>
    <n v="365"/>
    <n v="49"/>
    <n v="44"/>
    <n v="600"/>
  </r>
  <r>
    <x v="0"/>
    <x v="5"/>
    <x v="18"/>
    <x v="0"/>
    <n v="135"/>
    <n v="2"/>
    <n v="1"/>
    <n v="2"/>
    <n v="9"/>
    <n v="16"/>
    <n v="3"/>
    <n v="0"/>
    <n v="1"/>
    <n v="651"/>
    <n v="15"/>
    <n v="56"/>
    <n v="10"/>
    <n v="1455"/>
    <n v="18"/>
    <n v="28"/>
    <n v="211"/>
    <n v="1134"/>
    <n v="3"/>
    <n v="15"/>
    <n v="266"/>
    <n v="166"/>
    <n v="0"/>
    <n v="3"/>
    <n v="50"/>
    <n v="41"/>
    <n v="2"/>
    <n v="0"/>
    <n v="0"/>
    <n v="0"/>
    <n v="0"/>
    <n v="0"/>
    <n v="0"/>
    <n v="0"/>
    <n v="0"/>
    <n v="0"/>
    <n v="0"/>
    <n v="0"/>
    <n v="0"/>
    <n v="0"/>
    <n v="0"/>
    <n v="0"/>
    <n v="0"/>
    <n v="0"/>
    <n v="0"/>
    <n v="2"/>
    <n v="1"/>
    <n v="106"/>
    <n v="2"/>
    <n v="563"/>
    <n v="1160"/>
    <n v="825"/>
    <n v="101"/>
    <n v="37"/>
    <n v="3650"/>
    <n v="0"/>
    <n v="3"/>
    <n v="41"/>
    <n v="1419"/>
    <n v="1999"/>
    <n v="41"/>
    <n v="1"/>
    <n v="0"/>
    <n v="1"/>
    <n v="0"/>
    <n v="35"/>
    <n v="0"/>
    <n v="343"/>
    <n v="214"/>
    <n v="2"/>
    <n v="41"/>
    <n v="25"/>
    <n v="301"/>
    <n v="2"/>
    <n v="1"/>
    <n v="81"/>
    <n v="2"/>
    <n v="525"/>
    <n v="847"/>
    <n v="637"/>
    <n v="55"/>
    <n v="32"/>
    <n v="941"/>
  </r>
  <r>
    <x v="0"/>
    <x v="2"/>
    <x v="19"/>
    <x v="0"/>
    <n v="75"/>
    <n v="7"/>
    <n v="0"/>
    <n v="1"/>
    <n v="2"/>
    <n v="3"/>
    <n v="18"/>
    <n v="0"/>
    <n v="0"/>
    <n v="283"/>
    <n v="16"/>
    <n v="14"/>
    <n v="2"/>
    <n v="692"/>
    <n v="13"/>
    <n v="65"/>
    <n v="55"/>
    <n v="566"/>
    <n v="14"/>
    <n v="71"/>
    <n v="37"/>
    <n v="86"/>
    <n v="0"/>
    <n v="10"/>
    <n v="6"/>
    <n v="57"/>
    <n v="4"/>
    <n v="3"/>
    <n v="0"/>
    <n v="0"/>
    <n v="0"/>
    <n v="0"/>
    <n v="0"/>
    <n v="0"/>
    <n v="0"/>
    <n v="0"/>
    <n v="0"/>
    <n v="0"/>
    <n v="0"/>
    <n v="0"/>
    <n v="0"/>
    <n v="0"/>
    <n v="0"/>
    <n v="0"/>
    <n v="0"/>
    <n v="6"/>
    <n v="0"/>
    <n v="67"/>
    <n v="16"/>
    <n v="246"/>
    <n v="538"/>
    <n v="432"/>
    <n v="64"/>
    <n v="50"/>
    <n v="2110"/>
    <n v="0"/>
    <n v="14"/>
    <n v="301"/>
    <n v="494"/>
    <n v="1189"/>
    <n v="23"/>
    <n v="3"/>
    <n v="0"/>
    <n v="0"/>
    <n v="0"/>
    <n v="18"/>
    <n v="11"/>
    <n v="145"/>
    <n v="80"/>
    <n v="4"/>
    <n v="19"/>
    <n v="17"/>
    <n v="113"/>
    <n v="5"/>
    <n v="0"/>
    <n v="50"/>
    <n v="14"/>
    <n v="227"/>
    <n v="370"/>
    <n v="314"/>
    <n v="37"/>
    <n v="46"/>
    <n v="526"/>
  </r>
  <r>
    <x v="0"/>
    <x v="4"/>
    <x v="20"/>
    <x v="0"/>
    <n v="68"/>
    <n v="2"/>
    <n v="0"/>
    <n v="0"/>
    <n v="7"/>
    <n v="4"/>
    <n v="0"/>
    <n v="0"/>
    <n v="0"/>
    <n v="304"/>
    <n v="5"/>
    <n v="11"/>
    <n v="8"/>
    <n v="809"/>
    <n v="15"/>
    <n v="31"/>
    <n v="87"/>
    <n v="664"/>
    <n v="2"/>
    <n v="10"/>
    <n v="111"/>
    <n v="75"/>
    <n v="1"/>
    <n v="2"/>
    <n v="8"/>
    <n v="20"/>
    <n v="0"/>
    <n v="0"/>
    <n v="0"/>
    <n v="0"/>
    <n v="0"/>
    <n v="0"/>
    <n v="0"/>
    <n v="0"/>
    <n v="0"/>
    <n v="0"/>
    <n v="0"/>
    <n v="0"/>
    <n v="0"/>
    <n v="0"/>
    <n v="0"/>
    <n v="0"/>
    <n v="0"/>
    <n v="0"/>
    <n v="0"/>
    <n v="2"/>
    <n v="0"/>
    <n v="56"/>
    <n v="0"/>
    <n v="274"/>
    <n v="654"/>
    <n v="527"/>
    <n v="61"/>
    <n v="19"/>
    <n v="2153"/>
    <n v="0"/>
    <n v="15"/>
    <n v="68"/>
    <n v="786"/>
    <n v="1165"/>
    <n v="27"/>
    <n v="2"/>
    <n v="0"/>
    <n v="1"/>
    <n v="0"/>
    <n v="19"/>
    <n v="0"/>
    <n v="179"/>
    <n v="125"/>
    <n v="3"/>
    <n v="11"/>
    <n v="14"/>
    <n v="180"/>
    <n v="2"/>
    <n v="0"/>
    <n v="47"/>
    <n v="0"/>
    <n v="262"/>
    <n v="454"/>
    <n v="394"/>
    <n v="35"/>
    <n v="18"/>
    <n v="589"/>
  </r>
  <r>
    <x v="0"/>
    <x v="3"/>
    <x v="21"/>
    <x v="0"/>
    <n v="176"/>
    <n v="5"/>
    <n v="5"/>
    <n v="8"/>
    <n v="19"/>
    <n v="7"/>
    <n v="100"/>
    <n v="4"/>
    <n v="2"/>
    <n v="362"/>
    <n v="37"/>
    <n v="36"/>
    <n v="15"/>
    <n v="2524"/>
    <n v="125"/>
    <n v="348"/>
    <n v="114"/>
    <n v="1790"/>
    <n v="131"/>
    <n v="354"/>
    <n v="89"/>
    <n v="256"/>
    <n v="13"/>
    <n v="39"/>
    <n v="10"/>
    <n v="67"/>
    <n v="7"/>
    <n v="2"/>
    <n v="1"/>
    <n v="0"/>
    <n v="0"/>
    <n v="0"/>
    <n v="0"/>
    <n v="0"/>
    <n v="0"/>
    <n v="0"/>
    <n v="0"/>
    <n v="0"/>
    <n v="0"/>
    <n v="4"/>
    <n v="0"/>
    <n v="0"/>
    <n v="0"/>
    <n v="0"/>
    <n v="0"/>
    <n v="5"/>
    <n v="5"/>
    <n v="139"/>
    <n v="86"/>
    <n v="258"/>
    <n v="1846"/>
    <n v="1167"/>
    <n v="184"/>
    <n v="54"/>
    <n v="9531"/>
    <n v="0"/>
    <n v="409"/>
    <n v="3104"/>
    <n v="814"/>
    <n v="4757"/>
    <n v="35"/>
    <n v="3"/>
    <n v="4"/>
    <n v="3"/>
    <n v="4"/>
    <n v="30"/>
    <n v="78"/>
    <n v="118"/>
    <n v="141"/>
    <n v="11"/>
    <n v="73"/>
    <n v="36"/>
    <n v="304"/>
    <n v="5"/>
    <n v="4"/>
    <n v="100"/>
    <n v="86"/>
    <n v="215"/>
    <n v="1231"/>
    <n v="765"/>
    <n v="107"/>
    <n v="49"/>
    <n v="2224"/>
  </r>
  <r>
    <x v="0"/>
    <x v="1"/>
    <x v="22"/>
    <x v="0"/>
    <n v="87"/>
    <n v="1"/>
    <n v="0"/>
    <n v="2"/>
    <n v="6"/>
    <n v="7"/>
    <n v="1"/>
    <n v="0"/>
    <n v="0"/>
    <n v="315"/>
    <n v="6"/>
    <n v="16"/>
    <n v="15"/>
    <n v="1369"/>
    <n v="14"/>
    <n v="146"/>
    <n v="112"/>
    <n v="943"/>
    <n v="1"/>
    <n v="67"/>
    <n v="221"/>
    <n v="240"/>
    <n v="0"/>
    <n v="30"/>
    <n v="35"/>
    <n v="22"/>
    <n v="4"/>
    <n v="1"/>
    <n v="0"/>
    <n v="0"/>
    <n v="0"/>
    <n v="0"/>
    <n v="0"/>
    <n v="0"/>
    <n v="0"/>
    <n v="0"/>
    <n v="0"/>
    <n v="0"/>
    <n v="0"/>
    <n v="0"/>
    <n v="0"/>
    <n v="0"/>
    <n v="0"/>
    <n v="0"/>
    <n v="0"/>
    <n v="1"/>
    <n v="0"/>
    <n v="69"/>
    <n v="1"/>
    <n v="272"/>
    <n v="1050"/>
    <n v="626"/>
    <n v="166"/>
    <n v="17"/>
    <n v="4154"/>
    <n v="0"/>
    <n v="8"/>
    <n v="434"/>
    <n v="1438"/>
    <n v="2072"/>
    <n v="21"/>
    <n v="0"/>
    <n v="0"/>
    <n v="0"/>
    <n v="0"/>
    <n v="16"/>
    <n v="0"/>
    <n v="126"/>
    <n v="64"/>
    <n v="3"/>
    <n v="32"/>
    <n v="5"/>
    <n v="169"/>
    <n v="1"/>
    <n v="0"/>
    <n v="49"/>
    <n v="1"/>
    <n v="236"/>
    <n v="685"/>
    <n v="412"/>
    <n v="80"/>
    <n v="15"/>
    <n v="836"/>
  </r>
  <r>
    <x v="0"/>
    <x v="0"/>
    <x v="23"/>
    <x v="0"/>
    <n v="24"/>
    <n v="1"/>
    <n v="0"/>
    <n v="0"/>
    <n v="4"/>
    <n v="1"/>
    <n v="0"/>
    <n v="0"/>
    <n v="0"/>
    <n v="78"/>
    <n v="7"/>
    <n v="4"/>
    <n v="12"/>
    <n v="246"/>
    <n v="4"/>
    <n v="10"/>
    <n v="44"/>
    <n v="312"/>
    <n v="1"/>
    <n v="10"/>
    <n v="102"/>
    <n v="28"/>
    <n v="0"/>
    <n v="0"/>
    <n v="8"/>
    <n v="7"/>
    <n v="0"/>
    <n v="0"/>
    <n v="2"/>
    <n v="0"/>
    <n v="0"/>
    <n v="0"/>
    <n v="0"/>
    <n v="0"/>
    <n v="0"/>
    <n v="0"/>
    <n v="0"/>
    <n v="0"/>
    <n v="0"/>
    <n v="0"/>
    <n v="0"/>
    <n v="0"/>
    <n v="0"/>
    <n v="0"/>
    <n v="0"/>
    <n v="1"/>
    <n v="0"/>
    <n v="18"/>
    <n v="0"/>
    <n v="50"/>
    <n v="181"/>
    <n v="191"/>
    <n v="19"/>
    <n v="5"/>
    <n v="1068"/>
    <n v="0"/>
    <n v="1"/>
    <n v="20"/>
    <n v="473"/>
    <n v="520"/>
    <n v="3"/>
    <n v="1"/>
    <n v="0"/>
    <n v="0"/>
    <n v="0"/>
    <n v="1"/>
    <n v="0"/>
    <n v="19"/>
    <n v="21"/>
    <n v="2"/>
    <n v="3"/>
    <n v="0"/>
    <n v="24"/>
    <n v="1"/>
    <n v="0"/>
    <n v="12"/>
    <n v="0"/>
    <n v="41"/>
    <n v="111"/>
    <n v="127"/>
    <n v="7"/>
    <n v="2"/>
    <n v="183"/>
  </r>
  <r>
    <x v="0"/>
    <x v="4"/>
    <x v="24"/>
    <x v="0"/>
    <n v="134"/>
    <n v="3"/>
    <n v="0"/>
    <n v="1"/>
    <n v="7"/>
    <n v="10"/>
    <n v="3"/>
    <n v="0"/>
    <n v="0"/>
    <n v="588"/>
    <n v="6"/>
    <n v="5"/>
    <n v="44"/>
    <n v="1423"/>
    <n v="27"/>
    <n v="50"/>
    <n v="163"/>
    <n v="1012"/>
    <n v="3"/>
    <n v="6"/>
    <n v="226"/>
    <n v="171"/>
    <n v="0"/>
    <n v="11"/>
    <n v="21"/>
    <n v="46"/>
    <n v="5"/>
    <n v="0"/>
    <n v="2"/>
    <n v="0"/>
    <n v="0"/>
    <n v="0"/>
    <n v="0"/>
    <n v="0"/>
    <n v="0"/>
    <n v="0"/>
    <n v="0"/>
    <n v="0"/>
    <n v="0"/>
    <n v="0"/>
    <n v="0"/>
    <n v="0"/>
    <n v="0"/>
    <n v="0"/>
    <n v="0"/>
    <n v="3"/>
    <n v="0"/>
    <n v="115"/>
    <n v="3"/>
    <n v="526"/>
    <n v="1156"/>
    <n v="755"/>
    <n v="130"/>
    <n v="38"/>
    <n v="3262"/>
    <n v="0"/>
    <n v="9"/>
    <n v="276"/>
    <n v="928"/>
    <n v="1901"/>
    <n v="55"/>
    <n v="2"/>
    <n v="0"/>
    <n v="2"/>
    <n v="0"/>
    <n v="41"/>
    <n v="1"/>
    <n v="315"/>
    <n v="155"/>
    <n v="4"/>
    <n v="35"/>
    <n v="8"/>
    <n v="305"/>
    <n v="3"/>
    <n v="0"/>
    <n v="91"/>
    <n v="3"/>
    <n v="489"/>
    <n v="853"/>
    <n v="574"/>
    <n v="75"/>
    <n v="33"/>
    <n v="926"/>
  </r>
  <r>
    <x v="0"/>
    <x v="4"/>
    <x v="25"/>
    <x v="0"/>
    <n v="70"/>
    <n v="1"/>
    <n v="0"/>
    <n v="3"/>
    <n v="3"/>
    <n v="5"/>
    <n v="1"/>
    <n v="0"/>
    <n v="0"/>
    <n v="257"/>
    <n v="18"/>
    <n v="4"/>
    <n v="6"/>
    <n v="651"/>
    <n v="14"/>
    <n v="69"/>
    <n v="42"/>
    <n v="512"/>
    <n v="6"/>
    <n v="49"/>
    <n v="82"/>
    <n v="73"/>
    <n v="3"/>
    <n v="12"/>
    <n v="5"/>
    <n v="31"/>
    <n v="0"/>
    <n v="1"/>
    <n v="0"/>
    <n v="0"/>
    <n v="0"/>
    <n v="0"/>
    <n v="0"/>
    <n v="0"/>
    <n v="0"/>
    <n v="0"/>
    <n v="0"/>
    <n v="0"/>
    <n v="0"/>
    <n v="0"/>
    <n v="0"/>
    <n v="0"/>
    <n v="0"/>
    <n v="0"/>
    <n v="0"/>
    <n v="1"/>
    <n v="0"/>
    <n v="56"/>
    <n v="1"/>
    <n v="225"/>
    <n v="506"/>
    <n v="356"/>
    <n v="48"/>
    <n v="28"/>
    <n v="1887"/>
    <n v="0"/>
    <n v="20"/>
    <n v="181"/>
    <n v="566"/>
    <n v="1029"/>
    <n v="24"/>
    <n v="0"/>
    <n v="0"/>
    <n v="0"/>
    <n v="0"/>
    <n v="21"/>
    <n v="0"/>
    <n v="134"/>
    <n v="69"/>
    <n v="1"/>
    <n v="12"/>
    <n v="5"/>
    <n v="128"/>
    <n v="0"/>
    <n v="0"/>
    <n v="40"/>
    <n v="1"/>
    <n v="204"/>
    <n v="340"/>
    <n v="261"/>
    <n v="23"/>
    <n v="24"/>
    <n v="464"/>
  </r>
  <r>
    <x v="0"/>
    <x v="5"/>
    <x v="26"/>
    <x v="0"/>
    <n v="38"/>
    <n v="0"/>
    <n v="0"/>
    <n v="2"/>
    <n v="2"/>
    <n v="1"/>
    <n v="0"/>
    <n v="0"/>
    <n v="0"/>
    <n v="203"/>
    <n v="16"/>
    <n v="4"/>
    <n v="2"/>
    <n v="664"/>
    <n v="17"/>
    <n v="53"/>
    <n v="42"/>
    <n v="506"/>
    <n v="6"/>
    <n v="44"/>
    <n v="44"/>
    <n v="89"/>
    <n v="1"/>
    <n v="15"/>
    <n v="12"/>
    <n v="10"/>
    <n v="1"/>
    <n v="0"/>
    <n v="0"/>
    <n v="0"/>
    <n v="0"/>
    <n v="0"/>
    <n v="0"/>
    <n v="0"/>
    <n v="0"/>
    <n v="0"/>
    <n v="0"/>
    <n v="0"/>
    <n v="0"/>
    <n v="0"/>
    <n v="0"/>
    <n v="1"/>
    <n v="0"/>
    <n v="0"/>
    <n v="0"/>
    <n v="0"/>
    <n v="0"/>
    <n v="32"/>
    <n v="0"/>
    <n v="181"/>
    <n v="528"/>
    <n v="406"/>
    <n v="53"/>
    <n v="9"/>
    <n v="1744"/>
    <n v="0"/>
    <n v="11"/>
    <n v="219"/>
    <n v="454"/>
    <n v="976"/>
    <n v="12"/>
    <n v="0"/>
    <n v="0"/>
    <n v="0"/>
    <n v="0"/>
    <n v="8"/>
    <n v="0"/>
    <n v="101"/>
    <n v="63"/>
    <n v="2"/>
    <n v="16"/>
    <n v="4"/>
    <n v="114"/>
    <n v="0"/>
    <n v="0"/>
    <n v="25"/>
    <n v="0"/>
    <n v="170"/>
    <n v="380"/>
    <n v="296"/>
    <n v="31"/>
    <n v="9"/>
    <n v="439"/>
  </r>
  <r>
    <x v="0"/>
    <x v="5"/>
    <x v="27"/>
    <x v="0"/>
    <n v="78"/>
    <n v="0"/>
    <n v="0"/>
    <n v="1"/>
    <n v="3"/>
    <n v="10"/>
    <n v="7"/>
    <n v="0"/>
    <n v="0"/>
    <n v="197"/>
    <n v="15"/>
    <n v="6"/>
    <n v="27"/>
    <n v="768"/>
    <n v="19"/>
    <n v="36"/>
    <n v="90"/>
    <n v="635"/>
    <n v="6"/>
    <n v="24"/>
    <n v="247"/>
    <n v="94"/>
    <n v="1"/>
    <n v="4"/>
    <n v="18"/>
    <n v="32"/>
    <n v="0"/>
    <n v="0"/>
    <n v="0"/>
    <n v="0"/>
    <n v="0"/>
    <n v="0"/>
    <n v="0"/>
    <n v="0"/>
    <n v="0"/>
    <n v="0"/>
    <n v="0"/>
    <n v="0"/>
    <n v="0"/>
    <n v="0"/>
    <n v="0"/>
    <n v="0"/>
    <n v="0"/>
    <n v="0"/>
    <n v="0"/>
    <n v="0"/>
    <n v="0"/>
    <n v="62"/>
    <n v="7"/>
    <n v="147"/>
    <n v="603"/>
    <n v="351"/>
    <n v="63"/>
    <n v="32"/>
    <n v="2466"/>
    <n v="0"/>
    <n v="11"/>
    <n v="107"/>
    <n v="1076"/>
    <n v="1151"/>
    <n v="21"/>
    <n v="0"/>
    <n v="0"/>
    <n v="0"/>
    <n v="0"/>
    <n v="17"/>
    <n v="3"/>
    <n v="97"/>
    <n v="62"/>
    <n v="5"/>
    <n v="14"/>
    <n v="9"/>
    <n v="126"/>
    <n v="0"/>
    <n v="0"/>
    <n v="50"/>
    <n v="5"/>
    <n v="146"/>
    <n v="425"/>
    <n v="243"/>
    <n v="32"/>
    <n v="30"/>
    <n v="464"/>
  </r>
  <r>
    <x v="0"/>
    <x v="1"/>
    <x v="28"/>
    <x v="0"/>
    <n v="96"/>
    <n v="0"/>
    <n v="1"/>
    <n v="1"/>
    <n v="4"/>
    <n v="7"/>
    <n v="6"/>
    <n v="0"/>
    <n v="0"/>
    <n v="368"/>
    <n v="15"/>
    <n v="7"/>
    <n v="9"/>
    <n v="1051"/>
    <n v="14"/>
    <n v="73"/>
    <n v="74"/>
    <n v="561"/>
    <n v="1"/>
    <n v="25"/>
    <n v="99"/>
    <n v="92"/>
    <n v="0"/>
    <n v="9"/>
    <n v="14"/>
    <n v="38"/>
    <n v="1"/>
    <n v="1"/>
    <n v="0"/>
    <n v="0"/>
    <n v="0"/>
    <n v="0"/>
    <n v="0"/>
    <n v="0"/>
    <n v="0"/>
    <n v="0"/>
    <n v="0"/>
    <n v="0"/>
    <n v="0"/>
    <n v="0"/>
    <n v="0"/>
    <n v="0"/>
    <n v="0"/>
    <n v="0"/>
    <n v="0"/>
    <n v="0"/>
    <n v="1"/>
    <n v="84"/>
    <n v="6"/>
    <n v="333"/>
    <n v="856"/>
    <n v="422"/>
    <n v="66"/>
    <n v="36"/>
    <n v="2367"/>
    <n v="0"/>
    <n v="7"/>
    <n v="227"/>
    <n v="663"/>
    <n v="1373"/>
    <n v="38"/>
    <n v="0"/>
    <n v="1"/>
    <n v="0"/>
    <n v="1"/>
    <n v="24"/>
    <n v="2"/>
    <n v="195"/>
    <n v="68"/>
    <n v="1"/>
    <n v="23"/>
    <n v="8"/>
    <n v="170"/>
    <n v="0"/>
    <n v="1"/>
    <n v="75"/>
    <n v="6"/>
    <n v="309"/>
    <n v="608"/>
    <n v="311"/>
    <n v="37"/>
    <n v="33"/>
    <n v="632"/>
  </r>
  <r>
    <x v="0"/>
    <x v="2"/>
    <x v="29"/>
    <x v="0"/>
    <n v="322"/>
    <n v="20"/>
    <n v="7"/>
    <n v="9"/>
    <n v="14"/>
    <n v="22"/>
    <n v="117"/>
    <n v="3"/>
    <n v="4"/>
    <n v="1009"/>
    <n v="33"/>
    <n v="35"/>
    <n v="60"/>
    <n v="3641"/>
    <n v="114"/>
    <n v="112"/>
    <n v="449"/>
    <n v="2156"/>
    <n v="45"/>
    <n v="22"/>
    <n v="421"/>
    <n v="376"/>
    <n v="13"/>
    <n v="7"/>
    <n v="66"/>
    <n v="188"/>
    <n v="10"/>
    <n v="2"/>
    <n v="1"/>
    <n v="0"/>
    <n v="0"/>
    <n v="0"/>
    <n v="0"/>
    <n v="0"/>
    <n v="0"/>
    <n v="0"/>
    <n v="0"/>
    <n v="0"/>
    <n v="0"/>
    <n v="1"/>
    <n v="0"/>
    <n v="0"/>
    <n v="0"/>
    <n v="0"/>
    <n v="0"/>
    <n v="20"/>
    <n v="7"/>
    <n v="266"/>
    <n v="105"/>
    <n v="860"/>
    <n v="2847"/>
    <n v="1616"/>
    <n v="265"/>
    <n v="172"/>
    <n v="7888"/>
    <n v="0"/>
    <n v="132"/>
    <n v="119"/>
    <n v="2731"/>
    <n v="4538"/>
    <n v="107"/>
    <n v="13"/>
    <n v="7"/>
    <n v="9"/>
    <n v="7"/>
    <n v="86"/>
    <n v="75"/>
    <n v="468"/>
    <n v="262"/>
    <n v="12"/>
    <n v="70"/>
    <n v="80"/>
    <n v="651"/>
    <n v="16"/>
    <n v="7"/>
    <n v="215"/>
    <n v="97"/>
    <n v="782"/>
    <n v="2049"/>
    <n v="1157"/>
    <n v="146"/>
    <n v="162"/>
    <n v="2097"/>
  </r>
  <r>
    <x v="0"/>
    <x v="5"/>
    <x v="30"/>
    <x v="0"/>
    <n v="77"/>
    <n v="6"/>
    <n v="0"/>
    <n v="0"/>
    <n v="3"/>
    <n v="5"/>
    <n v="0"/>
    <n v="0"/>
    <n v="0"/>
    <n v="344"/>
    <n v="6"/>
    <n v="20"/>
    <n v="16"/>
    <n v="800"/>
    <n v="12"/>
    <n v="47"/>
    <n v="81"/>
    <n v="673"/>
    <n v="1"/>
    <n v="121"/>
    <n v="18"/>
    <n v="79"/>
    <n v="0"/>
    <n v="1"/>
    <n v="21"/>
    <n v="56"/>
    <n v="1"/>
    <n v="2"/>
    <n v="0"/>
    <n v="0"/>
    <n v="0"/>
    <n v="1"/>
    <n v="0"/>
    <n v="0"/>
    <n v="0"/>
    <n v="0"/>
    <n v="0"/>
    <n v="0"/>
    <n v="0"/>
    <n v="0"/>
    <n v="0"/>
    <n v="0"/>
    <n v="0"/>
    <n v="0"/>
    <n v="0"/>
    <n v="4"/>
    <n v="0"/>
    <n v="66"/>
    <n v="0"/>
    <n v="302"/>
    <n v="635"/>
    <n v="520"/>
    <n v="54"/>
    <n v="53"/>
    <n v="1956"/>
    <n v="0"/>
    <n v="0"/>
    <n v="13"/>
    <n v="753"/>
    <n v="1103"/>
    <n v="30"/>
    <n v="2"/>
    <n v="0"/>
    <n v="0"/>
    <n v="0"/>
    <n v="24"/>
    <n v="0"/>
    <n v="171"/>
    <n v="107"/>
    <n v="2"/>
    <n v="12"/>
    <n v="20"/>
    <n v="141"/>
    <n v="3"/>
    <n v="0"/>
    <n v="57"/>
    <n v="0"/>
    <n v="272"/>
    <n v="459"/>
    <n v="390"/>
    <n v="28"/>
    <n v="50"/>
    <n v="510"/>
  </r>
  <r>
    <x v="0"/>
    <x v="0"/>
    <x v="31"/>
    <x v="0"/>
    <n v="51"/>
    <n v="0"/>
    <n v="0"/>
    <n v="6"/>
    <n v="2"/>
    <n v="5"/>
    <n v="0"/>
    <n v="0"/>
    <n v="0"/>
    <n v="116"/>
    <n v="7"/>
    <n v="0"/>
    <n v="6"/>
    <n v="598"/>
    <n v="45"/>
    <n v="12"/>
    <n v="55"/>
    <n v="428"/>
    <n v="27"/>
    <n v="7"/>
    <n v="71"/>
    <n v="83"/>
    <n v="8"/>
    <n v="0"/>
    <n v="11"/>
    <n v="10"/>
    <n v="2"/>
    <n v="0"/>
    <n v="0"/>
    <n v="0"/>
    <n v="0"/>
    <n v="0"/>
    <n v="0"/>
    <n v="0"/>
    <n v="0"/>
    <n v="0"/>
    <n v="0"/>
    <n v="0"/>
    <n v="0"/>
    <n v="0"/>
    <n v="0"/>
    <n v="0"/>
    <n v="0"/>
    <n v="0"/>
    <n v="0"/>
    <n v="0"/>
    <n v="0"/>
    <n v="34"/>
    <n v="0"/>
    <n v="101"/>
    <n v="461"/>
    <n v="313"/>
    <n v="59"/>
    <n v="8"/>
    <n v="2598"/>
    <n v="0"/>
    <n v="195"/>
    <n v="47"/>
    <n v="893"/>
    <n v="1321"/>
    <n v="5"/>
    <n v="0"/>
    <n v="0"/>
    <n v="0"/>
    <n v="0"/>
    <n v="2"/>
    <n v="0"/>
    <n v="47"/>
    <n v="35"/>
    <n v="2"/>
    <n v="14"/>
    <n v="0"/>
    <n v="68"/>
    <n v="0"/>
    <n v="0"/>
    <n v="21"/>
    <n v="0"/>
    <n v="91"/>
    <n v="298"/>
    <n v="197"/>
    <n v="26"/>
    <n v="6"/>
    <n v="561"/>
  </r>
  <r>
    <x v="1"/>
    <x v="6"/>
    <x v="32"/>
    <x v="0"/>
    <n v="80"/>
    <n v="3"/>
    <n v="1"/>
    <n v="5"/>
    <n v="10"/>
    <n v="3"/>
    <n v="41"/>
    <n v="1"/>
    <n v="0"/>
    <n v="205"/>
    <n v="23"/>
    <n v="12"/>
    <n v="4"/>
    <n v="635"/>
    <n v="32"/>
    <n v="127"/>
    <n v="32"/>
    <n v="414"/>
    <n v="20"/>
    <n v="75"/>
    <n v="15"/>
    <n v="91"/>
    <n v="0"/>
    <n v="9"/>
    <n v="6"/>
    <n v="42"/>
    <n v="5"/>
    <n v="2"/>
    <n v="1"/>
    <n v="0"/>
    <n v="0"/>
    <n v="0"/>
    <n v="0"/>
    <n v="0"/>
    <n v="0"/>
    <n v="0"/>
    <n v="0"/>
    <n v="0"/>
    <n v="0"/>
    <n v="1"/>
    <n v="2"/>
    <n v="0"/>
    <n v="0"/>
    <n v="0"/>
    <n v="0"/>
    <n v="3"/>
    <n v="1"/>
    <n v="62"/>
    <n v="39"/>
    <n v="158"/>
    <n v="414"/>
    <n v="293"/>
    <n v="75"/>
    <n v="34"/>
    <n v="2972"/>
    <n v="0"/>
    <n v="52"/>
    <n v="754"/>
    <n v="366"/>
    <n v="1700"/>
    <n v="25"/>
    <n v="1"/>
    <n v="1"/>
    <n v="0"/>
    <n v="0"/>
    <n v="21"/>
    <n v="1"/>
    <n v="63"/>
    <n v="66"/>
    <n v="4"/>
    <n v="39"/>
    <n v="11"/>
    <n v="123"/>
    <n v="3"/>
    <n v="1"/>
    <n v="54"/>
    <n v="38"/>
    <n v="139"/>
    <n v="304"/>
    <n v="206"/>
    <n v="58"/>
    <n v="33"/>
    <n v="1191"/>
  </r>
  <r>
    <x v="1"/>
    <x v="7"/>
    <x v="33"/>
    <x v="0"/>
    <n v="72"/>
    <n v="2"/>
    <n v="0"/>
    <n v="5"/>
    <n v="7"/>
    <n v="3"/>
    <n v="0"/>
    <n v="0"/>
    <n v="0"/>
    <n v="246"/>
    <n v="31"/>
    <n v="12"/>
    <n v="6"/>
    <n v="682"/>
    <n v="71"/>
    <n v="103"/>
    <n v="14"/>
    <n v="673"/>
    <n v="65"/>
    <n v="178"/>
    <n v="19"/>
    <n v="145"/>
    <n v="7"/>
    <n v="34"/>
    <n v="6"/>
    <n v="52"/>
    <n v="5"/>
    <n v="2"/>
    <n v="0"/>
    <n v="0"/>
    <n v="0"/>
    <n v="0"/>
    <n v="0"/>
    <n v="0"/>
    <n v="0"/>
    <n v="0"/>
    <n v="0"/>
    <n v="0"/>
    <n v="0"/>
    <n v="0"/>
    <n v="0"/>
    <n v="0"/>
    <n v="0"/>
    <n v="0"/>
    <n v="0"/>
    <n v="2"/>
    <n v="0"/>
    <n v="55"/>
    <n v="0"/>
    <n v="195"/>
    <n v="472"/>
    <n v="389"/>
    <n v="92"/>
    <n v="45"/>
    <n v="2377"/>
    <n v="0"/>
    <n v="27"/>
    <n v="715"/>
    <n v="259"/>
    <n v="1290"/>
    <n v="25"/>
    <n v="1"/>
    <n v="0"/>
    <n v="0"/>
    <n v="0"/>
    <n v="14"/>
    <n v="0"/>
    <n v="68"/>
    <n v="79"/>
    <n v="5"/>
    <n v="27"/>
    <n v="23"/>
    <n v="97"/>
    <n v="2"/>
    <n v="0"/>
    <n v="47"/>
    <n v="0"/>
    <n v="165"/>
    <n v="315"/>
    <n v="278"/>
    <n v="48"/>
    <n v="38"/>
    <n v="756"/>
  </r>
  <r>
    <x v="1"/>
    <x v="8"/>
    <x v="34"/>
    <x v="0"/>
    <n v="96"/>
    <n v="5"/>
    <n v="0"/>
    <n v="1"/>
    <n v="13"/>
    <n v="2"/>
    <n v="4"/>
    <n v="0"/>
    <n v="0"/>
    <n v="169"/>
    <n v="23"/>
    <n v="5"/>
    <n v="1"/>
    <n v="669"/>
    <n v="27"/>
    <n v="106"/>
    <n v="23"/>
    <n v="523"/>
    <n v="10"/>
    <n v="141"/>
    <n v="45"/>
    <n v="167"/>
    <n v="3"/>
    <n v="17"/>
    <n v="4"/>
    <n v="33"/>
    <n v="7"/>
    <n v="1"/>
    <n v="0"/>
    <n v="0"/>
    <n v="0"/>
    <n v="0"/>
    <n v="0"/>
    <n v="0"/>
    <n v="0"/>
    <n v="0"/>
    <n v="0"/>
    <n v="0"/>
    <n v="0"/>
    <n v="0"/>
    <n v="0"/>
    <n v="0"/>
    <n v="0"/>
    <n v="0"/>
    <n v="0"/>
    <n v="4"/>
    <n v="0"/>
    <n v="77"/>
    <n v="4"/>
    <n v="138"/>
    <n v="486"/>
    <n v="316"/>
    <n v="138"/>
    <n v="24"/>
    <n v="4414"/>
    <n v="0"/>
    <n v="26"/>
    <n v="1010"/>
    <n v="379"/>
    <n v="2838"/>
    <n v="23"/>
    <n v="0"/>
    <n v="0"/>
    <n v="0"/>
    <n v="0"/>
    <n v="16"/>
    <n v="0"/>
    <n v="53"/>
    <n v="56"/>
    <n v="8"/>
    <n v="50"/>
    <n v="11"/>
    <n v="108"/>
    <n v="3"/>
    <n v="0"/>
    <n v="64"/>
    <n v="3"/>
    <n v="124"/>
    <n v="360"/>
    <n v="236"/>
    <n v="112"/>
    <n v="21"/>
    <n v="2095"/>
  </r>
  <r>
    <x v="1"/>
    <x v="8"/>
    <x v="35"/>
    <x v="0"/>
    <n v="212"/>
    <n v="13"/>
    <n v="1"/>
    <n v="22"/>
    <n v="8"/>
    <n v="3"/>
    <n v="28"/>
    <n v="0"/>
    <n v="0"/>
    <n v="720"/>
    <n v="64"/>
    <n v="4"/>
    <n v="3"/>
    <n v="1743"/>
    <n v="195"/>
    <n v="159"/>
    <n v="10"/>
    <n v="1850"/>
    <n v="210"/>
    <n v="115"/>
    <n v="9"/>
    <n v="305"/>
    <n v="20"/>
    <n v="22"/>
    <n v="4"/>
    <n v="143"/>
    <n v="10"/>
    <n v="0"/>
    <n v="0"/>
    <n v="0"/>
    <n v="1"/>
    <n v="0"/>
    <n v="0"/>
    <n v="0"/>
    <n v="0"/>
    <n v="0"/>
    <n v="0"/>
    <n v="0"/>
    <n v="0"/>
    <n v="0"/>
    <n v="0"/>
    <n v="0"/>
    <n v="0"/>
    <n v="0"/>
    <n v="0"/>
    <n v="12"/>
    <n v="1"/>
    <n v="171"/>
    <n v="28"/>
    <n v="638"/>
    <n v="1331"/>
    <n v="1488"/>
    <n v="252"/>
    <n v="133"/>
    <n v="5178"/>
    <n v="0"/>
    <n v="717"/>
    <n v="789"/>
    <n v="113"/>
    <n v="3422"/>
    <n v="83"/>
    <n v="6"/>
    <n v="1"/>
    <n v="3"/>
    <n v="0"/>
    <n v="60"/>
    <n v="2"/>
    <n v="365"/>
    <n v="577"/>
    <n v="24"/>
    <n v="105"/>
    <n v="65"/>
    <n v="401"/>
    <n v="12"/>
    <n v="1"/>
    <n v="147"/>
    <n v="28"/>
    <n v="594"/>
    <n v="1059"/>
    <n v="1303"/>
    <n v="181"/>
    <n v="125"/>
    <n v="2498"/>
  </r>
  <r>
    <x v="1"/>
    <x v="9"/>
    <x v="36"/>
    <x v="0"/>
    <n v="58"/>
    <n v="1"/>
    <n v="0"/>
    <n v="5"/>
    <n v="2"/>
    <n v="3"/>
    <n v="0"/>
    <n v="0"/>
    <n v="0"/>
    <n v="205"/>
    <n v="12"/>
    <n v="12"/>
    <n v="6"/>
    <n v="620"/>
    <n v="60"/>
    <n v="58"/>
    <n v="13"/>
    <n v="418"/>
    <n v="34"/>
    <n v="46"/>
    <n v="11"/>
    <n v="67"/>
    <n v="7"/>
    <n v="12"/>
    <n v="5"/>
    <n v="32"/>
    <n v="6"/>
    <n v="2"/>
    <n v="1"/>
    <n v="0"/>
    <n v="0"/>
    <n v="0"/>
    <n v="0"/>
    <n v="0"/>
    <n v="0"/>
    <n v="0"/>
    <n v="0"/>
    <n v="0"/>
    <n v="0"/>
    <n v="0"/>
    <n v="0"/>
    <n v="0"/>
    <n v="0"/>
    <n v="0"/>
    <n v="0"/>
    <n v="1"/>
    <n v="0"/>
    <n v="47"/>
    <n v="0"/>
    <n v="168"/>
    <n v="467"/>
    <n v="310"/>
    <n v="40"/>
    <n v="21"/>
    <n v="2000"/>
    <n v="0"/>
    <n v="44"/>
    <n v="678"/>
    <n v="166"/>
    <n v="1021"/>
    <n v="11"/>
    <n v="1"/>
    <n v="0"/>
    <n v="1"/>
    <n v="0"/>
    <n v="7"/>
    <n v="0"/>
    <n v="88"/>
    <n v="75"/>
    <n v="0"/>
    <n v="7"/>
    <n v="12"/>
    <n v="135"/>
    <n v="1"/>
    <n v="0"/>
    <n v="28"/>
    <n v="0"/>
    <n v="143"/>
    <n v="334"/>
    <n v="214"/>
    <n v="20"/>
    <n v="20"/>
    <n v="618"/>
  </r>
  <r>
    <x v="1"/>
    <x v="8"/>
    <x v="37"/>
    <x v="0"/>
    <n v="41"/>
    <n v="0"/>
    <n v="0"/>
    <n v="1"/>
    <n v="5"/>
    <n v="1"/>
    <n v="3"/>
    <n v="0"/>
    <n v="0"/>
    <n v="117"/>
    <n v="4"/>
    <n v="14"/>
    <n v="2"/>
    <n v="542"/>
    <n v="11"/>
    <n v="92"/>
    <n v="11"/>
    <n v="394"/>
    <n v="4"/>
    <n v="64"/>
    <n v="71"/>
    <n v="103"/>
    <n v="0"/>
    <n v="13"/>
    <n v="10"/>
    <n v="27"/>
    <n v="1"/>
    <n v="0"/>
    <n v="2"/>
    <n v="0"/>
    <n v="0"/>
    <n v="0"/>
    <n v="0"/>
    <n v="0"/>
    <n v="0"/>
    <n v="0"/>
    <n v="0"/>
    <n v="0"/>
    <n v="0"/>
    <n v="0"/>
    <n v="0"/>
    <n v="0"/>
    <n v="0"/>
    <n v="0"/>
    <n v="0"/>
    <n v="0"/>
    <n v="0"/>
    <n v="33"/>
    <n v="3"/>
    <n v="96"/>
    <n v="402"/>
    <n v="246"/>
    <n v="79"/>
    <n v="24"/>
    <n v="2964"/>
    <n v="0"/>
    <n v="28"/>
    <n v="179"/>
    <n v="704"/>
    <n v="1958"/>
    <n v="14"/>
    <n v="0"/>
    <n v="0"/>
    <n v="0"/>
    <n v="0"/>
    <n v="10"/>
    <n v="1"/>
    <n v="33"/>
    <n v="31"/>
    <n v="13"/>
    <n v="49"/>
    <n v="18"/>
    <n v="86"/>
    <n v="0"/>
    <n v="0"/>
    <n v="24"/>
    <n v="2"/>
    <n v="78"/>
    <n v="297"/>
    <n v="172"/>
    <n v="58"/>
    <n v="21"/>
    <n v="1389"/>
  </r>
  <r>
    <x v="1"/>
    <x v="6"/>
    <x v="38"/>
    <x v="0"/>
    <n v="112"/>
    <n v="4"/>
    <n v="0"/>
    <n v="3"/>
    <n v="14"/>
    <n v="2"/>
    <n v="0"/>
    <n v="0"/>
    <n v="0"/>
    <n v="359"/>
    <n v="12"/>
    <n v="31"/>
    <n v="5"/>
    <n v="1013"/>
    <n v="33"/>
    <n v="152"/>
    <n v="37"/>
    <n v="952"/>
    <n v="10"/>
    <n v="183"/>
    <n v="93"/>
    <n v="163"/>
    <n v="2"/>
    <n v="37"/>
    <n v="8"/>
    <n v="57"/>
    <n v="5"/>
    <n v="5"/>
    <n v="0"/>
    <n v="0"/>
    <n v="0"/>
    <n v="0"/>
    <n v="0"/>
    <n v="0"/>
    <n v="0"/>
    <n v="0"/>
    <n v="0"/>
    <n v="0"/>
    <n v="0"/>
    <n v="0"/>
    <n v="0"/>
    <n v="1"/>
    <n v="0"/>
    <n v="0"/>
    <n v="0"/>
    <n v="4"/>
    <n v="0"/>
    <n v="88"/>
    <n v="0"/>
    <n v="309"/>
    <n v="753"/>
    <n v="654"/>
    <n v="108"/>
    <n v="46"/>
    <n v="4235"/>
    <n v="0"/>
    <n v="11"/>
    <n v="1329"/>
    <n v="449"/>
    <n v="2279"/>
    <n v="41"/>
    <n v="3"/>
    <n v="0"/>
    <n v="2"/>
    <n v="0"/>
    <n v="21"/>
    <n v="0"/>
    <n v="161"/>
    <n v="199"/>
    <n v="8"/>
    <n v="45"/>
    <n v="21"/>
    <n v="183"/>
    <n v="3"/>
    <n v="0"/>
    <n v="68"/>
    <n v="0"/>
    <n v="285"/>
    <n v="556"/>
    <n v="520"/>
    <n v="78"/>
    <n v="37"/>
    <n v="1496"/>
  </r>
  <r>
    <x v="1"/>
    <x v="10"/>
    <x v="39"/>
    <x v="0"/>
    <n v="66"/>
    <n v="1"/>
    <n v="0"/>
    <n v="11"/>
    <n v="9"/>
    <n v="2"/>
    <n v="6"/>
    <n v="0"/>
    <n v="0"/>
    <n v="169"/>
    <n v="18"/>
    <n v="13"/>
    <n v="4"/>
    <n v="722"/>
    <n v="96"/>
    <n v="125"/>
    <n v="26"/>
    <n v="474"/>
    <n v="14"/>
    <n v="114"/>
    <n v="12"/>
    <n v="98"/>
    <n v="2"/>
    <n v="24"/>
    <n v="4"/>
    <n v="26"/>
    <n v="5"/>
    <n v="0"/>
    <n v="0"/>
    <n v="0"/>
    <n v="1"/>
    <n v="0"/>
    <n v="0"/>
    <n v="0"/>
    <n v="0"/>
    <n v="0"/>
    <n v="0"/>
    <n v="0"/>
    <n v="0"/>
    <n v="1"/>
    <n v="0"/>
    <n v="0"/>
    <n v="0"/>
    <n v="0"/>
    <n v="0"/>
    <n v="0"/>
    <n v="0"/>
    <n v="43"/>
    <n v="5"/>
    <n v="133"/>
    <n v="450"/>
    <n v="328"/>
    <n v="63"/>
    <n v="21"/>
    <n v="2542"/>
    <n v="0"/>
    <n v="143"/>
    <n v="1133"/>
    <n v="162"/>
    <n v="1017"/>
    <n v="11"/>
    <n v="0"/>
    <n v="0"/>
    <n v="0"/>
    <n v="0"/>
    <n v="9"/>
    <n v="1"/>
    <n v="27"/>
    <n v="40"/>
    <n v="4"/>
    <n v="16"/>
    <n v="9"/>
    <n v="42"/>
    <n v="0"/>
    <n v="0"/>
    <n v="28"/>
    <n v="4"/>
    <n v="106"/>
    <n v="253"/>
    <n v="193"/>
    <n v="33"/>
    <n v="18"/>
    <n v="484"/>
  </r>
  <r>
    <x v="1"/>
    <x v="11"/>
    <x v="40"/>
    <x v="0"/>
    <n v="87"/>
    <n v="2"/>
    <n v="0"/>
    <n v="34"/>
    <n v="1"/>
    <n v="5"/>
    <n v="12"/>
    <n v="2"/>
    <n v="0"/>
    <n v="196"/>
    <n v="22"/>
    <n v="0"/>
    <n v="1"/>
    <n v="754"/>
    <n v="235"/>
    <n v="86"/>
    <n v="27"/>
    <n v="437"/>
    <n v="125"/>
    <n v="28"/>
    <n v="0"/>
    <n v="35"/>
    <n v="3"/>
    <n v="6"/>
    <n v="0"/>
    <n v="24"/>
    <n v="5"/>
    <n v="0"/>
    <n v="0"/>
    <n v="0"/>
    <n v="0"/>
    <n v="0"/>
    <n v="0"/>
    <n v="0"/>
    <n v="0"/>
    <n v="0"/>
    <n v="0"/>
    <n v="0"/>
    <n v="0"/>
    <n v="1"/>
    <n v="0"/>
    <n v="0"/>
    <n v="0"/>
    <n v="0"/>
    <n v="0"/>
    <n v="2"/>
    <n v="0"/>
    <n v="46"/>
    <n v="9"/>
    <n v="166"/>
    <n v="365"/>
    <n v="273"/>
    <n v="25"/>
    <n v="18"/>
    <n v="2822"/>
    <n v="0"/>
    <n v="371"/>
    <n v="902"/>
    <n v="691"/>
    <n v="741"/>
    <n v="4"/>
    <n v="1"/>
    <n v="0"/>
    <n v="1"/>
    <n v="0"/>
    <n v="3"/>
    <n v="3"/>
    <n v="36"/>
    <n v="22"/>
    <n v="0"/>
    <n v="3"/>
    <n v="7"/>
    <n v="28"/>
    <n v="2"/>
    <n v="0"/>
    <n v="24"/>
    <n v="9"/>
    <n v="123"/>
    <n v="165"/>
    <n v="144"/>
    <n v="8"/>
    <n v="12"/>
    <n v="177"/>
  </r>
  <r>
    <x v="1"/>
    <x v="9"/>
    <x v="41"/>
    <x v="0"/>
    <n v="79"/>
    <n v="1"/>
    <n v="0"/>
    <n v="2"/>
    <n v="12"/>
    <n v="1"/>
    <n v="0"/>
    <n v="0"/>
    <n v="0"/>
    <n v="279"/>
    <n v="7"/>
    <n v="41"/>
    <n v="3"/>
    <n v="864"/>
    <n v="11"/>
    <n v="191"/>
    <n v="13"/>
    <n v="651"/>
    <n v="8"/>
    <n v="219"/>
    <n v="2"/>
    <n v="121"/>
    <n v="3"/>
    <n v="39"/>
    <n v="3"/>
    <n v="37"/>
    <n v="1"/>
    <n v="3"/>
    <n v="0"/>
    <n v="0"/>
    <n v="0"/>
    <n v="0"/>
    <n v="0"/>
    <n v="0"/>
    <n v="0"/>
    <n v="0"/>
    <n v="0"/>
    <n v="0"/>
    <n v="0"/>
    <n v="0"/>
    <n v="0"/>
    <n v="0"/>
    <n v="0"/>
    <n v="0"/>
    <n v="0"/>
    <n v="0"/>
    <n v="0"/>
    <n v="63"/>
    <n v="0"/>
    <n v="225"/>
    <n v="622"/>
    <n v="410"/>
    <n v="74"/>
    <n v="33"/>
    <n v="3232"/>
    <n v="0"/>
    <n v="21"/>
    <n v="1258"/>
    <n v="119"/>
    <n v="1711"/>
    <n v="24"/>
    <n v="0"/>
    <n v="0"/>
    <n v="0"/>
    <n v="0"/>
    <n v="20"/>
    <n v="0"/>
    <n v="96"/>
    <n v="115"/>
    <n v="4"/>
    <n v="29"/>
    <n v="18"/>
    <n v="134"/>
    <n v="0"/>
    <n v="0"/>
    <n v="46"/>
    <n v="0"/>
    <n v="188"/>
    <n v="462"/>
    <n v="295"/>
    <n v="44"/>
    <n v="29"/>
    <n v="1053"/>
  </r>
  <r>
    <x v="1"/>
    <x v="12"/>
    <x v="42"/>
    <x v="0"/>
    <n v="193"/>
    <n v="3"/>
    <n v="0"/>
    <n v="7"/>
    <n v="16"/>
    <n v="5"/>
    <n v="2"/>
    <n v="0"/>
    <n v="0"/>
    <n v="288"/>
    <n v="11"/>
    <n v="32"/>
    <n v="16"/>
    <n v="1199"/>
    <n v="27"/>
    <n v="201"/>
    <n v="52"/>
    <n v="875"/>
    <n v="23"/>
    <n v="161"/>
    <n v="63"/>
    <n v="344"/>
    <n v="7"/>
    <n v="43"/>
    <n v="11"/>
    <n v="57"/>
    <n v="5"/>
    <n v="7"/>
    <n v="0"/>
    <n v="0"/>
    <n v="1"/>
    <n v="0"/>
    <n v="0"/>
    <n v="0"/>
    <n v="0"/>
    <n v="0"/>
    <n v="0"/>
    <n v="0"/>
    <n v="0"/>
    <n v="0"/>
    <n v="0"/>
    <n v="0"/>
    <n v="0"/>
    <n v="0"/>
    <n v="0"/>
    <n v="2"/>
    <n v="0"/>
    <n v="157"/>
    <n v="2"/>
    <n v="224"/>
    <n v="891"/>
    <n v="617"/>
    <n v="277"/>
    <n v="43"/>
    <n v="7793"/>
    <n v="0"/>
    <n v="24"/>
    <n v="1733"/>
    <n v="952"/>
    <n v="4836"/>
    <n v="77"/>
    <n v="2"/>
    <n v="0"/>
    <n v="1"/>
    <n v="0"/>
    <n v="65"/>
    <n v="1"/>
    <n v="137"/>
    <n v="285"/>
    <n v="21"/>
    <n v="128"/>
    <n v="26"/>
    <n v="236"/>
    <n v="2"/>
    <n v="0"/>
    <n v="140"/>
    <n v="1"/>
    <n v="204"/>
    <n v="711"/>
    <n v="504"/>
    <n v="204"/>
    <n v="33"/>
    <n v="3662"/>
  </r>
  <r>
    <x v="1"/>
    <x v="10"/>
    <x v="43"/>
    <x v="0"/>
    <n v="45"/>
    <n v="1"/>
    <n v="0"/>
    <n v="8"/>
    <n v="1"/>
    <n v="1"/>
    <n v="1"/>
    <n v="0"/>
    <n v="0"/>
    <n v="148"/>
    <n v="18"/>
    <n v="1"/>
    <n v="2"/>
    <n v="404"/>
    <n v="69"/>
    <n v="23"/>
    <n v="5"/>
    <n v="435"/>
    <n v="68"/>
    <n v="21"/>
    <n v="5"/>
    <n v="66"/>
    <n v="6"/>
    <n v="8"/>
    <n v="1"/>
    <n v="28"/>
    <n v="3"/>
    <n v="0"/>
    <n v="1"/>
    <n v="0"/>
    <n v="0"/>
    <n v="0"/>
    <n v="0"/>
    <n v="0"/>
    <n v="0"/>
    <n v="0"/>
    <n v="0"/>
    <n v="0"/>
    <n v="0"/>
    <n v="0"/>
    <n v="0"/>
    <n v="0"/>
    <n v="0"/>
    <n v="0"/>
    <n v="0"/>
    <n v="1"/>
    <n v="0"/>
    <n v="35"/>
    <n v="1"/>
    <n v="124"/>
    <n v="298"/>
    <n v="330"/>
    <n v="50"/>
    <n v="23"/>
    <n v="1230"/>
    <n v="0"/>
    <n v="179"/>
    <n v="285"/>
    <n v="51"/>
    <n v="661"/>
    <n v="17"/>
    <n v="1"/>
    <n v="0"/>
    <n v="1"/>
    <n v="0"/>
    <n v="16"/>
    <n v="0"/>
    <n v="83"/>
    <n v="144"/>
    <n v="1"/>
    <n v="14"/>
    <n v="12"/>
    <n v="83"/>
    <n v="1"/>
    <n v="0"/>
    <n v="31"/>
    <n v="1"/>
    <n v="112"/>
    <n v="216"/>
    <n v="275"/>
    <n v="25"/>
    <n v="19"/>
    <n v="415"/>
  </r>
  <r>
    <x v="1"/>
    <x v="13"/>
    <x v="44"/>
    <x v="0"/>
    <n v="166"/>
    <n v="2"/>
    <n v="0"/>
    <n v="4"/>
    <n v="18"/>
    <n v="11"/>
    <n v="4"/>
    <n v="0"/>
    <n v="1"/>
    <n v="255"/>
    <n v="6"/>
    <n v="15"/>
    <n v="8"/>
    <n v="1145"/>
    <n v="45"/>
    <n v="177"/>
    <n v="73"/>
    <n v="851"/>
    <n v="18"/>
    <n v="140"/>
    <n v="90"/>
    <n v="145"/>
    <n v="0"/>
    <n v="32"/>
    <n v="9"/>
    <n v="38"/>
    <n v="7"/>
    <n v="0"/>
    <n v="0"/>
    <n v="0"/>
    <n v="0"/>
    <n v="0"/>
    <n v="0"/>
    <n v="0"/>
    <n v="0"/>
    <n v="0"/>
    <n v="0"/>
    <n v="0"/>
    <n v="0"/>
    <n v="0"/>
    <n v="0"/>
    <n v="0"/>
    <n v="0"/>
    <n v="0"/>
    <n v="0"/>
    <n v="2"/>
    <n v="0"/>
    <n v="130"/>
    <n v="3"/>
    <n v="223"/>
    <n v="802"/>
    <n v="578"/>
    <n v="101"/>
    <n v="30"/>
    <n v="3581"/>
    <n v="0"/>
    <n v="18"/>
    <n v="321"/>
    <n v="1063"/>
    <n v="2043"/>
    <n v="62"/>
    <n v="1"/>
    <n v="0"/>
    <n v="1"/>
    <n v="0"/>
    <n v="51"/>
    <n v="1"/>
    <n v="131"/>
    <n v="156"/>
    <n v="8"/>
    <n v="56"/>
    <n v="12"/>
    <n v="245"/>
    <n v="2"/>
    <n v="0"/>
    <n v="109"/>
    <n v="3"/>
    <n v="201"/>
    <n v="605"/>
    <n v="470"/>
    <n v="68"/>
    <n v="26"/>
    <n v="1288"/>
  </r>
  <r>
    <x v="1"/>
    <x v="10"/>
    <x v="45"/>
    <x v="0"/>
    <n v="75"/>
    <n v="2"/>
    <n v="0"/>
    <n v="12"/>
    <n v="5"/>
    <n v="2"/>
    <n v="9"/>
    <n v="0"/>
    <n v="0"/>
    <n v="367"/>
    <n v="48"/>
    <n v="11"/>
    <n v="6"/>
    <n v="913"/>
    <n v="167"/>
    <n v="107"/>
    <n v="27"/>
    <n v="678"/>
    <n v="74"/>
    <n v="126"/>
    <n v="27"/>
    <n v="49"/>
    <n v="9"/>
    <n v="10"/>
    <n v="4"/>
    <n v="47"/>
    <n v="11"/>
    <n v="1"/>
    <n v="0"/>
    <n v="0"/>
    <n v="0"/>
    <n v="0"/>
    <n v="0"/>
    <n v="0"/>
    <n v="0"/>
    <n v="0"/>
    <n v="0"/>
    <n v="0"/>
    <n v="0"/>
    <n v="0"/>
    <n v="0"/>
    <n v="0"/>
    <n v="0"/>
    <n v="0"/>
    <n v="0"/>
    <n v="2"/>
    <n v="0"/>
    <n v="54"/>
    <n v="9"/>
    <n v="294"/>
    <n v="582"/>
    <n v="433"/>
    <n v="24"/>
    <n v="33"/>
    <n v="2329"/>
    <n v="0"/>
    <n v="264"/>
    <n v="757"/>
    <n v="179"/>
    <n v="1031"/>
    <n v="15"/>
    <n v="1"/>
    <n v="0"/>
    <n v="1"/>
    <n v="0"/>
    <n v="15"/>
    <n v="1"/>
    <n v="134"/>
    <n v="86"/>
    <n v="2"/>
    <n v="10"/>
    <n v="18"/>
    <n v="98"/>
    <n v="2"/>
    <n v="0"/>
    <n v="44"/>
    <n v="7"/>
    <n v="245"/>
    <n v="359"/>
    <n v="274"/>
    <n v="15"/>
    <n v="27"/>
    <n v="467"/>
  </r>
  <r>
    <x v="1"/>
    <x v="7"/>
    <x v="46"/>
    <x v="0"/>
    <n v="87"/>
    <n v="3"/>
    <n v="0"/>
    <n v="14"/>
    <n v="6"/>
    <n v="0"/>
    <n v="0"/>
    <n v="0"/>
    <n v="0"/>
    <n v="301"/>
    <n v="23"/>
    <n v="8"/>
    <n v="0"/>
    <n v="1035"/>
    <n v="165"/>
    <n v="66"/>
    <n v="17"/>
    <n v="632"/>
    <n v="77"/>
    <n v="102"/>
    <n v="3"/>
    <n v="99"/>
    <n v="25"/>
    <n v="11"/>
    <n v="5"/>
    <n v="54"/>
    <n v="11"/>
    <n v="1"/>
    <n v="0"/>
    <n v="0"/>
    <n v="1"/>
    <n v="0"/>
    <n v="0"/>
    <n v="0"/>
    <n v="0"/>
    <n v="0"/>
    <n v="0"/>
    <n v="0"/>
    <n v="0"/>
    <n v="0"/>
    <n v="0"/>
    <n v="0"/>
    <n v="0"/>
    <n v="0"/>
    <n v="0"/>
    <n v="2"/>
    <n v="0"/>
    <n v="66"/>
    <n v="0"/>
    <n v="265"/>
    <n v="755"/>
    <n v="435"/>
    <n v="55"/>
    <n v="40"/>
    <n v="2089"/>
    <n v="0"/>
    <n v="370"/>
    <n v="480"/>
    <n v="99"/>
    <n v="1055"/>
    <n v="21"/>
    <n v="1"/>
    <n v="0"/>
    <n v="2"/>
    <n v="0"/>
    <n v="16"/>
    <n v="0"/>
    <n v="105"/>
    <n v="66"/>
    <n v="2"/>
    <n v="16"/>
    <n v="16"/>
    <n v="172"/>
    <n v="2"/>
    <n v="0"/>
    <n v="50"/>
    <n v="0"/>
    <n v="233"/>
    <n v="500"/>
    <n v="281"/>
    <n v="24"/>
    <n v="35"/>
    <n v="502"/>
  </r>
  <r>
    <x v="1"/>
    <x v="7"/>
    <x v="47"/>
    <x v="0"/>
    <n v="81"/>
    <n v="7"/>
    <n v="10"/>
    <n v="5"/>
    <n v="3"/>
    <n v="5"/>
    <n v="75"/>
    <n v="6"/>
    <n v="3"/>
    <n v="204"/>
    <n v="49"/>
    <n v="0"/>
    <n v="5"/>
    <n v="732"/>
    <n v="128"/>
    <n v="38"/>
    <n v="23"/>
    <n v="714"/>
    <n v="287"/>
    <n v="43"/>
    <n v="44"/>
    <n v="135"/>
    <n v="17"/>
    <n v="15"/>
    <n v="5"/>
    <n v="58"/>
    <n v="4"/>
    <n v="1"/>
    <n v="0"/>
    <n v="0"/>
    <n v="0"/>
    <n v="0"/>
    <n v="0"/>
    <n v="0"/>
    <n v="0"/>
    <n v="0"/>
    <n v="0"/>
    <n v="0"/>
    <n v="0"/>
    <n v="1"/>
    <n v="0"/>
    <n v="0"/>
    <n v="0"/>
    <n v="0"/>
    <n v="0"/>
    <n v="7"/>
    <n v="10"/>
    <n v="68"/>
    <n v="61"/>
    <n v="145"/>
    <n v="518"/>
    <n v="325"/>
    <n v="92"/>
    <n v="49"/>
    <n v="2608"/>
    <n v="0"/>
    <n v="102"/>
    <n v="763"/>
    <n v="349"/>
    <n v="1297"/>
    <n v="27"/>
    <n v="2"/>
    <n v="6"/>
    <n v="1"/>
    <n v="5"/>
    <n v="23"/>
    <n v="46"/>
    <n v="74"/>
    <n v="94"/>
    <n v="5"/>
    <n v="28"/>
    <n v="35"/>
    <n v="164"/>
    <n v="7"/>
    <n v="10"/>
    <n v="55"/>
    <n v="58"/>
    <n v="125"/>
    <n v="395"/>
    <n v="240"/>
    <n v="52"/>
    <n v="46"/>
    <n v="772"/>
  </r>
  <r>
    <x v="1"/>
    <x v="9"/>
    <x v="48"/>
    <x v="0"/>
    <n v="286"/>
    <n v="11"/>
    <n v="1"/>
    <n v="8"/>
    <n v="38"/>
    <n v="4"/>
    <n v="1"/>
    <n v="0"/>
    <n v="0"/>
    <n v="371"/>
    <n v="25"/>
    <n v="19"/>
    <n v="4"/>
    <n v="1398"/>
    <n v="36"/>
    <n v="240"/>
    <n v="19"/>
    <n v="1136"/>
    <n v="3"/>
    <n v="209"/>
    <n v="18"/>
    <n v="323"/>
    <n v="2"/>
    <n v="67"/>
    <n v="8"/>
    <n v="72"/>
    <n v="8"/>
    <n v="1"/>
    <n v="2"/>
    <n v="0"/>
    <n v="0"/>
    <n v="0"/>
    <n v="0"/>
    <n v="0"/>
    <n v="0"/>
    <n v="0"/>
    <n v="0"/>
    <n v="0"/>
    <n v="0"/>
    <n v="1"/>
    <n v="0"/>
    <n v="0"/>
    <n v="0"/>
    <n v="0"/>
    <n v="0"/>
    <n v="11"/>
    <n v="1"/>
    <n v="229"/>
    <n v="0"/>
    <n v="313"/>
    <n v="1054"/>
    <n v="879"/>
    <n v="235"/>
    <n v="57"/>
    <n v="5916"/>
    <n v="0"/>
    <n v="11"/>
    <n v="2049"/>
    <n v="269"/>
    <n v="3396"/>
    <n v="111"/>
    <n v="5"/>
    <n v="1"/>
    <n v="3"/>
    <n v="0"/>
    <n v="96"/>
    <n v="0"/>
    <n v="169"/>
    <n v="384"/>
    <n v="13"/>
    <n v="88"/>
    <n v="36"/>
    <n v="345"/>
    <n v="10"/>
    <n v="1"/>
    <n v="190"/>
    <n v="0"/>
    <n v="284"/>
    <n v="824"/>
    <n v="732"/>
    <n v="160"/>
    <n v="50"/>
    <n v="2392"/>
  </r>
  <r>
    <x v="1"/>
    <x v="7"/>
    <x v="49"/>
    <x v="0"/>
    <n v="657"/>
    <n v="28"/>
    <n v="3"/>
    <n v="110"/>
    <n v="34"/>
    <n v="3"/>
    <n v="7"/>
    <n v="0"/>
    <n v="0"/>
    <n v="785"/>
    <n v="65"/>
    <n v="28"/>
    <n v="9"/>
    <n v="2379"/>
    <n v="372"/>
    <n v="175"/>
    <n v="30"/>
    <n v="1685"/>
    <n v="174"/>
    <n v="203"/>
    <n v="18"/>
    <n v="405"/>
    <n v="30"/>
    <n v="79"/>
    <n v="9"/>
    <n v="150"/>
    <n v="31"/>
    <n v="8"/>
    <n v="1"/>
    <n v="0"/>
    <n v="7"/>
    <n v="0"/>
    <n v="0"/>
    <n v="0"/>
    <n v="0"/>
    <n v="0"/>
    <n v="0"/>
    <n v="0"/>
    <n v="0"/>
    <n v="0"/>
    <n v="0"/>
    <n v="0"/>
    <n v="0"/>
    <n v="0"/>
    <n v="0"/>
    <n v="20"/>
    <n v="3"/>
    <n v="495"/>
    <n v="6"/>
    <n v="671"/>
    <n v="1727"/>
    <n v="1253"/>
    <n v="277"/>
    <n v="107"/>
    <n v="6480"/>
    <n v="0"/>
    <n v="170"/>
    <n v="1973"/>
    <n v="267"/>
    <n v="3810"/>
    <n v="203"/>
    <n v="9"/>
    <n v="2"/>
    <n v="8"/>
    <n v="2"/>
    <n v="188"/>
    <n v="4"/>
    <n v="383"/>
    <n v="563"/>
    <n v="28"/>
    <n v="98"/>
    <n v="62"/>
    <n v="573"/>
    <n v="19"/>
    <n v="3"/>
    <n v="385"/>
    <n v="6"/>
    <n v="604"/>
    <n v="1256"/>
    <n v="990"/>
    <n v="179"/>
    <n v="99"/>
    <n v="2441"/>
  </r>
  <r>
    <x v="1"/>
    <x v="9"/>
    <x v="50"/>
    <x v="0"/>
    <n v="205"/>
    <n v="1"/>
    <n v="0"/>
    <n v="30"/>
    <n v="4"/>
    <n v="3"/>
    <n v="1"/>
    <n v="0"/>
    <n v="0"/>
    <n v="523"/>
    <n v="69"/>
    <n v="9"/>
    <n v="6"/>
    <n v="1263"/>
    <n v="184"/>
    <n v="56"/>
    <n v="26"/>
    <n v="1279"/>
    <n v="186"/>
    <n v="69"/>
    <n v="32"/>
    <n v="301"/>
    <n v="12"/>
    <n v="50"/>
    <n v="12"/>
    <n v="87"/>
    <n v="21"/>
    <n v="1"/>
    <n v="0"/>
    <n v="0"/>
    <n v="0"/>
    <n v="0"/>
    <n v="0"/>
    <n v="0"/>
    <n v="0"/>
    <n v="0"/>
    <n v="0"/>
    <n v="0"/>
    <n v="0"/>
    <n v="0"/>
    <n v="0"/>
    <n v="0"/>
    <n v="0"/>
    <n v="0"/>
    <n v="0"/>
    <n v="1"/>
    <n v="0"/>
    <n v="166"/>
    <n v="1"/>
    <n v="434"/>
    <n v="966"/>
    <n v="969"/>
    <n v="219"/>
    <n v="65"/>
    <n v="5405"/>
    <n v="0"/>
    <n v="41"/>
    <n v="1413"/>
    <n v="518"/>
    <n v="3278"/>
    <n v="87"/>
    <n v="0"/>
    <n v="0"/>
    <n v="0"/>
    <n v="0"/>
    <n v="74"/>
    <n v="0"/>
    <n v="267"/>
    <n v="458"/>
    <n v="16"/>
    <n v="88"/>
    <n v="41"/>
    <n v="376"/>
    <n v="1"/>
    <n v="0"/>
    <n v="143"/>
    <n v="1"/>
    <n v="395"/>
    <n v="766"/>
    <n v="824"/>
    <n v="165"/>
    <n v="58"/>
    <n v="2309"/>
  </r>
  <r>
    <x v="1"/>
    <x v="9"/>
    <x v="51"/>
    <x v="0"/>
    <n v="198"/>
    <n v="3"/>
    <n v="0"/>
    <n v="10"/>
    <n v="14"/>
    <n v="3"/>
    <n v="2"/>
    <n v="1"/>
    <n v="0"/>
    <n v="292"/>
    <n v="25"/>
    <n v="8"/>
    <n v="7"/>
    <n v="1472"/>
    <n v="39"/>
    <n v="159"/>
    <n v="43"/>
    <n v="863"/>
    <n v="27"/>
    <n v="115"/>
    <n v="37"/>
    <n v="465"/>
    <n v="3"/>
    <n v="33"/>
    <n v="8"/>
    <n v="44"/>
    <n v="4"/>
    <n v="3"/>
    <n v="0"/>
    <n v="0"/>
    <n v="0"/>
    <n v="1"/>
    <n v="0"/>
    <n v="0"/>
    <n v="0"/>
    <n v="0"/>
    <n v="0"/>
    <n v="0"/>
    <n v="0"/>
    <n v="0"/>
    <n v="0"/>
    <n v="0"/>
    <n v="0"/>
    <n v="0"/>
    <n v="0"/>
    <n v="2"/>
    <n v="0"/>
    <n v="157"/>
    <n v="1"/>
    <n v="242"/>
    <n v="1174"/>
    <n v="613"/>
    <n v="412"/>
    <n v="36"/>
    <n v="12740"/>
    <n v="0"/>
    <n v="29"/>
    <n v="1839"/>
    <n v="902"/>
    <n v="9601"/>
    <n v="70"/>
    <n v="1"/>
    <n v="0"/>
    <n v="1"/>
    <n v="0"/>
    <n v="58"/>
    <n v="1"/>
    <n v="154"/>
    <n v="273"/>
    <n v="25"/>
    <n v="224"/>
    <n v="20"/>
    <n v="481"/>
    <n v="2"/>
    <n v="0"/>
    <n v="133"/>
    <n v="1"/>
    <n v="219"/>
    <n v="971"/>
    <n v="505"/>
    <n v="347"/>
    <n v="29"/>
    <n v="7566"/>
  </r>
  <r>
    <x v="1"/>
    <x v="10"/>
    <x v="52"/>
    <x v="0"/>
    <n v="43"/>
    <n v="1"/>
    <n v="0"/>
    <n v="4"/>
    <n v="1"/>
    <n v="1"/>
    <n v="2"/>
    <n v="1"/>
    <n v="0"/>
    <n v="91"/>
    <n v="4"/>
    <n v="3"/>
    <n v="1"/>
    <n v="260"/>
    <n v="21"/>
    <n v="25"/>
    <n v="2"/>
    <n v="228"/>
    <n v="25"/>
    <n v="35"/>
    <n v="3"/>
    <n v="35"/>
    <n v="6"/>
    <n v="5"/>
    <n v="1"/>
    <n v="13"/>
    <n v="1"/>
    <n v="0"/>
    <n v="0"/>
    <n v="0"/>
    <n v="0"/>
    <n v="0"/>
    <n v="0"/>
    <n v="0"/>
    <n v="0"/>
    <n v="0"/>
    <n v="0"/>
    <n v="0"/>
    <n v="0"/>
    <n v="0"/>
    <n v="0"/>
    <n v="0"/>
    <n v="0"/>
    <n v="0"/>
    <n v="0"/>
    <n v="1"/>
    <n v="0"/>
    <n v="36"/>
    <n v="1"/>
    <n v="82"/>
    <n v="208"/>
    <n v="156"/>
    <n v="23"/>
    <n v="12"/>
    <n v="866"/>
    <n v="0"/>
    <n v="37"/>
    <n v="263"/>
    <n v="91"/>
    <n v="439"/>
    <n v="12"/>
    <n v="1"/>
    <n v="0"/>
    <n v="1"/>
    <n v="0"/>
    <n v="11"/>
    <n v="1"/>
    <n v="33"/>
    <n v="35"/>
    <n v="2"/>
    <n v="11"/>
    <n v="2"/>
    <n v="35"/>
    <n v="1"/>
    <n v="0"/>
    <n v="27"/>
    <n v="1"/>
    <n v="70"/>
    <n v="150"/>
    <n v="108"/>
    <n v="17"/>
    <n v="8"/>
    <n v="241"/>
  </r>
  <r>
    <x v="1"/>
    <x v="12"/>
    <x v="53"/>
    <x v="0"/>
    <n v="171"/>
    <n v="2"/>
    <n v="0"/>
    <n v="0"/>
    <n v="25"/>
    <n v="6"/>
    <n v="0"/>
    <n v="0"/>
    <n v="0"/>
    <n v="275"/>
    <n v="7"/>
    <n v="26"/>
    <n v="3"/>
    <n v="1137"/>
    <n v="29"/>
    <n v="193"/>
    <n v="31"/>
    <n v="890"/>
    <n v="13"/>
    <n v="161"/>
    <n v="11"/>
    <n v="175"/>
    <n v="1"/>
    <n v="36"/>
    <n v="13"/>
    <n v="43"/>
    <n v="2"/>
    <n v="3"/>
    <n v="0"/>
    <n v="0"/>
    <n v="0"/>
    <n v="0"/>
    <n v="0"/>
    <n v="0"/>
    <n v="0"/>
    <n v="0"/>
    <n v="0"/>
    <n v="0"/>
    <n v="0"/>
    <n v="0"/>
    <n v="0"/>
    <n v="0"/>
    <n v="0"/>
    <n v="0"/>
    <n v="0"/>
    <n v="2"/>
    <n v="0"/>
    <n v="139"/>
    <n v="0"/>
    <n v="233"/>
    <n v="835"/>
    <n v="684"/>
    <n v="121"/>
    <n v="35"/>
    <n v="5638"/>
    <n v="0"/>
    <n v="54"/>
    <n v="1648"/>
    <n v="440"/>
    <n v="3222"/>
    <n v="59"/>
    <n v="2"/>
    <n v="0"/>
    <n v="2"/>
    <n v="0"/>
    <n v="51"/>
    <n v="0"/>
    <n v="137"/>
    <n v="172"/>
    <n v="7"/>
    <n v="55"/>
    <n v="10"/>
    <n v="219"/>
    <n v="2"/>
    <n v="0"/>
    <n v="114"/>
    <n v="0"/>
    <n v="222"/>
    <n v="627"/>
    <n v="513"/>
    <n v="82"/>
    <n v="31"/>
    <n v="2134"/>
  </r>
  <r>
    <x v="1"/>
    <x v="8"/>
    <x v="54"/>
    <x v="0"/>
    <n v="216"/>
    <n v="8"/>
    <n v="0"/>
    <n v="19"/>
    <n v="25"/>
    <n v="4"/>
    <n v="0"/>
    <n v="0"/>
    <n v="0"/>
    <n v="538"/>
    <n v="39"/>
    <n v="33"/>
    <n v="12"/>
    <n v="1699"/>
    <n v="125"/>
    <n v="264"/>
    <n v="44"/>
    <n v="1494"/>
    <n v="97"/>
    <n v="255"/>
    <n v="32"/>
    <n v="268"/>
    <n v="3"/>
    <n v="60"/>
    <n v="7"/>
    <n v="51"/>
    <n v="11"/>
    <n v="2"/>
    <n v="0"/>
    <n v="0"/>
    <n v="0"/>
    <n v="0"/>
    <n v="0"/>
    <n v="0"/>
    <n v="0"/>
    <n v="0"/>
    <n v="0"/>
    <n v="0"/>
    <n v="0"/>
    <n v="0"/>
    <n v="0"/>
    <n v="0"/>
    <n v="0"/>
    <n v="0"/>
    <n v="0"/>
    <n v="7"/>
    <n v="0"/>
    <n v="165"/>
    <n v="0"/>
    <n v="453"/>
    <n v="1220"/>
    <n v="1074"/>
    <n v="178"/>
    <n v="36"/>
    <n v="5813"/>
    <n v="0"/>
    <n v="38"/>
    <n v="2069"/>
    <n v="343"/>
    <n v="3146"/>
    <n v="70"/>
    <n v="3"/>
    <n v="0"/>
    <n v="3"/>
    <n v="0"/>
    <n v="64"/>
    <n v="0"/>
    <n v="211"/>
    <n v="278"/>
    <n v="11"/>
    <n v="54"/>
    <n v="27"/>
    <n v="288"/>
    <n v="5"/>
    <n v="0"/>
    <n v="133"/>
    <n v="0"/>
    <n v="395"/>
    <n v="874"/>
    <n v="826"/>
    <n v="120"/>
    <n v="31"/>
    <n v="1926"/>
  </r>
  <r>
    <x v="1"/>
    <x v="11"/>
    <x v="55"/>
    <x v="0"/>
    <n v="222"/>
    <n v="8"/>
    <n v="0"/>
    <n v="15"/>
    <n v="29"/>
    <n v="4"/>
    <n v="5"/>
    <n v="0"/>
    <n v="0"/>
    <n v="416"/>
    <n v="49"/>
    <n v="25"/>
    <n v="4"/>
    <n v="1998"/>
    <n v="201"/>
    <n v="340"/>
    <n v="73"/>
    <n v="1384"/>
    <n v="112"/>
    <n v="262"/>
    <n v="42"/>
    <n v="411"/>
    <n v="18"/>
    <n v="90"/>
    <n v="17"/>
    <n v="83"/>
    <n v="11"/>
    <n v="2"/>
    <n v="0"/>
    <n v="0"/>
    <n v="0"/>
    <n v="1"/>
    <n v="0"/>
    <n v="0"/>
    <n v="0"/>
    <n v="0"/>
    <n v="0"/>
    <n v="0"/>
    <n v="0"/>
    <n v="0"/>
    <n v="0"/>
    <n v="0"/>
    <n v="0"/>
    <n v="0"/>
    <n v="0"/>
    <n v="6"/>
    <n v="0"/>
    <n v="167"/>
    <n v="5"/>
    <n v="330"/>
    <n v="1321"/>
    <n v="930"/>
    <n v="270"/>
    <n v="68"/>
    <n v="6810"/>
    <n v="0"/>
    <n v="99"/>
    <n v="2515"/>
    <n v="495"/>
    <n v="3422"/>
    <n v="47"/>
    <n v="1"/>
    <n v="0"/>
    <n v="1"/>
    <n v="0"/>
    <n v="40"/>
    <n v="3"/>
    <n v="131"/>
    <n v="197"/>
    <n v="14"/>
    <n v="60"/>
    <n v="40"/>
    <n v="216"/>
    <n v="5"/>
    <n v="0"/>
    <n v="129"/>
    <n v="5"/>
    <n v="286"/>
    <n v="885"/>
    <n v="638"/>
    <n v="146"/>
    <n v="64"/>
    <n v="1903"/>
  </r>
  <r>
    <x v="1"/>
    <x v="11"/>
    <x v="56"/>
    <x v="0"/>
    <n v="196"/>
    <n v="4"/>
    <n v="1"/>
    <n v="43"/>
    <n v="3"/>
    <n v="11"/>
    <n v="3"/>
    <n v="0"/>
    <n v="0"/>
    <n v="629"/>
    <n v="76"/>
    <n v="12"/>
    <n v="7"/>
    <n v="1675"/>
    <n v="495"/>
    <n v="134"/>
    <n v="31"/>
    <n v="1132"/>
    <n v="164"/>
    <n v="151"/>
    <n v="27"/>
    <n v="177"/>
    <n v="54"/>
    <n v="16"/>
    <n v="11"/>
    <n v="86"/>
    <n v="19"/>
    <n v="1"/>
    <n v="0"/>
    <n v="0"/>
    <n v="0"/>
    <n v="0"/>
    <n v="0"/>
    <n v="0"/>
    <n v="0"/>
    <n v="0"/>
    <n v="0"/>
    <n v="0"/>
    <n v="0"/>
    <n v="0"/>
    <n v="0"/>
    <n v="0"/>
    <n v="0"/>
    <n v="0"/>
    <n v="0"/>
    <n v="4"/>
    <n v="1"/>
    <n v="135"/>
    <n v="3"/>
    <n v="520"/>
    <n v="957"/>
    <n v="756"/>
    <n v="83"/>
    <n v="64"/>
    <n v="5959"/>
    <n v="0"/>
    <n v="1228"/>
    <n v="1764"/>
    <n v="656"/>
    <n v="2004"/>
    <n v="48"/>
    <n v="2"/>
    <n v="0"/>
    <n v="2"/>
    <n v="0"/>
    <n v="34"/>
    <n v="0"/>
    <n v="162"/>
    <n v="125"/>
    <n v="3"/>
    <n v="16"/>
    <n v="25"/>
    <n v="130"/>
    <n v="4"/>
    <n v="1"/>
    <n v="93"/>
    <n v="3"/>
    <n v="439"/>
    <n v="516"/>
    <n v="517"/>
    <n v="38"/>
    <n v="52"/>
    <n v="662"/>
  </r>
  <r>
    <x v="1"/>
    <x v="6"/>
    <x v="57"/>
    <x v="0"/>
    <n v="137"/>
    <n v="4"/>
    <n v="0"/>
    <n v="7"/>
    <n v="8"/>
    <n v="0"/>
    <n v="0"/>
    <n v="0"/>
    <n v="0"/>
    <n v="370"/>
    <n v="24"/>
    <n v="2"/>
    <n v="3"/>
    <n v="1144"/>
    <n v="80"/>
    <n v="87"/>
    <n v="9"/>
    <n v="1051"/>
    <n v="74"/>
    <n v="43"/>
    <n v="5"/>
    <n v="259"/>
    <n v="5"/>
    <n v="19"/>
    <n v="5"/>
    <n v="49"/>
    <n v="4"/>
    <n v="1"/>
    <n v="1"/>
    <n v="0"/>
    <n v="0"/>
    <n v="0"/>
    <n v="0"/>
    <n v="0"/>
    <n v="0"/>
    <n v="0"/>
    <n v="0"/>
    <n v="0"/>
    <n v="0"/>
    <n v="0"/>
    <n v="0"/>
    <n v="0"/>
    <n v="0"/>
    <n v="1"/>
    <n v="0"/>
    <n v="3"/>
    <n v="0"/>
    <n v="119"/>
    <n v="0"/>
    <n v="337"/>
    <n v="944"/>
    <n v="912"/>
    <n v="223"/>
    <n v="43"/>
    <n v="4365"/>
    <n v="1"/>
    <n v="146"/>
    <n v="777"/>
    <n v="166"/>
    <n v="3145"/>
    <n v="67"/>
    <n v="2"/>
    <n v="0"/>
    <n v="0"/>
    <n v="0"/>
    <n v="51"/>
    <n v="0"/>
    <n v="208"/>
    <n v="451"/>
    <n v="16"/>
    <n v="95"/>
    <n v="30"/>
    <n v="354"/>
    <n v="2"/>
    <n v="0"/>
    <n v="108"/>
    <n v="0"/>
    <n v="311"/>
    <n v="766"/>
    <n v="804"/>
    <n v="172"/>
    <n v="42"/>
    <n v="2464"/>
  </r>
  <r>
    <x v="1"/>
    <x v="10"/>
    <x v="58"/>
    <x v="0"/>
    <n v="68"/>
    <n v="0"/>
    <n v="0"/>
    <n v="3"/>
    <n v="6"/>
    <n v="1"/>
    <n v="1"/>
    <n v="0"/>
    <n v="0"/>
    <n v="337"/>
    <n v="25"/>
    <n v="44"/>
    <n v="2"/>
    <n v="745"/>
    <n v="62"/>
    <n v="162"/>
    <n v="19"/>
    <n v="720"/>
    <n v="49"/>
    <n v="161"/>
    <n v="36"/>
    <n v="103"/>
    <n v="2"/>
    <n v="31"/>
    <n v="11"/>
    <n v="31"/>
    <n v="3"/>
    <n v="0"/>
    <n v="0"/>
    <n v="0"/>
    <n v="0"/>
    <n v="0"/>
    <n v="0"/>
    <n v="0"/>
    <n v="0"/>
    <n v="0"/>
    <n v="0"/>
    <n v="0"/>
    <n v="0"/>
    <n v="0"/>
    <n v="0"/>
    <n v="0"/>
    <n v="0"/>
    <n v="0"/>
    <n v="0"/>
    <n v="0"/>
    <n v="0"/>
    <n v="56"/>
    <n v="1"/>
    <n v="258"/>
    <n v="483"/>
    <n v="454"/>
    <n v="53"/>
    <n v="27"/>
    <n v="1883"/>
    <n v="0"/>
    <n v="22"/>
    <n v="686"/>
    <n v="281"/>
    <n v="808"/>
    <n v="17"/>
    <n v="0"/>
    <n v="0"/>
    <n v="0"/>
    <n v="0"/>
    <n v="11"/>
    <n v="0"/>
    <n v="113"/>
    <n v="114"/>
    <n v="1"/>
    <n v="9"/>
    <n v="11"/>
    <n v="106"/>
    <n v="0"/>
    <n v="0"/>
    <n v="43"/>
    <n v="0"/>
    <n v="214"/>
    <n v="298"/>
    <n v="309"/>
    <n v="26"/>
    <n v="23"/>
    <n v="381"/>
  </r>
  <r>
    <x v="1"/>
    <x v="13"/>
    <x v="59"/>
    <x v="0"/>
    <n v="18"/>
    <n v="0"/>
    <n v="0"/>
    <n v="2"/>
    <n v="4"/>
    <n v="2"/>
    <n v="0"/>
    <n v="0"/>
    <n v="0"/>
    <n v="24"/>
    <n v="2"/>
    <n v="4"/>
    <n v="3"/>
    <n v="383"/>
    <n v="75"/>
    <n v="68"/>
    <n v="29"/>
    <n v="181"/>
    <n v="21"/>
    <n v="57"/>
    <n v="21"/>
    <n v="34"/>
    <n v="8"/>
    <n v="4"/>
    <n v="3"/>
    <n v="2"/>
    <n v="1"/>
    <n v="0"/>
    <n v="0"/>
    <n v="0"/>
    <n v="0"/>
    <n v="0"/>
    <n v="0"/>
    <n v="0"/>
    <n v="0"/>
    <n v="0"/>
    <n v="0"/>
    <n v="0"/>
    <n v="0"/>
    <n v="0"/>
    <n v="0"/>
    <n v="0"/>
    <n v="0"/>
    <n v="0"/>
    <n v="0"/>
    <n v="0"/>
    <n v="0"/>
    <n v="9"/>
    <n v="0"/>
    <n v="11"/>
    <n v="172"/>
    <n v="65"/>
    <n v="16"/>
    <n v="1"/>
    <n v="661"/>
    <n v="0"/>
    <n v="40"/>
    <n v="166"/>
    <n v="183"/>
    <n v="192"/>
    <n v="2"/>
    <n v="0"/>
    <n v="0"/>
    <n v="0"/>
    <n v="0"/>
    <n v="2"/>
    <n v="0"/>
    <n v="3"/>
    <n v="7"/>
    <n v="2"/>
    <n v="10"/>
    <n v="0"/>
    <n v="31"/>
    <n v="0"/>
    <n v="0"/>
    <n v="5"/>
    <n v="0"/>
    <n v="9"/>
    <n v="104"/>
    <n v="39"/>
    <n v="10"/>
    <n v="1"/>
    <n v="84"/>
  </r>
  <r>
    <x v="1"/>
    <x v="6"/>
    <x v="60"/>
    <x v="0"/>
    <n v="183"/>
    <n v="10"/>
    <n v="2"/>
    <n v="15"/>
    <n v="15"/>
    <n v="5"/>
    <n v="4"/>
    <n v="0"/>
    <n v="0"/>
    <n v="463"/>
    <n v="36"/>
    <n v="10"/>
    <n v="8"/>
    <n v="1705"/>
    <n v="155"/>
    <n v="144"/>
    <n v="37"/>
    <n v="1270"/>
    <n v="32"/>
    <n v="201"/>
    <n v="28"/>
    <n v="310"/>
    <n v="6"/>
    <n v="37"/>
    <n v="19"/>
    <n v="72"/>
    <n v="5"/>
    <n v="0"/>
    <n v="1"/>
    <n v="0"/>
    <n v="2"/>
    <n v="0"/>
    <n v="0"/>
    <n v="0"/>
    <n v="0"/>
    <n v="0"/>
    <n v="0"/>
    <n v="0"/>
    <n v="0"/>
    <n v="0"/>
    <n v="0"/>
    <n v="0"/>
    <n v="0"/>
    <n v="0"/>
    <n v="0"/>
    <n v="8"/>
    <n v="2"/>
    <n v="146"/>
    <n v="4"/>
    <n v="401"/>
    <n v="1318"/>
    <n v="987"/>
    <n v="234"/>
    <n v="65"/>
    <n v="6330"/>
    <n v="0"/>
    <n v="50"/>
    <n v="1730"/>
    <n v="440"/>
    <n v="3903"/>
    <n v="61"/>
    <n v="3"/>
    <n v="2"/>
    <n v="3"/>
    <n v="2"/>
    <n v="46"/>
    <n v="1"/>
    <n v="208"/>
    <n v="275"/>
    <n v="17"/>
    <n v="120"/>
    <n v="34"/>
    <n v="335"/>
    <n v="6"/>
    <n v="2"/>
    <n v="121"/>
    <n v="3"/>
    <n v="369"/>
    <n v="1009"/>
    <n v="796"/>
    <n v="174"/>
    <n v="61"/>
    <n v="2782"/>
  </r>
  <r>
    <x v="1"/>
    <x v="12"/>
    <x v="61"/>
    <x v="0"/>
    <n v="127"/>
    <n v="1"/>
    <n v="0"/>
    <n v="11"/>
    <n v="19"/>
    <n v="1"/>
    <n v="0"/>
    <n v="0"/>
    <n v="0"/>
    <n v="216"/>
    <n v="12"/>
    <n v="10"/>
    <n v="5"/>
    <n v="925"/>
    <n v="86"/>
    <n v="111"/>
    <n v="36"/>
    <n v="731"/>
    <n v="30"/>
    <n v="122"/>
    <n v="43"/>
    <n v="163"/>
    <n v="7"/>
    <n v="26"/>
    <n v="3"/>
    <n v="44"/>
    <n v="2"/>
    <n v="2"/>
    <n v="0"/>
    <n v="0"/>
    <n v="0"/>
    <n v="0"/>
    <n v="0"/>
    <n v="0"/>
    <n v="0"/>
    <n v="0"/>
    <n v="0"/>
    <n v="0"/>
    <n v="0"/>
    <n v="0"/>
    <n v="0"/>
    <n v="0"/>
    <n v="0"/>
    <n v="0"/>
    <n v="0"/>
    <n v="1"/>
    <n v="0"/>
    <n v="94"/>
    <n v="0"/>
    <n v="182"/>
    <n v="655"/>
    <n v="509"/>
    <n v="119"/>
    <n v="40"/>
    <n v="5648"/>
    <n v="0"/>
    <n v="243"/>
    <n v="1664"/>
    <n v="682"/>
    <n v="2798"/>
    <n v="37"/>
    <n v="1"/>
    <n v="0"/>
    <n v="1"/>
    <n v="0"/>
    <n v="35"/>
    <n v="0"/>
    <n v="100"/>
    <n v="166"/>
    <n v="2"/>
    <n v="61"/>
    <n v="18"/>
    <n v="190"/>
    <n v="1"/>
    <n v="0"/>
    <n v="80"/>
    <n v="0"/>
    <n v="161"/>
    <n v="508"/>
    <n v="376"/>
    <n v="80"/>
    <n v="39"/>
    <n v="1872"/>
  </r>
  <r>
    <x v="1"/>
    <x v="12"/>
    <x v="62"/>
    <x v="0"/>
    <n v="263"/>
    <n v="10"/>
    <n v="4"/>
    <n v="13"/>
    <n v="30"/>
    <n v="3"/>
    <n v="25"/>
    <n v="1"/>
    <n v="4"/>
    <n v="652"/>
    <n v="39"/>
    <n v="32"/>
    <n v="21"/>
    <n v="2277"/>
    <n v="168"/>
    <n v="263"/>
    <n v="61"/>
    <n v="1554"/>
    <n v="65"/>
    <n v="215"/>
    <n v="64"/>
    <n v="422"/>
    <n v="13"/>
    <n v="87"/>
    <n v="17"/>
    <n v="118"/>
    <n v="17"/>
    <n v="4"/>
    <n v="0"/>
    <n v="0"/>
    <n v="0"/>
    <n v="0"/>
    <n v="0"/>
    <n v="0"/>
    <n v="0"/>
    <n v="0"/>
    <n v="0"/>
    <n v="0"/>
    <n v="0"/>
    <n v="0"/>
    <n v="0"/>
    <n v="0"/>
    <n v="0"/>
    <n v="0"/>
    <n v="0"/>
    <n v="10"/>
    <n v="4"/>
    <n v="211"/>
    <n v="19"/>
    <n v="551"/>
    <n v="1703"/>
    <n v="1177"/>
    <n v="284"/>
    <n v="96"/>
    <n v="7853"/>
    <n v="0"/>
    <n v="51"/>
    <n v="2640"/>
    <n v="668"/>
    <n v="4142"/>
    <n v="99"/>
    <n v="5"/>
    <n v="3"/>
    <n v="4"/>
    <n v="2"/>
    <n v="83"/>
    <n v="9"/>
    <n v="316"/>
    <n v="274"/>
    <n v="21"/>
    <n v="89"/>
    <n v="39"/>
    <n v="562"/>
    <n v="9"/>
    <n v="4"/>
    <n v="178"/>
    <n v="18"/>
    <n v="494"/>
    <n v="1239"/>
    <n v="890"/>
    <n v="168"/>
    <n v="85"/>
    <n v="2476"/>
  </r>
  <r>
    <x v="1"/>
    <x v="7"/>
    <x v="63"/>
    <x v="0"/>
    <n v="167"/>
    <n v="6"/>
    <n v="0"/>
    <n v="10"/>
    <n v="23"/>
    <n v="5"/>
    <n v="0"/>
    <n v="0"/>
    <n v="0"/>
    <n v="422"/>
    <n v="28"/>
    <n v="28"/>
    <n v="5"/>
    <n v="1631"/>
    <n v="126"/>
    <n v="222"/>
    <n v="49"/>
    <n v="1262"/>
    <n v="54"/>
    <n v="286"/>
    <n v="64"/>
    <n v="316"/>
    <n v="10"/>
    <n v="52"/>
    <n v="23"/>
    <n v="92"/>
    <n v="15"/>
    <n v="2"/>
    <n v="2"/>
    <n v="0"/>
    <n v="0"/>
    <n v="0"/>
    <n v="0"/>
    <n v="0"/>
    <n v="0"/>
    <n v="0"/>
    <n v="0"/>
    <n v="0"/>
    <n v="0"/>
    <n v="0"/>
    <n v="0"/>
    <n v="1"/>
    <n v="0"/>
    <n v="0"/>
    <n v="0"/>
    <n v="6"/>
    <n v="0"/>
    <n v="128"/>
    <n v="0"/>
    <n v="352"/>
    <n v="1185"/>
    <n v="826"/>
    <n v="227"/>
    <n v="69"/>
    <n v="5969"/>
    <n v="0"/>
    <n v="70"/>
    <n v="1748"/>
    <n v="488"/>
    <n v="3450"/>
    <n v="62"/>
    <n v="3"/>
    <n v="0"/>
    <n v="2"/>
    <n v="0"/>
    <n v="48"/>
    <n v="0"/>
    <n v="174"/>
    <n v="182"/>
    <n v="20"/>
    <n v="101"/>
    <n v="43"/>
    <n v="267"/>
    <n v="5"/>
    <n v="0"/>
    <n v="105"/>
    <n v="0"/>
    <n v="313"/>
    <n v="841"/>
    <n v="597"/>
    <n v="169"/>
    <n v="61"/>
    <n v="2261"/>
  </r>
  <r>
    <x v="1"/>
    <x v="12"/>
    <x v="64"/>
    <x v="0"/>
    <n v="216"/>
    <n v="6"/>
    <n v="0"/>
    <n v="5"/>
    <n v="10"/>
    <n v="2"/>
    <n v="6"/>
    <n v="0"/>
    <n v="0"/>
    <n v="830"/>
    <n v="41"/>
    <n v="4"/>
    <n v="7"/>
    <n v="921"/>
    <n v="44"/>
    <n v="76"/>
    <n v="17"/>
    <n v="1580"/>
    <n v="62"/>
    <n v="160"/>
    <n v="31"/>
    <n v="130"/>
    <n v="8"/>
    <n v="9"/>
    <n v="8"/>
    <n v="83"/>
    <n v="4"/>
    <n v="2"/>
    <n v="1"/>
    <n v="0"/>
    <n v="0"/>
    <n v="0"/>
    <n v="0"/>
    <n v="0"/>
    <n v="0"/>
    <n v="0"/>
    <n v="0"/>
    <n v="0"/>
    <n v="0"/>
    <n v="0"/>
    <n v="0"/>
    <n v="0"/>
    <n v="0"/>
    <n v="0"/>
    <n v="0"/>
    <n v="6"/>
    <n v="0"/>
    <n v="196"/>
    <n v="6"/>
    <n v="770"/>
    <n v="768"/>
    <n v="1303"/>
    <n v="101"/>
    <n v="76"/>
    <n v="5393"/>
    <n v="0"/>
    <n v="63"/>
    <n v="1300"/>
    <n v="405"/>
    <n v="3379"/>
    <n v="147"/>
    <n v="6"/>
    <n v="0"/>
    <n v="6"/>
    <n v="0"/>
    <n v="133"/>
    <n v="5"/>
    <n v="623"/>
    <n v="753"/>
    <n v="13"/>
    <n v="108"/>
    <n v="53"/>
    <n v="403"/>
    <n v="6"/>
    <n v="0"/>
    <n v="186"/>
    <n v="6"/>
    <n v="752"/>
    <n v="676"/>
    <n v="1180"/>
    <n v="94"/>
    <n v="74"/>
    <n v="2659"/>
  </r>
  <r>
    <x v="1"/>
    <x v="10"/>
    <x v="65"/>
    <x v="0"/>
    <n v="186"/>
    <n v="10"/>
    <n v="0"/>
    <n v="17"/>
    <n v="21"/>
    <n v="2"/>
    <n v="5"/>
    <n v="0"/>
    <n v="0"/>
    <n v="434"/>
    <n v="51"/>
    <n v="5"/>
    <n v="1"/>
    <n v="1747"/>
    <n v="147"/>
    <n v="270"/>
    <n v="20"/>
    <n v="1204"/>
    <n v="40"/>
    <n v="209"/>
    <n v="23"/>
    <n v="427"/>
    <n v="11"/>
    <n v="70"/>
    <n v="10"/>
    <n v="115"/>
    <n v="13"/>
    <n v="3"/>
    <n v="0"/>
    <n v="0"/>
    <n v="1"/>
    <n v="0"/>
    <n v="0"/>
    <n v="0"/>
    <n v="0"/>
    <n v="0"/>
    <n v="0"/>
    <n v="0"/>
    <n v="0"/>
    <n v="0"/>
    <n v="0"/>
    <n v="0"/>
    <n v="0"/>
    <n v="0"/>
    <n v="0"/>
    <n v="8"/>
    <n v="0"/>
    <n v="140"/>
    <n v="5"/>
    <n v="371"/>
    <n v="1263"/>
    <n v="907"/>
    <n v="321"/>
    <n v="93"/>
    <n v="5974"/>
    <n v="0"/>
    <n v="58"/>
    <n v="1768"/>
    <n v="185"/>
    <n v="3742"/>
    <n v="65"/>
    <n v="5"/>
    <n v="0"/>
    <n v="5"/>
    <n v="0"/>
    <n v="56"/>
    <n v="3"/>
    <n v="204"/>
    <n v="282"/>
    <n v="17"/>
    <n v="81"/>
    <n v="58"/>
    <n v="330"/>
    <n v="7"/>
    <n v="0"/>
    <n v="111"/>
    <n v="4"/>
    <n v="327"/>
    <n v="906"/>
    <n v="679"/>
    <n v="221"/>
    <n v="86"/>
    <n v="2488"/>
  </r>
  <r>
    <x v="1"/>
    <x v="10"/>
    <x v="66"/>
    <x v="0"/>
    <n v="66"/>
    <n v="2"/>
    <n v="0"/>
    <n v="5"/>
    <n v="2"/>
    <n v="0"/>
    <n v="0"/>
    <n v="0"/>
    <n v="0"/>
    <n v="167"/>
    <n v="22"/>
    <n v="1"/>
    <n v="0"/>
    <n v="614"/>
    <n v="121"/>
    <n v="27"/>
    <n v="12"/>
    <n v="479"/>
    <n v="143"/>
    <n v="28"/>
    <n v="8"/>
    <n v="118"/>
    <n v="11"/>
    <n v="17"/>
    <n v="4"/>
    <n v="40"/>
    <n v="6"/>
    <n v="0"/>
    <n v="1"/>
    <n v="0"/>
    <n v="0"/>
    <n v="0"/>
    <n v="0"/>
    <n v="0"/>
    <n v="0"/>
    <n v="0"/>
    <n v="0"/>
    <n v="0"/>
    <n v="0"/>
    <n v="0"/>
    <n v="0"/>
    <n v="0"/>
    <n v="0"/>
    <n v="0"/>
    <n v="0"/>
    <n v="2"/>
    <n v="0"/>
    <n v="55"/>
    <n v="0"/>
    <n v="142"/>
    <n v="431"/>
    <n v="286"/>
    <n v="83"/>
    <n v="33"/>
    <n v="2527"/>
    <n v="0"/>
    <n v="41"/>
    <n v="821"/>
    <n v="97"/>
    <n v="1471"/>
    <n v="27"/>
    <n v="1"/>
    <n v="0"/>
    <n v="1"/>
    <n v="0"/>
    <n v="20"/>
    <n v="0"/>
    <n v="58"/>
    <n v="66"/>
    <n v="5"/>
    <n v="32"/>
    <n v="22"/>
    <n v="111"/>
    <n v="2"/>
    <n v="0"/>
    <n v="45"/>
    <n v="0"/>
    <n v="126"/>
    <n v="308"/>
    <n v="209"/>
    <n v="56"/>
    <n v="30"/>
    <n v="893"/>
  </r>
  <r>
    <x v="1"/>
    <x v="9"/>
    <x v="67"/>
    <x v="0"/>
    <n v="71"/>
    <n v="3"/>
    <n v="0"/>
    <n v="9"/>
    <n v="4"/>
    <n v="0"/>
    <n v="7"/>
    <n v="0"/>
    <n v="0"/>
    <n v="239"/>
    <n v="45"/>
    <n v="4"/>
    <n v="6"/>
    <n v="748"/>
    <n v="69"/>
    <n v="114"/>
    <n v="18"/>
    <n v="485"/>
    <n v="45"/>
    <n v="96"/>
    <n v="13"/>
    <n v="49"/>
    <n v="2"/>
    <n v="13"/>
    <n v="2"/>
    <n v="46"/>
    <n v="5"/>
    <n v="2"/>
    <n v="0"/>
    <n v="0"/>
    <n v="0"/>
    <n v="0"/>
    <n v="0"/>
    <n v="0"/>
    <n v="0"/>
    <n v="0"/>
    <n v="0"/>
    <n v="0"/>
    <n v="0"/>
    <n v="0"/>
    <n v="0"/>
    <n v="0"/>
    <n v="0"/>
    <n v="0"/>
    <n v="0"/>
    <n v="2"/>
    <n v="0"/>
    <n v="52"/>
    <n v="7"/>
    <n v="183"/>
    <n v="518"/>
    <n v="320"/>
    <n v="30"/>
    <n v="39"/>
    <n v="2189"/>
    <n v="0"/>
    <n v="69"/>
    <n v="589"/>
    <n v="155"/>
    <n v="1286"/>
    <n v="16"/>
    <n v="0"/>
    <n v="0"/>
    <n v="1"/>
    <n v="0"/>
    <n v="15"/>
    <n v="1"/>
    <n v="71"/>
    <n v="93"/>
    <n v="2"/>
    <n v="29"/>
    <n v="17"/>
    <n v="149"/>
    <n v="1"/>
    <n v="0"/>
    <n v="39"/>
    <n v="5"/>
    <n v="157"/>
    <n v="375"/>
    <n v="229"/>
    <n v="18"/>
    <n v="33"/>
    <n v="792"/>
  </r>
  <r>
    <x v="1"/>
    <x v="13"/>
    <x v="68"/>
    <x v="0"/>
    <n v="226"/>
    <n v="9"/>
    <n v="0"/>
    <n v="19"/>
    <n v="10"/>
    <n v="2"/>
    <n v="6"/>
    <n v="0"/>
    <n v="0"/>
    <n v="649"/>
    <n v="44"/>
    <n v="13"/>
    <n v="5"/>
    <n v="2096"/>
    <n v="201"/>
    <n v="191"/>
    <n v="43"/>
    <n v="1618"/>
    <n v="69"/>
    <n v="184"/>
    <n v="25"/>
    <n v="420"/>
    <n v="16"/>
    <n v="68"/>
    <n v="22"/>
    <n v="136"/>
    <n v="13"/>
    <n v="5"/>
    <n v="1"/>
    <n v="0"/>
    <n v="2"/>
    <n v="0"/>
    <n v="0"/>
    <n v="0"/>
    <n v="0"/>
    <n v="0"/>
    <n v="0"/>
    <n v="0"/>
    <n v="0"/>
    <n v="0"/>
    <n v="1"/>
    <n v="0"/>
    <n v="0"/>
    <n v="0"/>
    <n v="0"/>
    <n v="7"/>
    <n v="0"/>
    <n v="178"/>
    <n v="5"/>
    <n v="556"/>
    <n v="1557"/>
    <n v="1256"/>
    <n v="294"/>
    <n v="116"/>
    <n v="6819"/>
    <n v="0"/>
    <n v="38"/>
    <n v="1905"/>
    <n v="612"/>
    <n v="3970"/>
    <n v="79"/>
    <n v="3"/>
    <n v="0"/>
    <n v="2"/>
    <n v="0"/>
    <n v="62"/>
    <n v="2"/>
    <n v="331"/>
    <n v="444"/>
    <n v="23"/>
    <n v="109"/>
    <n v="57"/>
    <n v="462"/>
    <n v="5"/>
    <n v="0"/>
    <n v="140"/>
    <n v="5"/>
    <n v="514"/>
    <n v="1159"/>
    <n v="997"/>
    <n v="215"/>
    <n v="106"/>
    <n v="2654"/>
  </r>
  <r>
    <x v="1"/>
    <x v="13"/>
    <x v="69"/>
    <x v="0"/>
    <n v="145"/>
    <n v="9"/>
    <n v="0"/>
    <n v="15"/>
    <n v="8"/>
    <n v="3"/>
    <n v="1"/>
    <n v="0"/>
    <n v="0"/>
    <n v="388"/>
    <n v="43"/>
    <n v="16"/>
    <n v="7"/>
    <n v="1299"/>
    <n v="165"/>
    <n v="138"/>
    <n v="41"/>
    <n v="841"/>
    <n v="73"/>
    <n v="132"/>
    <n v="41"/>
    <n v="114"/>
    <n v="7"/>
    <n v="21"/>
    <n v="13"/>
    <n v="70"/>
    <n v="8"/>
    <n v="1"/>
    <n v="1"/>
    <n v="0"/>
    <n v="2"/>
    <n v="0"/>
    <n v="0"/>
    <n v="0"/>
    <n v="0"/>
    <n v="0"/>
    <n v="0"/>
    <n v="0"/>
    <n v="0"/>
    <n v="0"/>
    <n v="0"/>
    <n v="0"/>
    <n v="0"/>
    <n v="0"/>
    <n v="0"/>
    <n v="7"/>
    <n v="0"/>
    <n v="111"/>
    <n v="1"/>
    <n v="317"/>
    <n v="917"/>
    <n v="575"/>
    <n v="65"/>
    <n v="59"/>
    <n v="3414"/>
    <n v="0"/>
    <n v="37"/>
    <n v="646"/>
    <n v="785"/>
    <n v="1775"/>
    <n v="46"/>
    <n v="2"/>
    <n v="0"/>
    <n v="2"/>
    <n v="0"/>
    <n v="38"/>
    <n v="0"/>
    <n v="148"/>
    <n v="170"/>
    <n v="4"/>
    <n v="45"/>
    <n v="37"/>
    <n v="210"/>
    <n v="7"/>
    <n v="0"/>
    <n v="84"/>
    <n v="0"/>
    <n v="281"/>
    <n v="644"/>
    <n v="429"/>
    <n v="41"/>
    <n v="51"/>
    <n v="1019"/>
  </r>
  <r>
    <x v="1"/>
    <x v="13"/>
    <x v="70"/>
    <x v="0"/>
    <n v="90"/>
    <n v="1"/>
    <n v="1"/>
    <n v="3"/>
    <n v="10"/>
    <n v="4"/>
    <n v="7"/>
    <n v="1"/>
    <n v="1"/>
    <n v="98"/>
    <n v="0"/>
    <n v="4"/>
    <n v="5"/>
    <n v="814"/>
    <n v="16"/>
    <n v="130"/>
    <n v="48"/>
    <n v="484"/>
    <n v="5"/>
    <n v="93"/>
    <n v="33"/>
    <n v="241"/>
    <n v="2"/>
    <n v="20"/>
    <n v="17"/>
    <n v="26"/>
    <n v="3"/>
    <n v="1"/>
    <n v="2"/>
    <n v="0"/>
    <n v="0"/>
    <n v="0"/>
    <n v="0"/>
    <n v="0"/>
    <n v="0"/>
    <n v="0"/>
    <n v="0"/>
    <n v="0"/>
    <n v="0"/>
    <n v="0"/>
    <n v="0"/>
    <n v="0"/>
    <n v="0"/>
    <n v="0"/>
    <n v="0"/>
    <n v="1"/>
    <n v="1"/>
    <n v="70"/>
    <n v="5"/>
    <n v="82"/>
    <n v="591"/>
    <n v="336"/>
    <n v="185"/>
    <n v="19"/>
    <n v="5200"/>
    <n v="0"/>
    <n v="20"/>
    <n v="749"/>
    <n v="800"/>
    <n v="3440"/>
    <n v="22"/>
    <n v="0"/>
    <n v="1"/>
    <n v="0"/>
    <n v="1"/>
    <n v="19"/>
    <n v="5"/>
    <n v="32"/>
    <n v="81"/>
    <n v="9"/>
    <n v="79"/>
    <n v="4"/>
    <n v="140"/>
    <n v="1"/>
    <n v="1"/>
    <n v="60"/>
    <n v="5"/>
    <n v="71"/>
    <n v="437"/>
    <n v="239"/>
    <n v="147"/>
    <n v="16"/>
    <n v="2492"/>
  </r>
  <r>
    <x v="2"/>
    <x v="14"/>
    <x v="71"/>
    <x v="0"/>
    <n v="50"/>
    <n v="2"/>
    <n v="0"/>
    <n v="1"/>
    <n v="2"/>
    <n v="0"/>
    <n v="0"/>
    <n v="0"/>
    <n v="0"/>
    <n v="143"/>
    <n v="3"/>
    <n v="8"/>
    <n v="10"/>
    <n v="553"/>
    <n v="12"/>
    <n v="64"/>
    <n v="37"/>
    <n v="358"/>
    <n v="8"/>
    <n v="41"/>
    <n v="33"/>
    <n v="81"/>
    <n v="0"/>
    <n v="8"/>
    <n v="12"/>
    <n v="23"/>
    <n v="2"/>
    <n v="0"/>
    <n v="1"/>
    <n v="0"/>
    <n v="0"/>
    <n v="0"/>
    <n v="0"/>
    <n v="0"/>
    <n v="0"/>
    <n v="0"/>
    <n v="0"/>
    <n v="0"/>
    <n v="0"/>
    <n v="0"/>
    <n v="0"/>
    <n v="0"/>
    <n v="0"/>
    <n v="0"/>
    <n v="0"/>
    <n v="2"/>
    <n v="0"/>
    <n v="45"/>
    <n v="0"/>
    <n v="119"/>
    <n v="427"/>
    <n v="267"/>
    <n v="57"/>
    <n v="19"/>
    <n v="1350"/>
    <n v="0"/>
    <n v="5"/>
    <n v="206"/>
    <n v="337"/>
    <n v="736"/>
    <n v="14"/>
    <n v="1"/>
    <n v="0"/>
    <n v="0"/>
    <n v="0"/>
    <n v="7"/>
    <n v="0"/>
    <n v="54"/>
    <n v="27"/>
    <n v="3"/>
    <n v="8"/>
    <n v="1"/>
    <n v="85"/>
    <n v="2"/>
    <n v="0"/>
    <n v="36"/>
    <n v="0"/>
    <n v="104"/>
    <n v="317"/>
    <n v="207"/>
    <n v="35"/>
    <n v="17"/>
    <n v="364"/>
  </r>
  <r>
    <x v="2"/>
    <x v="14"/>
    <x v="72"/>
    <x v="0"/>
    <n v="45"/>
    <n v="0"/>
    <n v="0"/>
    <n v="1"/>
    <n v="2"/>
    <n v="3"/>
    <n v="0"/>
    <n v="0"/>
    <n v="0"/>
    <n v="164"/>
    <n v="1"/>
    <n v="11"/>
    <n v="12"/>
    <n v="503"/>
    <n v="9"/>
    <n v="58"/>
    <n v="22"/>
    <n v="497"/>
    <n v="1"/>
    <n v="65"/>
    <n v="74"/>
    <n v="82"/>
    <n v="0"/>
    <n v="13"/>
    <n v="4"/>
    <n v="10"/>
    <n v="0"/>
    <n v="0"/>
    <n v="0"/>
    <n v="0"/>
    <n v="0"/>
    <n v="0"/>
    <n v="0"/>
    <n v="0"/>
    <n v="0"/>
    <n v="0"/>
    <n v="0"/>
    <n v="0"/>
    <n v="0"/>
    <n v="0"/>
    <n v="0"/>
    <n v="0"/>
    <n v="0"/>
    <n v="0"/>
    <n v="0"/>
    <n v="0"/>
    <n v="0"/>
    <n v="38"/>
    <n v="0"/>
    <n v="139"/>
    <n v="400"/>
    <n v="342"/>
    <n v="63"/>
    <n v="9"/>
    <n v="1622"/>
    <n v="0"/>
    <n v="8"/>
    <n v="421"/>
    <n v="338"/>
    <n v="791"/>
    <n v="12"/>
    <n v="0"/>
    <n v="0"/>
    <n v="0"/>
    <n v="0"/>
    <n v="7"/>
    <n v="0"/>
    <n v="78"/>
    <n v="88"/>
    <n v="0"/>
    <n v="8"/>
    <n v="1"/>
    <n v="100"/>
    <n v="0"/>
    <n v="0"/>
    <n v="29"/>
    <n v="0"/>
    <n v="130"/>
    <n v="298"/>
    <n v="274"/>
    <n v="39"/>
    <n v="9"/>
    <n v="383"/>
  </r>
  <r>
    <x v="2"/>
    <x v="15"/>
    <x v="73"/>
    <x v="0"/>
    <n v="99"/>
    <n v="3"/>
    <n v="3"/>
    <n v="2"/>
    <n v="0"/>
    <n v="0"/>
    <n v="118"/>
    <n v="3"/>
    <n v="4"/>
    <n v="567"/>
    <n v="10"/>
    <n v="0"/>
    <n v="1"/>
    <n v="630"/>
    <n v="18"/>
    <n v="17"/>
    <n v="12"/>
    <n v="783"/>
    <n v="22"/>
    <n v="17"/>
    <n v="21"/>
    <n v="126"/>
    <n v="3"/>
    <n v="3"/>
    <n v="8"/>
    <n v="54"/>
    <n v="2"/>
    <n v="0"/>
    <n v="0"/>
    <n v="0"/>
    <n v="0"/>
    <n v="0"/>
    <n v="0"/>
    <n v="0"/>
    <n v="1"/>
    <n v="0"/>
    <n v="0"/>
    <n v="0"/>
    <n v="0"/>
    <n v="2"/>
    <n v="0"/>
    <n v="0"/>
    <n v="0"/>
    <n v="0"/>
    <n v="0"/>
    <n v="3"/>
    <n v="2"/>
    <n v="96"/>
    <n v="107"/>
    <n v="554"/>
    <n v="573"/>
    <n v="717"/>
    <n v="108"/>
    <n v="52"/>
    <n v="1854"/>
    <n v="0"/>
    <n v="55"/>
    <n v="170"/>
    <n v="96"/>
    <n v="1479"/>
    <n v="61"/>
    <n v="3"/>
    <n v="2"/>
    <n v="3"/>
    <n v="2"/>
    <n v="49"/>
    <n v="103"/>
    <n v="445"/>
    <n v="252"/>
    <n v="5"/>
    <n v="24"/>
    <n v="45"/>
    <n v="213"/>
    <n v="3"/>
    <n v="2"/>
    <n v="90"/>
    <n v="107"/>
    <n v="544"/>
    <n v="499"/>
    <n v="670"/>
    <n v="84"/>
    <n v="50"/>
    <n v="1103"/>
  </r>
  <r>
    <x v="2"/>
    <x v="15"/>
    <x v="74"/>
    <x v="0"/>
    <n v="88"/>
    <n v="2"/>
    <n v="1"/>
    <n v="3"/>
    <n v="4"/>
    <n v="3"/>
    <n v="9"/>
    <n v="0"/>
    <n v="0"/>
    <n v="590"/>
    <n v="12"/>
    <n v="5"/>
    <n v="4"/>
    <n v="751"/>
    <n v="23"/>
    <n v="25"/>
    <n v="33"/>
    <n v="751"/>
    <n v="4"/>
    <n v="13"/>
    <n v="48"/>
    <n v="86"/>
    <n v="3"/>
    <n v="5"/>
    <n v="4"/>
    <n v="42"/>
    <n v="2"/>
    <n v="0"/>
    <n v="1"/>
    <n v="0"/>
    <n v="0"/>
    <n v="0"/>
    <n v="0"/>
    <n v="0"/>
    <n v="0"/>
    <n v="0"/>
    <n v="0"/>
    <n v="0"/>
    <n v="0"/>
    <n v="0"/>
    <n v="0"/>
    <n v="0"/>
    <n v="0"/>
    <n v="0"/>
    <n v="0"/>
    <n v="2"/>
    <n v="1"/>
    <n v="78"/>
    <n v="9"/>
    <n v="565"/>
    <n v="656"/>
    <n v="676"/>
    <n v="71"/>
    <n v="39"/>
    <n v="1471"/>
    <n v="0"/>
    <n v="12"/>
    <n v="36"/>
    <n v="324"/>
    <n v="1043"/>
    <n v="38"/>
    <n v="0"/>
    <n v="0"/>
    <n v="0"/>
    <n v="0"/>
    <n v="30"/>
    <n v="8"/>
    <n v="403"/>
    <n v="208"/>
    <n v="3"/>
    <n v="18"/>
    <n v="6"/>
    <n v="224"/>
    <n v="2"/>
    <n v="1"/>
    <n v="69"/>
    <n v="9"/>
    <n v="552"/>
    <n v="548"/>
    <n v="588"/>
    <n v="47"/>
    <n v="36"/>
    <n v="620"/>
  </r>
  <r>
    <x v="2"/>
    <x v="16"/>
    <x v="75"/>
    <x v="0"/>
    <n v="49"/>
    <n v="0"/>
    <n v="0"/>
    <n v="0"/>
    <n v="1"/>
    <n v="0"/>
    <n v="10"/>
    <n v="0"/>
    <n v="0"/>
    <n v="509"/>
    <n v="1"/>
    <n v="4"/>
    <n v="11"/>
    <n v="419"/>
    <n v="8"/>
    <n v="12"/>
    <n v="11"/>
    <n v="697"/>
    <n v="6"/>
    <n v="25"/>
    <n v="25"/>
    <n v="57"/>
    <n v="3"/>
    <n v="3"/>
    <n v="3"/>
    <n v="32"/>
    <n v="0"/>
    <n v="0"/>
    <n v="0"/>
    <n v="0"/>
    <n v="0"/>
    <n v="0"/>
    <n v="0"/>
    <n v="0"/>
    <n v="0"/>
    <n v="0"/>
    <n v="0"/>
    <n v="0"/>
    <n v="0"/>
    <n v="0"/>
    <n v="0"/>
    <n v="0"/>
    <n v="0"/>
    <n v="0"/>
    <n v="0"/>
    <n v="0"/>
    <n v="0"/>
    <n v="48"/>
    <n v="10"/>
    <n v="487"/>
    <n v="378"/>
    <n v="632"/>
    <n v="47"/>
    <n v="32"/>
    <n v="1181"/>
    <n v="0"/>
    <n v="11"/>
    <n v="82"/>
    <n v="199"/>
    <n v="854"/>
    <n v="31"/>
    <n v="0"/>
    <n v="0"/>
    <n v="0"/>
    <n v="0"/>
    <n v="24"/>
    <n v="10"/>
    <n v="332"/>
    <n v="196"/>
    <n v="6"/>
    <n v="27"/>
    <n v="24"/>
    <n v="160"/>
    <n v="0"/>
    <n v="0"/>
    <n v="47"/>
    <n v="10"/>
    <n v="472"/>
    <n v="342"/>
    <n v="579"/>
    <n v="36"/>
    <n v="32"/>
    <n v="602"/>
  </r>
  <r>
    <x v="2"/>
    <x v="16"/>
    <x v="76"/>
    <x v="0"/>
    <n v="49"/>
    <n v="0"/>
    <n v="0"/>
    <n v="0"/>
    <n v="0"/>
    <n v="5"/>
    <n v="1"/>
    <n v="0"/>
    <n v="1"/>
    <n v="356"/>
    <n v="0"/>
    <n v="0"/>
    <n v="54"/>
    <n v="388"/>
    <n v="1"/>
    <n v="0"/>
    <n v="82"/>
    <n v="620"/>
    <n v="1"/>
    <n v="3"/>
    <n v="129"/>
    <n v="45"/>
    <n v="0"/>
    <n v="1"/>
    <n v="9"/>
    <n v="3"/>
    <n v="0"/>
    <n v="0"/>
    <n v="1"/>
    <n v="0"/>
    <n v="0"/>
    <n v="0"/>
    <n v="0"/>
    <n v="0"/>
    <n v="0"/>
    <n v="0"/>
    <n v="0"/>
    <n v="0"/>
    <n v="0"/>
    <n v="0"/>
    <n v="0"/>
    <n v="0"/>
    <n v="0"/>
    <n v="0"/>
    <n v="0"/>
    <n v="0"/>
    <n v="0"/>
    <n v="40"/>
    <n v="0"/>
    <n v="212"/>
    <n v="271"/>
    <n v="431"/>
    <n v="32"/>
    <n v="1"/>
    <n v="1697"/>
    <n v="0"/>
    <n v="2"/>
    <n v="10"/>
    <n v="664"/>
    <n v="923"/>
    <n v="26"/>
    <n v="0"/>
    <n v="0"/>
    <n v="0"/>
    <n v="0"/>
    <n v="23"/>
    <n v="0"/>
    <n v="197"/>
    <n v="133"/>
    <n v="5"/>
    <n v="25"/>
    <n v="0"/>
    <n v="83"/>
    <n v="0"/>
    <n v="0"/>
    <n v="38"/>
    <n v="0"/>
    <n v="202"/>
    <n v="223"/>
    <n v="354"/>
    <n v="24"/>
    <n v="1"/>
    <n v="560"/>
  </r>
  <r>
    <x v="2"/>
    <x v="14"/>
    <x v="77"/>
    <x v="0"/>
    <n v="118"/>
    <n v="4"/>
    <n v="0"/>
    <n v="9"/>
    <n v="8"/>
    <n v="0"/>
    <n v="6"/>
    <n v="0"/>
    <n v="1"/>
    <n v="511"/>
    <n v="20"/>
    <n v="12"/>
    <n v="16"/>
    <n v="1104"/>
    <n v="58"/>
    <n v="78"/>
    <n v="35"/>
    <n v="827"/>
    <n v="23"/>
    <n v="62"/>
    <n v="52"/>
    <n v="139"/>
    <n v="3"/>
    <n v="19"/>
    <n v="10"/>
    <n v="56"/>
    <n v="0"/>
    <n v="0"/>
    <n v="2"/>
    <n v="0"/>
    <n v="0"/>
    <n v="0"/>
    <n v="0"/>
    <n v="0"/>
    <n v="0"/>
    <n v="0"/>
    <n v="0"/>
    <n v="0"/>
    <n v="0"/>
    <n v="0"/>
    <n v="0"/>
    <n v="0"/>
    <n v="0"/>
    <n v="0"/>
    <n v="0"/>
    <n v="4"/>
    <n v="0"/>
    <n v="98"/>
    <n v="5"/>
    <n v="459"/>
    <n v="907"/>
    <n v="677"/>
    <n v="101"/>
    <n v="53"/>
    <n v="2584"/>
    <n v="0"/>
    <n v="63"/>
    <n v="581"/>
    <n v="266"/>
    <n v="1548"/>
    <n v="53"/>
    <n v="2"/>
    <n v="0"/>
    <n v="1"/>
    <n v="0"/>
    <n v="40"/>
    <n v="3"/>
    <n v="251"/>
    <n v="142"/>
    <n v="8"/>
    <n v="31"/>
    <n v="13"/>
    <n v="238"/>
    <n v="4"/>
    <n v="0"/>
    <n v="87"/>
    <n v="4"/>
    <n v="437"/>
    <n v="722"/>
    <n v="558"/>
    <n v="72"/>
    <n v="47"/>
    <n v="867"/>
  </r>
  <r>
    <x v="2"/>
    <x v="16"/>
    <x v="78"/>
    <x v="0"/>
    <n v="121"/>
    <n v="3"/>
    <n v="0"/>
    <n v="5"/>
    <n v="6"/>
    <n v="1"/>
    <n v="2"/>
    <n v="1"/>
    <n v="0"/>
    <n v="641"/>
    <n v="32"/>
    <n v="18"/>
    <n v="5"/>
    <n v="976"/>
    <n v="54"/>
    <n v="43"/>
    <n v="20"/>
    <n v="891"/>
    <n v="39"/>
    <n v="75"/>
    <n v="41"/>
    <n v="136"/>
    <n v="8"/>
    <n v="10"/>
    <n v="6"/>
    <n v="61"/>
    <n v="2"/>
    <n v="0"/>
    <n v="0"/>
    <n v="0"/>
    <n v="0"/>
    <n v="0"/>
    <n v="0"/>
    <n v="0"/>
    <n v="0"/>
    <n v="0"/>
    <n v="0"/>
    <n v="1"/>
    <n v="0"/>
    <n v="0"/>
    <n v="0"/>
    <n v="0"/>
    <n v="0"/>
    <n v="0"/>
    <n v="0"/>
    <n v="3"/>
    <n v="0"/>
    <n v="106"/>
    <n v="1"/>
    <n v="580"/>
    <n v="840"/>
    <n v="722"/>
    <n v="108"/>
    <n v="58"/>
    <n v="2343"/>
    <n v="0"/>
    <n v="167"/>
    <n v="409"/>
    <n v="255"/>
    <n v="1439"/>
    <n v="52"/>
    <n v="3"/>
    <n v="0"/>
    <n v="3"/>
    <n v="0"/>
    <n v="36"/>
    <n v="0"/>
    <n v="377"/>
    <n v="188"/>
    <n v="4"/>
    <n v="36"/>
    <n v="43"/>
    <n v="252"/>
    <n v="3"/>
    <n v="0"/>
    <n v="91"/>
    <n v="1"/>
    <n v="549"/>
    <n v="659"/>
    <n v="602"/>
    <n v="64"/>
    <n v="56"/>
    <n v="774"/>
  </r>
  <r>
    <x v="2"/>
    <x v="14"/>
    <x v="79"/>
    <x v="0"/>
    <n v="93"/>
    <n v="0"/>
    <n v="3"/>
    <n v="2"/>
    <n v="7"/>
    <n v="1"/>
    <n v="9"/>
    <n v="0"/>
    <n v="0"/>
    <n v="791"/>
    <n v="7"/>
    <n v="28"/>
    <n v="28"/>
    <n v="957"/>
    <n v="10"/>
    <n v="88"/>
    <n v="54"/>
    <n v="1050"/>
    <n v="6"/>
    <n v="87"/>
    <n v="62"/>
    <n v="149"/>
    <n v="0"/>
    <n v="13"/>
    <n v="20"/>
    <n v="33"/>
    <n v="0"/>
    <n v="0"/>
    <n v="2"/>
    <n v="0"/>
    <n v="0"/>
    <n v="0"/>
    <n v="0"/>
    <n v="0"/>
    <n v="1"/>
    <n v="0"/>
    <n v="0"/>
    <n v="0"/>
    <n v="0"/>
    <n v="0"/>
    <n v="0"/>
    <n v="0"/>
    <n v="0"/>
    <n v="0"/>
    <n v="0"/>
    <n v="0"/>
    <n v="2"/>
    <n v="79"/>
    <n v="9"/>
    <n v="720"/>
    <n v="776"/>
    <n v="876"/>
    <n v="112"/>
    <n v="28"/>
    <n v="2484"/>
    <n v="0"/>
    <n v="37"/>
    <n v="117"/>
    <n v="667"/>
    <n v="1566"/>
    <n v="44"/>
    <n v="0"/>
    <n v="2"/>
    <n v="0"/>
    <n v="0"/>
    <n v="32"/>
    <n v="0"/>
    <n v="460"/>
    <n v="187"/>
    <n v="2"/>
    <n v="20"/>
    <n v="7"/>
    <n v="186"/>
    <n v="0"/>
    <n v="2"/>
    <n v="70"/>
    <n v="9"/>
    <n v="697"/>
    <n v="618"/>
    <n v="745"/>
    <n v="65"/>
    <n v="25"/>
    <n v="886"/>
  </r>
  <r>
    <x v="2"/>
    <x v="15"/>
    <x v="80"/>
    <x v="0"/>
    <n v="236"/>
    <n v="9"/>
    <n v="9"/>
    <n v="3"/>
    <n v="2"/>
    <n v="4"/>
    <n v="142"/>
    <n v="1"/>
    <n v="2"/>
    <n v="2207"/>
    <n v="21"/>
    <n v="6"/>
    <n v="19"/>
    <n v="1302"/>
    <n v="25"/>
    <n v="23"/>
    <n v="32"/>
    <n v="2243"/>
    <n v="30"/>
    <n v="12"/>
    <n v="58"/>
    <n v="301"/>
    <n v="6"/>
    <n v="5"/>
    <n v="11"/>
    <n v="70"/>
    <n v="1"/>
    <n v="0"/>
    <n v="1"/>
    <n v="0"/>
    <n v="0"/>
    <n v="0"/>
    <n v="0"/>
    <n v="0"/>
    <n v="0"/>
    <n v="0"/>
    <n v="1"/>
    <n v="0"/>
    <n v="0"/>
    <n v="0"/>
    <n v="0"/>
    <n v="0"/>
    <n v="0"/>
    <n v="0"/>
    <n v="0"/>
    <n v="9"/>
    <n v="8"/>
    <n v="225"/>
    <n v="137"/>
    <n v="2157"/>
    <n v="1197"/>
    <n v="2126"/>
    <n v="272"/>
    <n v="67"/>
    <n v="3944"/>
    <n v="0"/>
    <n v="114"/>
    <n v="40"/>
    <n v="406"/>
    <n v="3291"/>
    <n v="173"/>
    <n v="9"/>
    <n v="7"/>
    <n v="8"/>
    <n v="6"/>
    <n v="130"/>
    <n v="114"/>
    <n v="1670"/>
    <n v="734"/>
    <n v="24"/>
    <n v="82"/>
    <n v="57"/>
    <n v="506"/>
    <n v="9"/>
    <n v="8"/>
    <n v="218"/>
    <n v="136"/>
    <n v="2127"/>
    <n v="1094"/>
    <n v="1994"/>
    <n v="219"/>
    <n v="66"/>
    <n v="2537"/>
  </r>
  <r>
    <x v="2"/>
    <x v="14"/>
    <x v="81"/>
    <x v="0"/>
    <n v="45"/>
    <n v="0"/>
    <n v="0"/>
    <n v="0"/>
    <n v="3"/>
    <n v="0"/>
    <n v="0"/>
    <n v="0"/>
    <n v="0"/>
    <n v="372"/>
    <n v="1"/>
    <n v="10"/>
    <n v="3"/>
    <n v="403"/>
    <n v="6"/>
    <n v="40"/>
    <n v="8"/>
    <n v="459"/>
    <n v="7"/>
    <n v="33"/>
    <n v="27"/>
    <n v="40"/>
    <n v="2"/>
    <n v="3"/>
    <n v="2"/>
    <n v="5"/>
    <n v="0"/>
    <n v="1"/>
    <n v="0"/>
    <n v="0"/>
    <n v="0"/>
    <n v="0"/>
    <n v="0"/>
    <n v="0"/>
    <n v="0"/>
    <n v="0"/>
    <n v="0"/>
    <n v="0"/>
    <n v="0"/>
    <n v="0"/>
    <n v="0"/>
    <n v="0"/>
    <n v="0"/>
    <n v="0"/>
    <n v="0"/>
    <n v="0"/>
    <n v="0"/>
    <n v="42"/>
    <n v="0"/>
    <n v="356"/>
    <n v="340"/>
    <n v="387"/>
    <n v="31"/>
    <n v="4"/>
    <n v="1004"/>
    <n v="0"/>
    <n v="14"/>
    <n v="125"/>
    <n v="171"/>
    <n v="653"/>
    <n v="24"/>
    <n v="0"/>
    <n v="0"/>
    <n v="0"/>
    <n v="0"/>
    <n v="19"/>
    <n v="0"/>
    <n v="235"/>
    <n v="105"/>
    <n v="1"/>
    <n v="9"/>
    <n v="2"/>
    <n v="99"/>
    <n v="0"/>
    <n v="0"/>
    <n v="39"/>
    <n v="0"/>
    <n v="346"/>
    <n v="287"/>
    <n v="337"/>
    <n v="23"/>
    <n v="3"/>
    <n v="407"/>
  </r>
  <r>
    <x v="2"/>
    <x v="15"/>
    <x v="82"/>
    <x v="0"/>
    <n v="123"/>
    <n v="2"/>
    <n v="0"/>
    <n v="2"/>
    <n v="1"/>
    <n v="1"/>
    <n v="0"/>
    <n v="0"/>
    <n v="0"/>
    <n v="1072"/>
    <n v="16"/>
    <n v="15"/>
    <n v="13"/>
    <n v="787"/>
    <n v="22"/>
    <n v="27"/>
    <n v="5"/>
    <n v="1245"/>
    <n v="23"/>
    <n v="25"/>
    <n v="66"/>
    <n v="128"/>
    <n v="3"/>
    <n v="1"/>
    <n v="8"/>
    <n v="41"/>
    <n v="2"/>
    <n v="0"/>
    <n v="0"/>
    <n v="0"/>
    <n v="0"/>
    <n v="0"/>
    <n v="0"/>
    <n v="0"/>
    <n v="0"/>
    <n v="0"/>
    <n v="0"/>
    <n v="0"/>
    <n v="0"/>
    <n v="0"/>
    <n v="0"/>
    <n v="0"/>
    <n v="1"/>
    <n v="0"/>
    <n v="0"/>
    <n v="2"/>
    <n v="0"/>
    <n v="118"/>
    <n v="0"/>
    <n v="1025"/>
    <n v="720"/>
    <n v="1123"/>
    <n v="115"/>
    <n v="39"/>
    <n v="2161"/>
    <n v="0"/>
    <n v="58"/>
    <n v="47"/>
    <n v="295"/>
    <n v="1722"/>
    <n v="80"/>
    <n v="2"/>
    <n v="0"/>
    <n v="1"/>
    <n v="0"/>
    <n v="64"/>
    <n v="0"/>
    <n v="797"/>
    <n v="427"/>
    <n v="5"/>
    <n v="41"/>
    <n v="34"/>
    <n v="281"/>
    <n v="2"/>
    <n v="0"/>
    <n v="114"/>
    <n v="0"/>
    <n v="1014"/>
    <n v="650"/>
    <n v="1041"/>
    <n v="91"/>
    <n v="39"/>
    <n v="1278"/>
  </r>
  <r>
    <x v="2"/>
    <x v="15"/>
    <x v="83"/>
    <x v="0"/>
    <n v="46"/>
    <n v="1"/>
    <n v="3"/>
    <n v="1"/>
    <n v="0"/>
    <n v="1"/>
    <n v="50"/>
    <n v="2"/>
    <n v="0"/>
    <n v="366"/>
    <n v="7"/>
    <n v="0"/>
    <n v="3"/>
    <n v="490"/>
    <n v="33"/>
    <n v="8"/>
    <n v="19"/>
    <n v="467"/>
    <n v="22"/>
    <n v="10"/>
    <n v="45"/>
    <n v="44"/>
    <n v="1"/>
    <n v="6"/>
    <n v="2"/>
    <n v="38"/>
    <n v="0"/>
    <n v="0"/>
    <n v="0"/>
    <n v="0"/>
    <n v="0"/>
    <n v="0"/>
    <n v="0"/>
    <n v="0"/>
    <n v="0"/>
    <n v="0"/>
    <n v="0"/>
    <n v="0"/>
    <n v="0"/>
    <n v="0"/>
    <n v="0"/>
    <n v="0"/>
    <n v="0"/>
    <n v="0"/>
    <n v="0"/>
    <n v="1"/>
    <n v="3"/>
    <n v="44"/>
    <n v="47"/>
    <n v="355"/>
    <n v="421"/>
    <n v="385"/>
    <n v="31"/>
    <n v="38"/>
    <n v="1356"/>
    <n v="0"/>
    <n v="35"/>
    <n v="49"/>
    <n v="385"/>
    <n v="825"/>
    <n v="24"/>
    <n v="1"/>
    <n v="3"/>
    <n v="0"/>
    <n v="2"/>
    <n v="19"/>
    <n v="43"/>
    <n v="257"/>
    <n v="79"/>
    <n v="2"/>
    <n v="14"/>
    <n v="28"/>
    <n v="123"/>
    <n v="1"/>
    <n v="3"/>
    <n v="38"/>
    <n v="47"/>
    <n v="344"/>
    <n v="320"/>
    <n v="304"/>
    <n v="18"/>
    <n v="37"/>
    <n v="426"/>
  </r>
  <r>
    <x v="2"/>
    <x v="14"/>
    <x v="84"/>
    <x v="0"/>
    <n v="125"/>
    <n v="3"/>
    <n v="0"/>
    <n v="5"/>
    <n v="7"/>
    <n v="0"/>
    <n v="19"/>
    <n v="0"/>
    <n v="1"/>
    <n v="671"/>
    <n v="21"/>
    <n v="19"/>
    <n v="15"/>
    <n v="1098"/>
    <n v="27"/>
    <n v="72"/>
    <n v="47"/>
    <n v="981"/>
    <n v="10"/>
    <n v="62"/>
    <n v="73"/>
    <n v="144"/>
    <n v="0"/>
    <n v="16"/>
    <n v="20"/>
    <n v="82"/>
    <n v="1"/>
    <n v="0"/>
    <n v="0"/>
    <n v="0"/>
    <n v="0"/>
    <n v="0"/>
    <n v="0"/>
    <n v="0"/>
    <n v="0"/>
    <n v="0"/>
    <n v="0"/>
    <n v="0"/>
    <n v="0"/>
    <n v="0"/>
    <n v="0"/>
    <n v="0"/>
    <n v="0"/>
    <n v="0"/>
    <n v="0"/>
    <n v="3"/>
    <n v="0"/>
    <n v="110"/>
    <n v="18"/>
    <n v="612"/>
    <n v="921"/>
    <n v="819"/>
    <n v="106"/>
    <n v="81"/>
    <n v="2501"/>
    <n v="0"/>
    <n v="50"/>
    <n v="386"/>
    <n v="477"/>
    <n v="1476"/>
    <n v="54"/>
    <n v="3"/>
    <n v="0"/>
    <n v="2"/>
    <n v="0"/>
    <n v="35"/>
    <n v="15"/>
    <n v="369"/>
    <n v="155"/>
    <n v="3"/>
    <n v="31"/>
    <n v="51"/>
    <n v="197"/>
    <n v="3"/>
    <n v="0"/>
    <n v="93"/>
    <n v="18"/>
    <n v="569"/>
    <n v="716"/>
    <n v="666"/>
    <n v="64"/>
    <n v="78"/>
    <n v="804"/>
  </r>
  <r>
    <x v="2"/>
    <x v="16"/>
    <x v="85"/>
    <x v="0"/>
    <n v="51"/>
    <n v="1"/>
    <n v="0"/>
    <n v="1"/>
    <n v="2"/>
    <n v="0"/>
    <n v="2"/>
    <n v="0"/>
    <n v="0"/>
    <n v="465"/>
    <n v="6"/>
    <n v="12"/>
    <n v="31"/>
    <n v="486"/>
    <n v="10"/>
    <n v="32"/>
    <n v="28"/>
    <n v="565"/>
    <n v="5"/>
    <n v="69"/>
    <n v="33"/>
    <n v="56"/>
    <n v="0"/>
    <n v="5"/>
    <n v="4"/>
    <n v="17"/>
    <n v="0"/>
    <n v="0"/>
    <n v="1"/>
    <n v="0"/>
    <n v="0"/>
    <n v="0"/>
    <n v="0"/>
    <n v="0"/>
    <n v="0"/>
    <n v="0"/>
    <n v="0"/>
    <n v="0"/>
    <n v="0"/>
    <n v="0"/>
    <n v="0"/>
    <n v="0"/>
    <n v="0"/>
    <n v="0"/>
    <n v="0"/>
    <n v="1"/>
    <n v="0"/>
    <n v="48"/>
    <n v="2"/>
    <n v="416"/>
    <n v="400"/>
    <n v="451"/>
    <n v="43"/>
    <n v="16"/>
    <n v="1205"/>
    <n v="0"/>
    <n v="5"/>
    <n v="145"/>
    <n v="195"/>
    <n v="809"/>
    <n v="32"/>
    <n v="1"/>
    <n v="0"/>
    <n v="0"/>
    <n v="0"/>
    <n v="21"/>
    <n v="1"/>
    <n v="290"/>
    <n v="118"/>
    <n v="4"/>
    <n v="14"/>
    <n v="2"/>
    <n v="108"/>
    <n v="1"/>
    <n v="0"/>
    <n v="43"/>
    <n v="2"/>
    <n v="404"/>
    <n v="340"/>
    <n v="391"/>
    <n v="26"/>
    <n v="16"/>
    <n v="490"/>
  </r>
  <r>
    <x v="2"/>
    <x v="15"/>
    <x v="86"/>
    <x v="0"/>
    <n v="141"/>
    <n v="2"/>
    <n v="1"/>
    <n v="1"/>
    <n v="1"/>
    <n v="4"/>
    <n v="62"/>
    <n v="0"/>
    <n v="0"/>
    <n v="845"/>
    <n v="16"/>
    <n v="5"/>
    <n v="6"/>
    <n v="1078"/>
    <n v="69"/>
    <n v="16"/>
    <n v="41"/>
    <n v="1447"/>
    <n v="34"/>
    <n v="58"/>
    <n v="68"/>
    <n v="219"/>
    <n v="6"/>
    <n v="6"/>
    <n v="17"/>
    <n v="78"/>
    <n v="1"/>
    <n v="0"/>
    <n v="0"/>
    <n v="0"/>
    <n v="0"/>
    <n v="0"/>
    <n v="0"/>
    <n v="0"/>
    <n v="0"/>
    <n v="0"/>
    <n v="0"/>
    <n v="0"/>
    <n v="0"/>
    <n v="0"/>
    <n v="0"/>
    <n v="0"/>
    <n v="0"/>
    <n v="0"/>
    <n v="0"/>
    <n v="2"/>
    <n v="1"/>
    <n v="134"/>
    <n v="60"/>
    <n v="807"/>
    <n v="925"/>
    <n v="1268"/>
    <n v="181"/>
    <n v="75"/>
    <n v="3844"/>
    <n v="0"/>
    <n v="116"/>
    <n v="82"/>
    <n v="774"/>
    <n v="2745"/>
    <n v="89"/>
    <n v="2"/>
    <n v="1"/>
    <n v="1"/>
    <n v="1"/>
    <n v="70"/>
    <n v="55"/>
    <n v="581"/>
    <n v="359"/>
    <n v="9"/>
    <n v="67"/>
    <n v="54"/>
    <n v="314"/>
    <n v="2"/>
    <n v="1"/>
    <n v="125"/>
    <n v="60"/>
    <n v="791"/>
    <n v="811"/>
    <n v="1128"/>
    <n v="133"/>
    <n v="73"/>
    <n v="1835"/>
  </r>
  <r>
    <x v="2"/>
    <x v="14"/>
    <x v="87"/>
    <x v="0"/>
    <n v="40"/>
    <n v="0"/>
    <n v="0"/>
    <n v="2"/>
    <n v="3"/>
    <n v="1"/>
    <n v="0"/>
    <n v="0"/>
    <n v="0"/>
    <n v="269"/>
    <n v="6"/>
    <n v="12"/>
    <n v="8"/>
    <n v="554"/>
    <n v="8"/>
    <n v="60"/>
    <n v="20"/>
    <n v="457"/>
    <n v="3"/>
    <n v="52"/>
    <n v="28"/>
    <n v="70"/>
    <n v="0"/>
    <n v="10"/>
    <n v="10"/>
    <n v="14"/>
    <n v="0"/>
    <n v="1"/>
    <n v="2"/>
    <n v="0"/>
    <n v="0"/>
    <n v="0"/>
    <n v="0"/>
    <n v="0"/>
    <n v="0"/>
    <n v="0"/>
    <n v="0"/>
    <n v="0"/>
    <n v="0"/>
    <n v="0"/>
    <n v="0"/>
    <n v="0"/>
    <n v="0"/>
    <n v="0"/>
    <n v="0"/>
    <n v="0"/>
    <n v="0"/>
    <n v="34"/>
    <n v="0"/>
    <n v="241"/>
    <n v="448"/>
    <n v="364"/>
    <n v="45"/>
    <n v="11"/>
    <n v="1356"/>
    <n v="0"/>
    <n v="7"/>
    <n v="268"/>
    <n v="254"/>
    <n v="767"/>
    <n v="18"/>
    <n v="0"/>
    <n v="0"/>
    <n v="0"/>
    <n v="0"/>
    <n v="15"/>
    <n v="0"/>
    <n v="149"/>
    <n v="56"/>
    <n v="5"/>
    <n v="16"/>
    <n v="2"/>
    <n v="117"/>
    <n v="0"/>
    <n v="0"/>
    <n v="31"/>
    <n v="0"/>
    <n v="232"/>
    <n v="343"/>
    <n v="276"/>
    <n v="29"/>
    <n v="10"/>
    <n v="402"/>
  </r>
  <r>
    <x v="2"/>
    <x v="14"/>
    <x v="88"/>
    <x v="0"/>
    <n v="122"/>
    <n v="1"/>
    <n v="0"/>
    <n v="5"/>
    <n v="8"/>
    <n v="5"/>
    <n v="1"/>
    <n v="0"/>
    <n v="0"/>
    <n v="261"/>
    <n v="5"/>
    <n v="10"/>
    <n v="10"/>
    <n v="1067"/>
    <n v="26"/>
    <n v="104"/>
    <n v="61"/>
    <n v="844"/>
    <n v="10"/>
    <n v="91"/>
    <n v="45"/>
    <n v="218"/>
    <n v="3"/>
    <n v="16"/>
    <n v="20"/>
    <n v="20"/>
    <n v="0"/>
    <n v="2"/>
    <n v="0"/>
    <n v="0"/>
    <n v="0"/>
    <n v="0"/>
    <n v="0"/>
    <n v="0"/>
    <n v="0"/>
    <n v="0"/>
    <n v="0"/>
    <n v="0"/>
    <n v="0"/>
    <n v="0"/>
    <n v="0"/>
    <n v="0"/>
    <n v="0"/>
    <n v="0"/>
    <n v="0"/>
    <n v="1"/>
    <n v="0"/>
    <n v="101"/>
    <n v="1"/>
    <n v="232"/>
    <n v="842"/>
    <n v="674"/>
    <n v="167"/>
    <n v="16"/>
    <n v="3941"/>
    <n v="0"/>
    <n v="22"/>
    <n v="246"/>
    <n v="980"/>
    <n v="2553"/>
    <n v="47"/>
    <n v="0"/>
    <n v="0"/>
    <n v="0"/>
    <n v="0"/>
    <n v="27"/>
    <n v="0"/>
    <n v="140"/>
    <n v="137"/>
    <n v="6"/>
    <n v="47"/>
    <n v="5"/>
    <n v="201"/>
    <n v="1"/>
    <n v="0"/>
    <n v="91"/>
    <n v="0"/>
    <n v="224"/>
    <n v="659"/>
    <n v="565"/>
    <n v="118"/>
    <n v="12"/>
    <n v="1616"/>
  </r>
  <r>
    <x v="2"/>
    <x v="14"/>
    <x v="89"/>
    <x v="0"/>
    <n v="207"/>
    <n v="3"/>
    <n v="7"/>
    <n v="1"/>
    <n v="17"/>
    <n v="2"/>
    <n v="125"/>
    <n v="2"/>
    <n v="0"/>
    <n v="1498"/>
    <n v="17"/>
    <n v="62"/>
    <n v="27"/>
    <n v="2075"/>
    <n v="18"/>
    <n v="222"/>
    <n v="20"/>
    <n v="1891"/>
    <n v="16"/>
    <n v="214"/>
    <n v="71"/>
    <n v="288"/>
    <n v="3"/>
    <n v="38"/>
    <n v="11"/>
    <n v="93"/>
    <n v="1"/>
    <n v="3"/>
    <n v="1"/>
    <n v="0"/>
    <n v="1"/>
    <n v="0"/>
    <n v="0"/>
    <n v="0"/>
    <n v="1"/>
    <n v="0"/>
    <n v="0"/>
    <n v="0"/>
    <n v="0"/>
    <n v="4"/>
    <n v="0"/>
    <n v="0"/>
    <n v="0"/>
    <n v="0"/>
    <n v="0"/>
    <n v="2"/>
    <n v="6"/>
    <n v="184"/>
    <n v="114"/>
    <n v="1378"/>
    <n v="1750"/>
    <n v="1561"/>
    <n v="222"/>
    <n v="86"/>
    <n v="5037"/>
    <n v="0"/>
    <n v="26"/>
    <n v="1041"/>
    <n v="521"/>
    <n v="3254"/>
    <n v="102"/>
    <n v="2"/>
    <n v="4"/>
    <n v="2"/>
    <n v="4"/>
    <n v="78"/>
    <n v="86"/>
    <n v="922"/>
    <n v="364"/>
    <n v="15"/>
    <n v="64"/>
    <n v="46"/>
    <n v="513"/>
    <n v="2"/>
    <n v="5"/>
    <n v="165"/>
    <n v="109"/>
    <n v="1330"/>
    <n v="1434"/>
    <n v="1339"/>
    <n v="159"/>
    <n v="80"/>
    <n v="1879"/>
  </r>
  <r>
    <x v="2"/>
    <x v="15"/>
    <x v="90"/>
    <x v="0"/>
    <n v="349"/>
    <n v="14"/>
    <n v="2"/>
    <n v="13"/>
    <n v="5"/>
    <n v="4"/>
    <n v="61"/>
    <n v="0"/>
    <n v="0"/>
    <n v="1977"/>
    <n v="53"/>
    <n v="11"/>
    <n v="5"/>
    <n v="2025"/>
    <n v="94"/>
    <n v="28"/>
    <n v="64"/>
    <n v="2475"/>
    <n v="32"/>
    <n v="151"/>
    <n v="36"/>
    <n v="288"/>
    <n v="9"/>
    <n v="2"/>
    <n v="27"/>
    <n v="132"/>
    <n v="3"/>
    <n v="1"/>
    <n v="0"/>
    <n v="0"/>
    <n v="0"/>
    <n v="0"/>
    <n v="0"/>
    <n v="0"/>
    <n v="0"/>
    <n v="0"/>
    <n v="0"/>
    <n v="0"/>
    <n v="0"/>
    <n v="0"/>
    <n v="0"/>
    <n v="0"/>
    <n v="0"/>
    <n v="0"/>
    <n v="0"/>
    <n v="14"/>
    <n v="2"/>
    <n v="324"/>
    <n v="57"/>
    <n v="1895"/>
    <n v="1805"/>
    <n v="2241"/>
    <n v="241"/>
    <n v="127"/>
    <n v="4445"/>
    <n v="0"/>
    <n v="73"/>
    <n v="87"/>
    <n v="924"/>
    <n v="3222"/>
    <n v="224"/>
    <n v="8"/>
    <n v="1"/>
    <n v="5"/>
    <n v="1"/>
    <n v="162"/>
    <n v="48"/>
    <n v="1347"/>
    <n v="757"/>
    <n v="7"/>
    <n v="68"/>
    <n v="43"/>
    <n v="672"/>
    <n v="11"/>
    <n v="2"/>
    <n v="298"/>
    <n v="57"/>
    <n v="1845"/>
    <n v="1561"/>
    <n v="2023"/>
    <n v="173"/>
    <n v="123"/>
    <n v="2158"/>
  </r>
  <r>
    <x v="2"/>
    <x v="17"/>
    <x v="91"/>
    <x v="0"/>
    <n v="273"/>
    <n v="6"/>
    <n v="3"/>
    <n v="3"/>
    <n v="14"/>
    <n v="3"/>
    <n v="139"/>
    <n v="4"/>
    <n v="0"/>
    <n v="2260"/>
    <n v="69"/>
    <n v="53"/>
    <n v="36"/>
    <n v="2538"/>
    <n v="50"/>
    <n v="202"/>
    <n v="87"/>
    <n v="2908"/>
    <n v="20"/>
    <n v="308"/>
    <n v="150"/>
    <n v="359"/>
    <n v="5"/>
    <n v="40"/>
    <n v="23"/>
    <n v="197"/>
    <n v="3"/>
    <n v="0"/>
    <n v="0"/>
    <n v="0"/>
    <n v="0"/>
    <n v="1"/>
    <n v="0"/>
    <n v="0"/>
    <n v="0"/>
    <n v="0"/>
    <n v="0"/>
    <n v="0"/>
    <n v="0"/>
    <n v="0"/>
    <n v="0"/>
    <n v="0"/>
    <n v="0"/>
    <n v="0"/>
    <n v="0"/>
    <n v="5"/>
    <n v="3"/>
    <n v="251"/>
    <n v="131"/>
    <n v="2081"/>
    <n v="2131"/>
    <n v="2368"/>
    <n v="274"/>
    <n v="192"/>
    <n v="7664"/>
    <n v="0"/>
    <n v="43"/>
    <n v="1557"/>
    <n v="872"/>
    <n v="4911"/>
    <n v="148"/>
    <n v="3"/>
    <n v="2"/>
    <n v="3"/>
    <n v="3"/>
    <n v="111"/>
    <n v="101"/>
    <n v="1439"/>
    <n v="698"/>
    <n v="19"/>
    <n v="108"/>
    <n v="102"/>
    <n v="714"/>
    <n v="5"/>
    <n v="3"/>
    <n v="224"/>
    <n v="131"/>
    <n v="2011"/>
    <n v="1750"/>
    <n v="2074"/>
    <n v="181"/>
    <n v="187"/>
    <n v="2869"/>
  </r>
  <r>
    <x v="2"/>
    <x v="14"/>
    <x v="92"/>
    <x v="0"/>
    <n v="48"/>
    <n v="2"/>
    <n v="0"/>
    <n v="0"/>
    <n v="2"/>
    <n v="0"/>
    <n v="21"/>
    <n v="0"/>
    <n v="0"/>
    <n v="525"/>
    <n v="3"/>
    <n v="9"/>
    <n v="43"/>
    <n v="365"/>
    <n v="3"/>
    <n v="28"/>
    <n v="11"/>
    <n v="601"/>
    <n v="1"/>
    <n v="37"/>
    <n v="71"/>
    <n v="53"/>
    <n v="1"/>
    <n v="5"/>
    <n v="2"/>
    <n v="53"/>
    <n v="1"/>
    <n v="0"/>
    <n v="1"/>
    <n v="0"/>
    <n v="0"/>
    <n v="0"/>
    <n v="0"/>
    <n v="0"/>
    <n v="0"/>
    <n v="0"/>
    <n v="0"/>
    <n v="0"/>
    <n v="0"/>
    <n v="0"/>
    <n v="0"/>
    <n v="0"/>
    <n v="0"/>
    <n v="0"/>
    <n v="0"/>
    <n v="2"/>
    <n v="0"/>
    <n v="46"/>
    <n v="21"/>
    <n v="465"/>
    <n v="314"/>
    <n v="486"/>
    <n v="41"/>
    <n v="51"/>
    <n v="1204"/>
    <n v="0"/>
    <n v="10"/>
    <n v="178"/>
    <n v="164"/>
    <n v="815"/>
    <n v="32"/>
    <n v="2"/>
    <n v="0"/>
    <n v="1"/>
    <n v="0"/>
    <n v="24"/>
    <n v="19"/>
    <n v="302"/>
    <n v="119"/>
    <n v="4"/>
    <n v="29"/>
    <n v="8"/>
    <n v="94"/>
    <n v="2"/>
    <n v="0"/>
    <n v="42"/>
    <n v="21"/>
    <n v="448"/>
    <n v="274"/>
    <n v="423"/>
    <n v="30"/>
    <n v="49"/>
    <n v="537"/>
  </r>
  <r>
    <x v="2"/>
    <x v="14"/>
    <x v="93"/>
    <x v="0"/>
    <n v="148"/>
    <n v="4"/>
    <n v="1"/>
    <n v="0"/>
    <n v="5"/>
    <n v="6"/>
    <n v="5"/>
    <n v="0"/>
    <n v="0"/>
    <n v="660"/>
    <n v="10"/>
    <n v="22"/>
    <n v="34"/>
    <n v="1455"/>
    <n v="19"/>
    <n v="62"/>
    <n v="177"/>
    <n v="1007"/>
    <n v="3"/>
    <n v="43"/>
    <n v="163"/>
    <n v="170"/>
    <n v="1"/>
    <n v="1"/>
    <n v="32"/>
    <n v="42"/>
    <n v="0"/>
    <n v="3"/>
    <n v="1"/>
    <n v="0"/>
    <n v="0"/>
    <n v="0"/>
    <n v="0"/>
    <n v="0"/>
    <n v="0"/>
    <n v="0"/>
    <n v="0"/>
    <n v="0"/>
    <n v="0"/>
    <n v="0"/>
    <n v="0"/>
    <n v="0"/>
    <n v="0"/>
    <n v="0"/>
    <n v="0"/>
    <n v="3"/>
    <n v="1"/>
    <n v="135"/>
    <n v="5"/>
    <n v="588"/>
    <n v="1148"/>
    <n v="776"/>
    <n v="133"/>
    <n v="38"/>
    <n v="2873"/>
    <n v="0"/>
    <n v="8"/>
    <n v="53"/>
    <n v="930"/>
    <n v="1757"/>
    <n v="68"/>
    <n v="2"/>
    <n v="1"/>
    <n v="1"/>
    <n v="0"/>
    <n v="54"/>
    <n v="2"/>
    <n v="335"/>
    <n v="145"/>
    <n v="4"/>
    <n v="37"/>
    <n v="10"/>
    <n v="307"/>
    <n v="3"/>
    <n v="1"/>
    <n v="116"/>
    <n v="5"/>
    <n v="555"/>
    <n v="928"/>
    <n v="649"/>
    <n v="83"/>
    <n v="35"/>
    <n v="1029"/>
  </r>
  <r>
    <x v="2"/>
    <x v="15"/>
    <x v="94"/>
    <x v="0"/>
    <n v="49"/>
    <n v="0"/>
    <n v="0"/>
    <n v="4"/>
    <n v="2"/>
    <n v="0"/>
    <n v="2"/>
    <n v="0"/>
    <n v="0"/>
    <n v="397"/>
    <n v="17"/>
    <n v="1"/>
    <n v="12"/>
    <n v="765"/>
    <n v="35"/>
    <n v="35"/>
    <n v="65"/>
    <n v="715"/>
    <n v="6"/>
    <n v="9"/>
    <n v="107"/>
    <n v="77"/>
    <n v="2"/>
    <n v="4"/>
    <n v="9"/>
    <n v="19"/>
    <n v="0"/>
    <n v="0"/>
    <n v="0"/>
    <n v="0"/>
    <n v="0"/>
    <n v="0"/>
    <n v="0"/>
    <n v="0"/>
    <n v="0"/>
    <n v="0"/>
    <n v="0"/>
    <n v="0"/>
    <n v="0"/>
    <n v="0"/>
    <n v="0"/>
    <n v="0"/>
    <n v="0"/>
    <n v="0"/>
    <n v="0"/>
    <n v="0"/>
    <n v="0"/>
    <n v="43"/>
    <n v="2"/>
    <n v="363"/>
    <n v="608"/>
    <n v="577"/>
    <n v="60"/>
    <n v="19"/>
    <n v="2283"/>
    <n v="0"/>
    <n v="10"/>
    <n v="70"/>
    <n v="810"/>
    <n v="1272"/>
    <n v="22"/>
    <n v="0"/>
    <n v="0"/>
    <n v="0"/>
    <n v="0"/>
    <n v="20"/>
    <n v="1"/>
    <n v="231"/>
    <n v="153"/>
    <n v="2"/>
    <n v="16"/>
    <n v="3"/>
    <n v="172"/>
    <n v="0"/>
    <n v="0"/>
    <n v="35"/>
    <n v="2"/>
    <n v="343"/>
    <n v="457"/>
    <n v="466"/>
    <n v="39"/>
    <n v="14"/>
    <n v="614"/>
  </r>
  <r>
    <x v="2"/>
    <x v="16"/>
    <x v="95"/>
    <x v="0"/>
    <n v="60"/>
    <n v="1"/>
    <n v="0"/>
    <n v="0"/>
    <n v="2"/>
    <n v="0"/>
    <n v="2"/>
    <n v="0"/>
    <n v="0"/>
    <n v="291"/>
    <n v="1"/>
    <n v="9"/>
    <n v="16"/>
    <n v="603"/>
    <n v="22"/>
    <n v="20"/>
    <n v="35"/>
    <n v="541"/>
    <n v="2"/>
    <n v="6"/>
    <n v="68"/>
    <n v="65"/>
    <n v="5"/>
    <n v="6"/>
    <n v="9"/>
    <n v="39"/>
    <n v="0"/>
    <n v="0"/>
    <n v="2"/>
    <n v="0"/>
    <n v="0"/>
    <n v="0"/>
    <n v="0"/>
    <n v="0"/>
    <n v="0"/>
    <n v="0"/>
    <n v="0"/>
    <n v="0"/>
    <n v="0"/>
    <n v="0"/>
    <n v="0"/>
    <n v="0"/>
    <n v="0"/>
    <n v="0"/>
    <n v="0"/>
    <n v="1"/>
    <n v="0"/>
    <n v="58"/>
    <n v="2"/>
    <n v="263"/>
    <n v="508"/>
    <n v="458"/>
    <n v="44"/>
    <n v="35"/>
    <n v="1520"/>
    <n v="0"/>
    <n v="64"/>
    <n v="38"/>
    <n v="406"/>
    <n v="951"/>
    <n v="28"/>
    <n v="1"/>
    <n v="0"/>
    <n v="0"/>
    <n v="0"/>
    <n v="19"/>
    <n v="1"/>
    <n v="172"/>
    <n v="104"/>
    <n v="3"/>
    <n v="25"/>
    <n v="13"/>
    <n v="122"/>
    <n v="1"/>
    <n v="0"/>
    <n v="45"/>
    <n v="2"/>
    <n v="247"/>
    <n v="406"/>
    <n v="391"/>
    <n v="29"/>
    <n v="32"/>
    <n v="550"/>
  </r>
  <r>
    <x v="2"/>
    <x v="16"/>
    <x v="96"/>
    <x v="0"/>
    <n v="62"/>
    <n v="2"/>
    <n v="0"/>
    <n v="3"/>
    <n v="2"/>
    <n v="0"/>
    <n v="4"/>
    <n v="0"/>
    <n v="0"/>
    <n v="489"/>
    <n v="15"/>
    <n v="9"/>
    <n v="16"/>
    <n v="613"/>
    <n v="36"/>
    <n v="18"/>
    <n v="17"/>
    <n v="659"/>
    <n v="35"/>
    <n v="4"/>
    <n v="50"/>
    <n v="92"/>
    <n v="9"/>
    <n v="0"/>
    <n v="8"/>
    <n v="28"/>
    <n v="0"/>
    <n v="0"/>
    <n v="0"/>
    <n v="0"/>
    <n v="0"/>
    <n v="0"/>
    <n v="0"/>
    <n v="0"/>
    <n v="0"/>
    <n v="0"/>
    <n v="0"/>
    <n v="0"/>
    <n v="0"/>
    <n v="0"/>
    <n v="0"/>
    <n v="0"/>
    <n v="0"/>
    <n v="0"/>
    <n v="0"/>
    <n v="2"/>
    <n v="0"/>
    <n v="55"/>
    <n v="4"/>
    <n v="444"/>
    <n v="529"/>
    <n v="557"/>
    <n v="70"/>
    <n v="27"/>
    <n v="1572"/>
    <n v="0"/>
    <n v="109"/>
    <n v="20"/>
    <n v="354"/>
    <n v="1024"/>
    <n v="32"/>
    <n v="2"/>
    <n v="0"/>
    <n v="0"/>
    <n v="0"/>
    <n v="23"/>
    <n v="1"/>
    <n v="305"/>
    <n v="146"/>
    <n v="4"/>
    <n v="22"/>
    <n v="12"/>
    <n v="158"/>
    <n v="2"/>
    <n v="0"/>
    <n v="46"/>
    <n v="3"/>
    <n v="425"/>
    <n v="433"/>
    <n v="478"/>
    <n v="43"/>
    <n v="25"/>
    <n v="588"/>
  </r>
  <r>
    <x v="2"/>
    <x v="15"/>
    <x v="97"/>
    <x v="0"/>
    <n v="63"/>
    <n v="1"/>
    <n v="0"/>
    <n v="3"/>
    <n v="0"/>
    <n v="1"/>
    <n v="0"/>
    <n v="0"/>
    <n v="0"/>
    <n v="634"/>
    <n v="15"/>
    <n v="3"/>
    <n v="5"/>
    <n v="700"/>
    <n v="39"/>
    <n v="27"/>
    <n v="26"/>
    <n v="725"/>
    <n v="43"/>
    <n v="34"/>
    <n v="20"/>
    <n v="90"/>
    <n v="6"/>
    <n v="3"/>
    <n v="4"/>
    <n v="36"/>
    <n v="3"/>
    <n v="0"/>
    <n v="1"/>
    <n v="0"/>
    <n v="0"/>
    <n v="0"/>
    <n v="0"/>
    <n v="0"/>
    <n v="0"/>
    <n v="0"/>
    <n v="0"/>
    <n v="0"/>
    <n v="0"/>
    <n v="0"/>
    <n v="0"/>
    <n v="0"/>
    <n v="0"/>
    <n v="0"/>
    <n v="0"/>
    <n v="1"/>
    <n v="0"/>
    <n v="58"/>
    <n v="0"/>
    <n v="609"/>
    <n v="591"/>
    <n v="614"/>
    <n v="75"/>
    <n v="32"/>
    <n v="1815"/>
    <n v="0"/>
    <n v="117"/>
    <n v="64"/>
    <n v="380"/>
    <n v="1170"/>
    <n v="34"/>
    <n v="0"/>
    <n v="0"/>
    <n v="0"/>
    <n v="0"/>
    <n v="24"/>
    <n v="0"/>
    <n v="408"/>
    <n v="171"/>
    <n v="7"/>
    <n v="27"/>
    <n v="5"/>
    <n v="193"/>
    <n v="1"/>
    <n v="0"/>
    <n v="56"/>
    <n v="0"/>
    <n v="591"/>
    <n v="480"/>
    <n v="515"/>
    <n v="50"/>
    <n v="30"/>
    <n v="688"/>
  </r>
  <r>
    <x v="2"/>
    <x v="16"/>
    <x v="98"/>
    <x v="0"/>
    <n v="165"/>
    <n v="3"/>
    <n v="1"/>
    <n v="6"/>
    <n v="8"/>
    <n v="5"/>
    <n v="10"/>
    <n v="0"/>
    <n v="0"/>
    <n v="1095"/>
    <n v="30"/>
    <n v="26"/>
    <n v="4"/>
    <n v="1433"/>
    <n v="59"/>
    <n v="108"/>
    <n v="29"/>
    <n v="1408"/>
    <n v="35"/>
    <n v="119"/>
    <n v="35"/>
    <n v="156"/>
    <n v="7"/>
    <n v="13"/>
    <n v="6"/>
    <n v="87"/>
    <n v="3"/>
    <n v="0"/>
    <n v="0"/>
    <n v="0"/>
    <n v="0"/>
    <n v="0"/>
    <n v="0"/>
    <n v="0"/>
    <n v="0"/>
    <n v="0"/>
    <n v="1"/>
    <n v="0"/>
    <n v="0"/>
    <n v="1"/>
    <n v="0"/>
    <n v="0"/>
    <n v="0"/>
    <n v="0"/>
    <n v="0"/>
    <n v="3"/>
    <n v="0"/>
    <n v="143"/>
    <n v="9"/>
    <n v="1024"/>
    <n v="1197"/>
    <n v="1207"/>
    <n v="125"/>
    <n v="83"/>
    <n v="3709"/>
    <n v="0"/>
    <n v="167"/>
    <n v="676"/>
    <n v="407"/>
    <n v="2317"/>
    <n v="83"/>
    <n v="3"/>
    <n v="0"/>
    <n v="1"/>
    <n v="0"/>
    <n v="62"/>
    <n v="6"/>
    <n v="694"/>
    <n v="298"/>
    <n v="6"/>
    <n v="49"/>
    <n v="23"/>
    <n v="389"/>
    <n v="3"/>
    <n v="0"/>
    <n v="126"/>
    <n v="7"/>
    <n v="997"/>
    <n v="979"/>
    <n v="1067"/>
    <n v="76"/>
    <n v="79"/>
    <n v="1421"/>
  </r>
  <r>
    <x v="2"/>
    <x v="14"/>
    <x v="99"/>
    <x v="0"/>
    <n v="38"/>
    <n v="1"/>
    <n v="1"/>
    <n v="1"/>
    <n v="2"/>
    <n v="2"/>
    <n v="90"/>
    <n v="2"/>
    <n v="4"/>
    <n v="246"/>
    <n v="8"/>
    <n v="4"/>
    <n v="11"/>
    <n v="496"/>
    <n v="14"/>
    <n v="50"/>
    <n v="32"/>
    <n v="389"/>
    <n v="2"/>
    <n v="38"/>
    <n v="30"/>
    <n v="66"/>
    <n v="1"/>
    <n v="3"/>
    <n v="6"/>
    <n v="29"/>
    <n v="2"/>
    <n v="0"/>
    <n v="0"/>
    <n v="0"/>
    <n v="1"/>
    <n v="0"/>
    <n v="0"/>
    <n v="0"/>
    <n v="0"/>
    <n v="0"/>
    <n v="0"/>
    <n v="0"/>
    <n v="0"/>
    <n v="1"/>
    <n v="0"/>
    <n v="0"/>
    <n v="0"/>
    <n v="0"/>
    <n v="0"/>
    <n v="0"/>
    <n v="1"/>
    <n v="33"/>
    <n v="81"/>
    <n v="218"/>
    <n v="382"/>
    <n v="314"/>
    <n v="52"/>
    <n v="27"/>
    <n v="1156"/>
    <n v="0"/>
    <n v="11"/>
    <n v="49"/>
    <n v="338"/>
    <n v="699"/>
    <n v="15"/>
    <n v="0"/>
    <n v="1"/>
    <n v="0"/>
    <n v="1"/>
    <n v="14"/>
    <n v="67"/>
    <n v="143"/>
    <n v="57"/>
    <n v="2"/>
    <n v="15"/>
    <n v="19"/>
    <n v="86"/>
    <n v="0"/>
    <n v="1"/>
    <n v="29"/>
    <n v="80"/>
    <n v="209"/>
    <n v="296"/>
    <n v="260"/>
    <n v="27"/>
    <n v="26"/>
    <n v="360"/>
  </r>
  <r>
    <x v="2"/>
    <x v="15"/>
    <x v="100"/>
    <x v="0"/>
    <n v="84"/>
    <n v="1"/>
    <n v="0"/>
    <n v="4"/>
    <n v="0"/>
    <n v="1"/>
    <n v="2"/>
    <n v="0"/>
    <n v="0"/>
    <n v="815"/>
    <n v="21"/>
    <n v="0"/>
    <n v="2"/>
    <n v="593"/>
    <n v="29"/>
    <n v="9"/>
    <n v="5"/>
    <n v="753"/>
    <n v="35"/>
    <n v="9"/>
    <n v="17"/>
    <n v="94"/>
    <n v="4"/>
    <n v="4"/>
    <n v="4"/>
    <n v="58"/>
    <n v="1"/>
    <n v="0"/>
    <n v="0"/>
    <n v="0"/>
    <n v="0"/>
    <n v="0"/>
    <n v="0"/>
    <n v="0"/>
    <n v="0"/>
    <n v="0"/>
    <n v="0"/>
    <n v="0"/>
    <n v="0"/>
    <n v="0"/>
    <n v="0"/>
    <n v="0"/>
    <n v="0"/>
    <n v="0"/>
    <n v="0"/>
    <n v="1"/>
    <n v="0"/>
    <n v="78"/>
    <n v="2"/>
    <n v="790"/>
    <n v="540"/>
    <n v="683"/>
    <n v="81"/>
    <n v="56"/>
    <n v="1458"/>
    <n v="0"/>
    <n v="48"/>
    <n v="40"/>
    <n v="247"/>
    <n v="1070"/>
    <n v="50"/>
    <n v="1"/>
    <n v="0"/>
    <n v="1"/>
    <n v="0"/>
    <n v="41"/>
    <n v="2"/>
    <n v="574"/>
    <n v="167"/>
    <n v="1"/>
    <n v="21"/>
    <n v="7"/>
    <n v="195"/>
    <n v="1"/>
    <n v="0"/>
    <n v="75"/>
    <n v="2"/>
    <n v="779"/>
    <n v="465"/>
    <n v="629"/>
    <n v="60"/>
    <n v="53"/>
    <n v="738"/>
  </r>
  <r>
    <x v="2"/>
    <x v="14"/>
    <x v="101"/>
    <x v="0"/>
    <n v="211"/>
    <n v="2"/>
    <n v="1"/>
    <n v="3"/>
    <n v="5"/>
    <n v="1"/>
    <n v="32"/>
    <n v="0"/>
    <n v="0"/>
    <n v="1846"/>
    <n v="34"/>
    <n v="11"/>
    <n v="24"/>
    <n v="1295"/>
    <n v="28"/>
    <n v="37"/>
    <n v="24"/>
    <n v="2119"/>
    <n v="47"/>
    <n v="66"/>
    <n v="87"/>
    <n v="209"/>
    <n v="2"/>
    <n v="24"/>
    <n v="6"/>
    <n v="97"/>
    <n v="4"/>
    <n v="0"/>
    <n v="0"/>
    <n v="0"/>
    <n v="0"/>
    <n v="0"/>
    <n v="0"/>
    <n v="0"/>
    <n v="0"/>
    <n v="0"/>
    <n v="0"/>
    <n v="0"/>
    <n v="0"/>
    <n v="0"/>
    <n v="0"/>
    <n v="0"/>
    <n v="0"/>
    <n v="0"/>
    <n v="0"/>
    <n v="2"/>
    <n v="1"/>
    <n v="199"/>
    <n v="32"/>
    <n v="1774"/>
    <n v="1174"/>
    <n v="1898"/>
    <n v="168"/>
    <n v="92"/>
    <n v="3683"/>
    <n v="0"/>
    <n v="44"/>
    <n v="533"/>
    <n v="271"/>
    <n v="2720"/>
    <n v="130"/>
    <n v="2"/>
    <n v="1"/>
    <n v="0"/>
    <n v="0"/>
    <n v="90"/>
    <n v="6"/>
    <n v="1176"/>
    <n v="503"/>
    <n v="3"/>
    <n v="63"/>
    <n v="10"/>
    <n v="380"/>
    <n v="2"/>
    <n v="1"/>
    <n v="181"/>
    <n v="32"/>
    <n v="1728"/>
    <n v="1018"/>
    <n v="1739"/>
    <n v="114"/>
    <n v="90"/>
    <n v="1875"/>
  </r>
  <r>
    <x v="2"/>
    <x v="16"/>
    <x v="102"/>
    <x v="0"/>
    <n v="80"/>
    <n v="2"/>
    <n v="2"/>
    <n v="1"/>
    <n v="2"/>
    <n v="4"/>
    <n v="35"/>
    <n v="0"/>
    <n v="1"/>
    <n v="398"/>
    <n v="4"/>
    <n v="10"/>
    <n v="12"/>
    <n v="891"/>
    <n v="22"/>
    <n v="68"/>
    <n v="38"/>
    <n v="777"/>
    <n v="8"/>
    <n v="59"/>
    <n v="53"/>
    <n v="131"/>
    <n v="1"/>
    <n v="11"/>
    <n v="8"/>
    <n v="37"/>
    <n v="1"/>
    <n v="0"/>
    <n v="0"/>
    <n v="0"/>
    <n v="0"/>
    <n v="0"/>
    <n v="0"/>
    <n v="0"/>
    <n v="0"/>
    <n v="0"/>
    <n v="0"/>
    <n v="0"/>
    <n v="0"/>
    <n v="0"/>
    <n v="0"/>
    <n v="0"/>
    <n v="0"/>
    <n v="0"/>
    <n v="0"/>
    <n v="2"/>
    <n v="2"/>
    <n v="71"/>
    <n v="34"/>
    <n v="366"/>
    <n v="734"/>
    <n v="651"/>
    <n v="106"/>
    <n v="36"/>
    <n v="2911"/>
    <n v="0"/>
    <n v="22"/>
    <n v="294"/>
    <n v="654"/>
    <n v="1791"/>
    <n v="41"/>
    <n v="2"/>
    <n v="1"/>
    <n v="2"/>
    <n v="1"/>
    <n v="34"/>
    <n v="32"/>
    <n v="237"/>
    <n v="144"/>
    <n v="6"/>
    <n v="71"/>
    <n v="27"/>
    <n v="164"/>
    <n v="2"/>
    <n v="2"/>
    <n v="64"/>
    <n v="34"/>
    <n v="346"/>
    <n v="561"/>
    <n v="558"/>
    <n v="68"/>
    <n v="33"/>
    <n v="1078"/>
  </r>
  <r>
    <x v="2"/>
    <x v="17"/>
    <x v="103"/>
    <x v="0"/>
    <n v="170"/>
    <n v="5"/>
    <n v="0"/>
    <n v="2"/>
    <n v="5"/>
    <n v="5"/>
    <n v="23"/>
    <n v="1"/>
    <n v="0"/>
    <n v="1219"/>
    <n v="13"/>
    <n v="11"/>
    <n v="26"/>
    <n v="1198"/>
    <n v="9"/>
    <n v="54"/>
    <n v="49"/>
    <n v="1661"/>
    <n v="8"/>
    <n v="70"/>
    <n v="71"/>
    <n v="170"/>
    <n v="2"/>
    <n v="8"/>
    <n v="15"/>
    <n v="103"/>
    <n v="1"/>
    <n v="0"/>
    <n v="0"/>
    <n v="0"/>
    <n v="0"/>
    <n v="0"/>
    <n v="0"/>
    <n v="0"/>
    <n v="0"/>
    <n v="0"/>
    <n v="0"/>
    <n v="0"/>
    <n v="0"/>
    <n v="0"/>
    <n v="0"/>
    <n v="0"/>
    <n v="0"/>
    <n v="0"/>
    <n v="0"/>
    <n v="5"/>
    <n v="0"/>
    <n v="157"/>
    <n v="21"/>
    <n v="1165"/>
    <n v="1065"/>
    <n v="1486"/>
    <n v="136"/>
    <n v="101"/>
    <n v="3636"/>
    <n v="0"/>
    <n v="10"/>
    <n v="119"/>
    <n v="814"/>
    <n v="2553"/>
    <n v="90"/>
    <n v="3"/>
    <n v="0"/>
    <n v="1"/>
    <n v="0"/>
    <n v="76"/>
    <n v="11"/>
    <n v="844"/>
    <n v="406"/>
    <n v="6"/>
    <n v="47"/>
    <n v="15"/>
    <n v="390"/>
    <n v="5"/>
    <n v="0"/>
    <n v="141"/>
    <n v="21"/>
    <n v="1142"/>
    <n v="944"/>
    <n v="1352"/>
    <n v="99"/>
    <n v="99"/>
    <n v="1729"/>
  </r>
  <r>
    <x v="2"/>
    <x v="14"/>
    <x v="104"/>
    <x v="0"/>
    <n v="60"/>
    <n v="1"/>
    <n v="0"/>
    <n v="1"/>
    <n v="3"/>
    <n v="3"/>
    <n v="2"/>
    <n v="0"/>
    <n v="0"/>
    <n v="299"/>
    <n v="0"/>
    <n v="18"/>
    <n v="7"/>
    <n v="674"/>
    <n v="4"/>
    <n v="73"/>
    <n v="44"/>
    <n v="584"/>
    <n v="1"/>
    <n v="69"/>
    <n v="23"/>
    <n v="74"/>
    <n v="0"/>
    <n v="6"/>
    <n v="16"/>
    <n v="23"/>
    <n v="0"/>
    <n v="1"/>
    <n v="0"/>
    <n v="0"/>
    <n v="0"/>
    <n v="0"/>
    <n v="0"/>
    <n v="0"/>
    <n v="0"/>
    <n v="0"/>
    <n v="0"/>
    <n v="0"/>
    <n v="0"/>
    <n v="0"/>
    <n v="0"/>
    <n v="0"/>
    <n v="0"/>
    <n v="0"/>
    <n v="0"/>
    <n v="1"/>
    <n v="0"/>
    <n v="51"/>
    <n v="2"/>
    <n v="267"/>
    <n v="527"/>
    <n v="474"/>
    <n v="46"/>
    <n v="19"/>
    <n v="1800"/>
    <n v="0"/>
    <n v="3"/>
    <n v="29"/>
    <n v="606"/>
    <n v="1092"/>
    <n v="22"/>
    <n v="0"/>
    <n v="0"/>
    <n v="0"/>
    <n v="0"/>
    <n v="17"/>
    <n v="0"/>
    <n v="156"/>
    <n v="86"/>
    <n v="0"/>
    <n v="18"/>
    <n v="5"/>
    <n v="136"/>
    <n v="1"/>
    <n v="0"/>
    <n v="43"/>
    <n v="2"/>
    <n v="252"/>
    <n v="422"/>
    <n v="383"/>
    <n v="25"/>
    <n v="16"/>
    <n v="578"/>
  </r>
  <r>
    <x v="2"/>
    <x v="15"/>
    <x v="105"/>
    <x v="0"/>
    <n v="193"/>
    <n v="6"/>
    <n v="0"/>
    <n v="5"/>
    <n v="5"/>
    <n v="3"/>
    <n v="2"/>
    <n v="0"/>
    <n v="0"/>
    <n v="1789"/>
    <n v="51"/>
    <n v="10"/>
    <n v="39"/>
    <n v="1825"/>
    <n v="49"/>
    <n v="68"/>
    <n v="66"/>
    <n v="2119"/>
    <n v="31"/>
    <n v="67"/>
    <n v="134"/>
    <n v="212"/>
    <n v="7"/>
    <n v="16"/>
    <n v="17"/>
    <n v="144"/>
    <n v="2"/>
    <n v="0"/>
    <n v="1"/>
    <n v="0"/>
    <n v="0"/>
    <n v="0"/>
    <n v="0"/>
    <n v="0"/>
    <n v="0"/>
    <n v="0"/>
    <n v="0"/>
    <n v="0"/>
    <n v="0"/>
    <n v="0"/>
    <n v="0"/>
    <n v="0"/>
    <n v="0"/>
    <n v="0"/>
    <n v="0"/>
    <n v="6"/>
    <n v="0"/>
    <n v="175"/>
    <n v="2"/>
    <n v="1685"/>
    <n v="1612"/>
    <n v="1866"/>
    <n v="165"/>
    <n v="140"/>
    <n v="4043"/>
    <n v="0"/>
    <n v="40"/>
    <n v="153"/>
    <n v="912"/>
    <n v="2791"/>
    <n v="113"/>
    <n v="4"/>
    <n v="0"/>
    <n v="1"/>
    <n v="0"/>
    <n v="86"/>
    <n v="0"/>
    <n v="1155"/>
    <n v="510"/>
    <n v="9"/>
    <n v="57"/>
    <n v="26"/>
    <n v="524"/>
    <n v="6"/>
    <n v="0"/>
    <n v="165"/>
    <n v="2"/>
    <n v="1625"/>
    <n v="1343"/>
    <n v="1639"/>
    <n v="115"/>
    <n v="137"/>
    <n v="1725"/>
  </r>
  <r>
    <x v="2"/>
    <x v="15"/>
    <x v="106"/>
    <x v="0"/>
    <n v="71"/>
    <n v="2"/>
    <n v="0"/>
    <n v="3"/>
    <n v="1"/>
    <n v="1"/>
    <n v="2"/>
    <n v="0"/>
    <n v="0"/>
    <n v="567"/>
    <n v="12"/>
    <n v="0"/>
    <n v="7"/>
    <n v="682"/>
    <n v="23"/>
    <n v="6"/>
    <n v="26"/>
    <n v="813"/>
    <n v="31"/>
    <n v="0"/>
    <n v="44"/>
    <n v="113"/>
    <n v="4"/>
    <n v="1"/>
    <n v="10"/>
    <n v="37"/>
    <n v="1"/>
    <n v="0"/>
    <n v="0"/>
    <n v="0"/>
    <n v="0"/>
    <n v="0"/>
    <n v="0"/>
    <n v="0"/>
    <n v="0"/>
    <n v="0"/>
    <n v="0"/>
    <n v="0"/>
    <n v="0"/>
    <n v="0"/>
    <n v="0"/>
    <n v="0"/>
    <n v="0"/>
    <n v="0"/>
    <n v="0"/>
    <n v="2"/>
    <n v="0"/>
    <n v="64"/>
    <n v="2"/>
    <n v="545"/>
    <n v="615"/>
    <n v="727"/>
    <n v="94"/>
    <n v="35"/>
    <n v="1874"/>
    <n v="0"/>
    <n v="8"/>
    <n v="29"/>
    <n v="343"/>
    <n v="1441"/>
    <n v="41"/>
    <n v="2"/>
    <n v="0"/>
    <n v="0"/>
    <n v="0"/>
    <n v="27"/>
    <n v="0"/>
    <n v="387"/>
    <n v="218"/>
    <n v="9"/>
    <n v="37"/>
    <n v="8"/>
    <n v="222"/>
    <n v="2"/>
    <n v="0"/>
    <n v="62"/>
    <n v="2"/>
    <n v="530"/>
    <n v="542"/>
    <n v="651"/>
    <n v="76"/>
    <n v="35"/>
    <n v="978"/>
  </r>
  <r>
    <x v="2"/>
    <x v="15"/>
    <x v="107"/>
    <x v="0"/>
    <n v="92"/>
    <n v="0"/>
    <n v="0"/>
    <n v="2"/>
    <n v="0"/>
    <n v="3"/>
    <n v="0"/>
    <n v="0"/>
    <n v="0"/>
    <n v="603"/>
    <n v="10"/>
    <n v="2"/>
    <n v="1"/>
    <n v="495"/>
    <n v="22"/>
    <n v="8"/>
    <n v="10"/>
    <n v="678"/>
    <n v="18"/>
    <n v="11"/>
    <n v="16"/>
    <n v="101"/>
    <n v="3"/>
    <n v="5"/>
    <n v="4"/>
    <n v="44"/>
    <n v="1"/>
    <n v="0"/>
    <n v="0"/>
    <n v="0"/>
    <n v="0"/>
    <n v="0"/>
    <n v="0"/>
    <n v="0"/>
    <n v="0"/>
    <n v="0"/>
    <n v="0"/>
    <n v="0"/>
    <n v="0"/>
    <n v="0"/>
    <n v="0"/>
    <n v="0"/>
    <n v="0"/>
    <n v="1"/>
    <n v="0"/>
    <n v="0"/>
    <n v="0"/>
    <n v="87"/>
    <n v="0"/>
    <n v="587"/>
    <n v="445"/>
    <n v="623"/>
    <n v="86"/>
    <n v="43"/>
    <n v="1297"/>
    <n v="1"/>
    <n v="47"/>
    <n v="29"/>
    <n v="175"/>
    <n v="1009"/>
    <n v="56"/>
    <n v="0"/>
    <n v="0"/>
    <n v="0"/>
    <n v="0"/>
    <n v="47"/>
    <n v="0"/>
    <n v="463"/>
    <n v="223"/>
    <n v="4"/>
    <n v="26"/>
    <n v="30"/>
    <n v="186"/>
    <n v="0"/>
    <n v="0"/>
    <n v="82"/>
    <n v="0"/>
    <n v="579"/>
    <n v="401"/>
    <n v="584"/>
    <n v="68"/>
    <n v="41"/>
    <n v="735"/>
  </r>
  <r>
    <x v="2"/>
    <x v="15"/>
    <x v="108"/>
    <x v="0"/>
    <n v="68"/>
    <n v="2"/>
    <n v="0"/>
    <n v="2"/>
    <n v="0"/>
    <n v="1"/>
    <n v="0"/>
    <n v="0"/>
    <n v="0"/>
    <n v="374"/>
    <n v="7"/>
    <n v="4"/>
    <n v="4"/>
    <n v="421"/>
    <n v="21"/>
    <n v="10"/>
    <n v="7"/>
    <n v="597"/>
    <n v="20"/>
    <n v="40"/>
    <n v="13"/>
    <n v="63"/>
    <n v="3"/>
    <n v="1"/>
    <n v="6"/>
    <n v="21"/>
    <n v="2"/>
    <n v="0"/>
    <n v="0"/>
    <n v="0"/>
    <n v="0"/>
    <n v="0"/>
    <n v="0"/>
    <n v="0"/>
    <n v="0"/>
    <n v="0"/>
    <n v="0"/>
    <n v="0"/>
    <n v="0"/>
    <n v="0"/>
    <n v="0"/>
    <n v="0"/>
    <n v="0"/>
    <n v="0"/>
    <n v="0"/>
    <n v="2"/>
    <n v="0"/>
    <n v="63"/>
    <n v="0"/>
    <n v="359"/>
    <n v="380"/>
    <n v="516"/>
    <n v="53"/>
    <n v="19"/>
    <n v="1190"/>
    <n v="0"/>
    <n v="53"/>
    <n v="66"/>
    <n v="211"/>
    <n v="831"/>
    <n v="43"/>
    <n v="2"/>
    <n v="0"/>
    <n v="1"/>
    <n v="0"/>
    <n v="31"/>
    <n v="0"/>
    <n v="208"/>
    <n v="157"/>
    <n v="1"/>
    <n v="9"/>
    <n v="1"/>
    <n v="138"/>
    <n v="2"/>
    <n v="0"/>
    <n v="60"/>
    <n v="0"/>
    <n v="341"/>
    <n v="322"/>
    <n v="444"/>
    <n v="37"/>
    <n v="18"/>
    <n v="568"/>
  </r>
  <r>
    <x v="2"/>
    <x v="17"/>
    <x v="109"/>
    <x v="0"/>
    <n v="274"/>
    <n v="12"/>
    <n v="4"/>
    <n v="2"/>
    <n v="10"/>
    <n v="1"/>
    <n v="98"/>
    <n v="0"/>
    <n v="1"/>
    <n v="1974"/>
    <n v="34"/>
    <n v="43"/>
    <n v="15"/>
    <n v="1746"/>
    <n v="32"/>
    <n v="95"/>
    <n v="47"/>
    <n v="2798"/>
    <n v="33"/>
    <n v="155"/>
    <n v="166"/>
    <n v="262"/>
    <n v="4"/>
    <n v="20"/>
    <n v="7"/>
    <n v="241"/>
    <n v="5"/>
    <n v="0"/>
    <n v="5"/>
    <n v="0"/>
    <n v="0"/>
    <n v="0"/>
    <n v="0"/>
    <n v="0"/>
    <n v="0"/>
    <n v="0"/>
    <n v="0"/>
    <n v="0"/>
    <n v="0"/>
    <n v="1"/>
    <n v="0"/>
    <n v="0"/>
    <n v="0"/>
    <n v="0"/>
    <n v="0"/>
    <n v="12"/>
    <n v="4"/>
    <n v="257"/>
    <n v="96"/>
    <n v="1880"/>
    <n v="1533"/>
    <n v="2420"/>
    <n v="222"/>
    <n v="229"/>
    <n v="6745"/>
    <n v="0"/>
    <n v="107"/>
    <n v="616"/>
    <n v="1076"/>
    <n v="4742"/>
    <n v="170"/>
    <n v="8"/>
    <n v="4"/>
    <n v="4"/>
    <n v="4"/>
    <n v="134"/>
    <n v="84"/>
    <n v="1403"/>
    <n v="718"/>
    <n v="12"/>
    <n v="117"/>
    <n v="84"/>
    <n v="546"/>
    <n v="12"/>
    <n v="4"/>
    <n v="243"/>
    <n v="96"/>
    <n v="1845"/>
    <n v="1318"/>
    <n v="2172"/>
    <n v="172"/>
    <n v="220"/>
    <n v="3279"/>
  </r>
  <r>
    <x v="2"/>
    <x v="15"/>
    <x v="110"/>
    <x v="0"/>
    <n v="146"/>
    <n v="4"/>
    <n v="0"/>
    <n v="6"/>
    <n v="1"/>
    <n v="0"/>
    <n v="3"/>
    <n v="0"/>
    <n v="0"/>
    <n v="1057"/>
    <n v="40"/>
    <n v="3"/>
    <n v="7"/>
    <n v="1439"/>
    <n v="59"/>
    <n v="30"/>
    <n v="56"/>
    <n v="1375"/>
    <n v="63"/>
    <n v="22"/>
    <n v="76"/>
    <n v="172"/>
    <n v="11"/>
    <n v="5"/>
    <n v="15"/>
    <n v="53"/>
    <n v="5"/>
    <n v="1"/>
    <n v="0"/>
    <n v="0"/>
    <n v="1"/>
    <n v="0"/>
    <n v="0"/>
    <n v="0"/>
    <n v="0"/>
    <n v="0"/>
    <n v="0"/>
    <n v="0"/>
    <n v="0"/>
    <n v="0"/>
    <n v="0"/>
    <n v="0"/>
    <n v="0"/>
    <n v="0"/>
    <n v="0"/>
    <n v="3"/>
    <n v="0"/>
    <n v="137"/>
    <n v="3"/>
    <n v="1002"/>
    <n v="1269"/>
    <n v="1201"/>
    <n v="136"/>
    <n v="47"/>
    <n v="3514"/>
    <n v="0"/>
    <n v="63"/>
    <n v="54"/>
    <n v="854"/>
    <n v="2425"/>
    <n v="89"/>
    <n v="2"/>
    <n v="0"/>
    <n v="0"/>
    <n v="0"/>
    <n v="63"/>
    <n v="0"/>
    <n v="697"/>
    <n v="334"/>
    <n v="2"/>
    <n v="50"/>
    <n v="4"/>
    <n v="414"/>
    <n v="3"/>
    <n v="0"/>
    <n v="126"/>
    <n v="3"/>
    <n v="980"/>
    <n v="1086"/>
    <n v="1047"/>
    <n v="89"/>
    <n v="45"/>
    <n v="1509"/>
  </r>
  <r>
    <x v="3"/>
    <x v="18"/>
    <x v="111"/>
    <x v="0"/>
    <n v="162"/>
    <n v="2"/>
    <n v="0"/>
    <n v="9"/>
    <n v="22"/>
    <n v="4"/>
    <n v="1"/>
    <n v="0"/>
    <n v="0"/>
    <n v="376"/>
    <n v="29"/>
    <n v="17"/>
    <n v="4"/>
    <n v="1586"/>
    <n v="64"/>
    <n v="222"/>
    <n v="81"/>
    <n v="996"/>
    <n v="8"/>
    <n v="231"/>
    <n v="59"/>
    <n v="159"/>
    <n v="3"/>
    <n v="15"/>
    <n v="29"/>
    <n v="60"/>
    <n v="3"/>
    <n v="2"/>
    <n v="0"/>
    <n v="0"/>
    <n v="2"/>
    <n v="0"/>
    <n v="0"/>
    <n v="0"/>
    <n v="0"/>
    <n v="0"/>
    <n v="0"/>
    <n v="0"/>
    <n v="0"/>
    <n v="0"/>
    <n v="0"/>
    <n v="0"/>
    <n v="0"/>
    <n v="0"/>
    <n v="0"/>
    <n v="0"/>
    <n v="0"/>
    <n v="124"/>
    <n v="1"/>
    <n v="318"/>
    <n v="1153"/>
    <n v="673"/>
    <n v="108"/>
    <n v="54"/>
    <n v="5562"/>
    <n v="0"/>
    <n v="35"/>
    <n v="374"/>
    <n v="2258"/>
    <n v="2631"/>
    <n v="46"/>
    <n v="0"/>
    <n v="0"/>
    <n v="0"/>
    <n v="0"/>
    <n v="41"/>
    <n v="0"/>
    <n v="165"/>
    <n v="154"/>
    <n v="3"/>
    <n v="50"/>
    <n v="32"/>
    <n v="267"/>
    <n v="0"/>
    <n v="0"/>
    <n v="97"/>
    <n v="1"/>
    <n v="274"/>
    <n v="805"/>
    <n v="477"/>
    <n v="68"/>
    <n v="51"/>
    <n v="1326"/>
  </r>
  <r>
    <x v="3"/>
    <x v="19"/>
    <x v="112"/>
    <x v="0"/>
    <n v="86"/>
    <n v="0"/>
    <n v="0"/>
    <n v="0"/>
    <n v="11"/>
    <n v="3"/>
    <n v="8"/>
    <n v="0"/>
    <n v="0"/>
    <n v="242"/>
    <n v="4"/>
    <n v="34"/>
    <n v="6"/>
    <n v="888"/>
    <n v="10"/>
    <n v="146"/>
    <n v="40"/>
    <n v="729"/>
    <n v="5"/>
    <n v="136"/>
    <n v="42"/>
    <n v="124"/>
    <n v="2"/>
    <n v="23"/>
    <n v="13"/>
    <n v="35"/>
    <n v="1"/>
    <n v="4"/>
    <n v="0"/>
    <n v="0"/>
    <n v="0"/>
    <n v="0"/>
    <n v="0"/>
    <n v="0"/>
    <n v="0"/>
    <n v="0"/>
    <n v="0"/>
    <n v="0"/>
    <n v="0"/>
    <n v="0"/>
    <n v="0"/>
    <n v="0"/>
    <n v="0"/>
    <n v="0"/>
    <n v="0"/>
    <n v="0"/>
    <n v="0"/>
    <n v="69"/>
    <n v="7"/>
    <n v="194"/>
    <n v="656"/>
    <n v="527"/>
    <n v="78"/>
    <n v="27"/>
    <n v="2743"/>
    <n v="0"/>
    <n v="5"/>
    <n v="349"/>
    <n v="976"/>
    <n v="1272"/>
    <n v="25"/>
    <n v="0"/>
    <n v="0"/>
    <n v="0"/>
    <n v="0"/>
    <n v="23"/>
    <n v="4"/>
    <n v="106"/>
    <n v="123"/>
    <n v="8"/>
    <n v="34"/>
    <n v="21"/>
    <n v="153"/>
    <n v="0"/>
    <n v="0"/>
    <n v="47"/>
    <n v="6"/>
    <n v="169"/>
    <n v="433"/>
    <n v="370"/>
    <n v="41"/>
    <n v="25"/>
    <n v="566"/>
  </r>
  <r>
    <x v="3"/>
    <x v="20"/>
    <x v="113"/>
    <x v="0"/>
    <n v="44"/>
    <n v="2"/>
    <n v="0"/>
    <n v="1"/>
    <n v="1"/>
    <n v="1"/>
    <n v="0"/>
    <n v="0"/>
    <n v="0"/>
    <n v="179"/>
    <n v="10"/>
    <n v="0"/>
    <n v="1"/>
    <n v="614"/>
    <n v="23"/>
    <n v="35"/>
    <n v="25"/>
    <n v="261"/>
    <n v="6"/>
    <n v="30"/>
    <n v="31"/>
    <n v="64"/>
    <n v="0"/>
    <n v="12"/>
    <n v="8"/>
    <n v="15"/>
    <n v="0"/>
    <n v="0"/>
    <n v="0"/>
    <n v="0"/>
    <n v="0"/>
    <n v="0"/>
    <n v="0"/>
    <n v="0"/>
    <n v="0"/>
    <n v="0"/>
    <n v="0"/>
    <n v="0"/>
    <n v="0"/>
    <n v="0"/>
    <n v="0"/>
    <n v="0"/>
    <n v="0"/>
    <n v="0"/>
    <n v="0"/>
    <n v="2"/>
    <n v="0"/>
    <n v="39"/>
    <n v="0"/>
    <n v="165"/>
    <n v="515"/>
    <n v="186"/>
    <n v="44"/>
    <n v="15"/>
    <n v="1533"/>
    <n v="0"/>
    <n v="8"/>
    <n v="296"/>
    <n v="349"/>
    <n v="808"/>
    <n v="15"/>
    <n v="2"/>
    <n v="0"/>
    <n v="2"/>
    <n v="0"/>
    <n v="10"/>
    <n v="0"/>
    <n v="70"/>
    <n v="42"/>
    <n v="4"/>
    <n v="15"/>
    <n v="9"/>
    <n v="87"/>
    <n v="2"/>
    <n v="0"/>
    <n v="32"/>
    <n v="0"/>
    <n v="146"/>
    <n v="359"/>
    <n v="141"/>
    <n v="22"/>
    <n v="13"/>
    <n v="379"/>
  </r>
  <r>
    <x v="3"/>
    <x v="21"/>
    <x v="114"/>
    <x v="0"/>
    <n v="119"/>
    <n v="4"/>
    <n v="0"/>
    <n v="2"/>
    <n v="11"/>
    <n v="3"/>
    <n v="1"/>
    <n v="0"/>
    <n v="0"/>
    <n v="376"/>
    <n v="8"/>
    <n v="18"/>
    <n v="22"/>
    <n v="1915"/>
    <n v="35"/>
    <n v="182"/>
    <n v="170"/>
    <n v="1025"/>
    <n v="8"/>
    <n v="50"/>
    <n v="229"/>
    <n v="264"/>
    <n v="1"/>
    <n v="22"/>
    <n v="25"/>
    <n v="20"/>
    <n v="0"/>
    <n v="3"/>
    <n v="1"/>
    <n v="0"/>
    <n v="0"/>
    <n v="1"/>
    <n v="0"/>
    <n v="0"/>
    <n v="0"/>
    <n v="0"/>
    <n v="0"/>
    <n v="0"/>
    <n v="0"/>
    <n v="0"/>
    <n v="0"/>
    <n v="0"/>
    <n v="0"/>
    <n v="0"/>
    <n v="0"/>
    <n v="3"/>
    <n v="0"/>
    <n v="99"/>
    <n v="1"/>
    <n v="314"/>
    <n v="1453"/>
    <n v="712"/>
    <n v="203"/>
    <n v="15"/>
    <n v="6226"/>
    <n v="0"/>
    <n v="51"/>
    <n v="609"/>
    <n v="1947"/>
    <n v="3311"/>
    <n v="34"/>
    <n v="2"/>
    <n v="0"/>
    <n v="2"/>
    <n v="0"/>
    <n v="31"/>
    <n v="0"/>
    <n v="152"/>
    <n v="141"/>
    <n v="8"/>
    <n v="64"/>
    <n v="8"/>
    <n v="288"/>
    <n v="2"/>
    <n v="0"/>
    <n v="75"/>
    <n v="0"/>
    <n v="266"/>
    <n v="958"/>
    <n v="482"/>
    <n v="109"/>
    <n v="12"/>
    <n v="1474"/>
  </r>
  <r>
    <x v="3"/>
    <x v="19"/>
    <x v="115"/>
    <x v="0"/>
    <n v="174"/>
    <n v="3"/>
    <n v="1"/>
    <n v="13"/>
    <n v="17"/>
    <n v="10"/>
    <n v="8"/>
    <n v="0"/>
    <n v="0"/>
    <n v="334"/>
    <n v="24"/>
    <n v="11"/>
    <n v="35"/>
    <n v="2541"/>
    <n v="196"/>
    <n v="163"/>
    <n v="222"/>
    <n v="1355"/>
    <n v="61"/>
    <n v="69"/>
    <n v="292"/>
    <n v="363"/>
    <n v="12"/>
    <n v="27"/>
    <n v="37"/>
    <n v="47"/>
    <n v="5"/>
    <n v="3"/>
    <n v="2"/>
    <n v="0"/>
    <n v="0"/>
    <n v="1"/>
    <n v="0"/>
    <n v="0"/>
    <n v="0"/>
    <n v="0"/>
    <n v="0"/>
    <n v="0"/>
    <n v="0"/>
    <n v="0"/>
    <n v="0"/>
    <n v="0"/>
    <n v="0"/>
    <n v="0"/>
    <n v="0"/>
    <n v="2"/>
    <n v="1"/>
    <n v="125"/>
    <n v="8"/>
    <n v="250"/>
    <n v="1857"/>
    <n v="879"/>
    <n v="272"/>
    <n v="34"/>
    <n v="14513"/>
    <n v="0"/>
    <n v="77"/>
    <n v="325"/>
    <n v="5602"/>
    <n v="7778"/>
    <n v="48"/>
    <n v="1"/>
    <n v="0"/>
    <n v="0"/>
    <n v="0"/>
    <n v="37"/>
    <n v="2"/>
    <n v="114"/>
    <n v="183"/>
    <n v="13"/>
    <n v="153"/>
    <n v="17"/>
    <n v="392"/>
    <n v="2"/>
    <n v="1"/>
    <n v="95"/>
    <n v="8"/>
    <n v="208"/>
    <n v="1279"/>
    <n v="610"/>
    <n v="172"/>
    <n v="31"/>
    <n v="4549"/>
  </r>
  <r>
    <x v="3"/>
    <x v="22"/>
    <x v="116"/>
    <x v="0"/>
    <n v="141"/>
    <n v="2"/>
    <n v="0"/>
    <n v="9"/>
    <n v="13"/>
    <n v="1"/>
    <n v="4"/>
    <n v="0"/>
    <n v="0"/>
    <n v="643"/>
    <n v="51"/>
    <n v="20"/>
    <n v="9"/>
    <n v="1799"/>
    <n v="60"/>
    <n v="234"/>
    <n v="42"/>
    <n v="1148"/>
    <n v="14"/>
    <n v="173"/>
    <n v="91"/>
    <n v="350"/>
    <n v="2"/>
    <n v="67"/>
    <n v="27"/>
    <n v="57"/>
    <n v="4"/>
    <n v="1"/>
    <n v="1"/>
    <n v="0"/>
    <n v="0"/>
    <n v="0"/>
    <n v="0"/>
    <n v="0"/>
    <n v="0"/>
    <n v="0"/>
    <n v="0"/>
    <n v="0"/>
    <n v="0"/>
    <n v="0"/>
    <n v="0"/>
    <n v="0"/>
    <n v="0"/>
    <n v="0"/>
    <n v="0"/>
    <n v="2"/>
    <n v="0"/>
    <n v="113"/>
    <n v="4"/>
    <n v="551"/>
    <n v="1420"/>
    <n v="843"/>
    <n v="239"/>
    <n v="50"/>
    <n v="5238"/>
    <n v="0"/>
    <n v="10"/>
    <n v="1192"/>
    <n v="872"/>
    <n v="2957"/>
    <n v="47"/>
    <n v="2"/>
    <n v="0"/>
    <n v="2"/>
    <n v="0"/>
    <n v="34"/>
    <n v="1"/>
    <n v="289"/>
    <n v="246"/>
    <n v="12"/>
    <n v="60"/>
    <n v="25"/>
    <n v="356"/>
    <n v="2"/>
    <n v="0"/>
    <n v="94"/>
    <n v="4"/>
    <n v="489"/>
    <n v="985"/>
    <n v="628"/>
    <n v="131"/>
    <n v="43"/>
    <n v="1537"/>
  </r>
  <r>
    <x v="3"/>
    <x v="23"/>
    <x v="117"/>
    <x v="0"/>
    <n v="75"/>
    <n v="2"/>
    <n v="0"/>
    <n v="4"/>
    <n v="4"/>
    <n v="4"/>
    <n v="0"/>
    <n v="0"/>
    <n v="0"/>
    <n v="259"/>
    <n v="7"/>
    <n v="6"/>
    <n v="11"/>
    <n v="717"/>
    <n v="39"/>
    <n v="91"/>
    <n v="46"/>
    <n v="554"/>
    <n v="10"/>
    <n v="30"/>
    <n v="118"/>
    <n v="86"/>
    <n v="6"/>
    <n v="21"/>
    <n v="8"/>
    <n v="37"/>
    <n v="1"/>
    <n v="1"/>
    <n v="1"/>
    <n v="0"/>
    <n v="0"/>
    <n v="0"/>
    <n v="0"/>
    <n v="0"/>
    <n v="0"/>
    <n v="0"/>
    <n v="0"/>
    <n v="0"/>
    <n v="0"/>
    <n v="0"/>
    <n v="0"/>
    <n v="0"/>
    <n v="0"/>
    <n v="0"/>
    <n v="0"/>
    <n v="2"/>
    <n v="0"/>
    <n v="61"/>
    <n v="0"/>
    <n v="230"/>
    <n v="514"/>
    <n v="376"/>
    <n v="48"/>
    <n v="34"/>
    <n v="2565"/>
    <n v="0"/>
    <n v="18"/>
    <n v="509"/>
    <n v="612"/>
    <n v="1315"/>
    <n v="23"/>
    <n v="1"/>
    <n v="0"/>
    <n v="0"/>
    <n v="0"/>
    <n v="20"/>
    <n v="0"/>
    <n v="128"/>
    <n v="79"/>
    <n v="3"/>
    <n v="22"/>
    <n v="22"/>
    <n v="123"/>
    <n v="2"/>
    <n v="0"/>
    <n v="52"/>
    <n v="0"/>
    <n v="217"/>
    <n v="392"/>
    <n v="271"/>
    <n v="33"/>
    <n v="33"/>
    <n v="727"/>
  </r>
  <r>
    <x v="3"/>
    <x v="23"/>
    <x v="118"/>
    <x v="0"/>
    <n v="146"/>
    <n v="2"/>
    <n v="0"/>
    <n v="5"/>
    <n v="22"/>
    <n v="2"/>
    <n v="0"/>
    <n v="0"/>
    <n v="0"/>
    <n v="470"/>
    <n v="25"/>
    <n v="47"/>
    <n v="1"/>
    <n v="1653"/>
    <n v="90"/>
    <n v="271"/>
    <n v="23"/>
    <n v="1019"/>
    <n v="43"/>
    <n v="194"/>
    <n v="24"/>
    <n v="158"/>
    <n v="10"/>
    <n v="32"/>
    <n v="12"/>
    <n v="46"/>
    <n v="1"/>
    <n v="1"/>
    <n v="0"/>
    <n v="0"/>
    <n v="0"/>
    <n v="0"/>
    <n v="0"/>
    <n v="0"/>
    <n v="0"/>
    <n v="0"/>
    <n v="0"/>
    <n v="0"/>
    <n v="0"/>
    <n v="0"/>
    <n v="0"/>
    <n v="0"/>
    <n v="0"/>
    <n v="0"/>
    <n v="0"/>
    <n v="2"/>
    <n v="0"/>
    <n v="113"/>
    <n v="0"/>
    <n v="389"/>
    <n v="1199"/>
    <n v="731"/>
    <n v="99"/>
    <n v="43"/>
    <n v="4325"/>
    <n v="0"/>
    <n v="133"/>
    <n v="1411"/>
    <n v="335"/>
    <n v="2233"/>
    <n v="41"/>
    <n v="2"/>
    <n v="0"/>
    <n v="2"/>
    <n v="0"/>
    <n v="33"/>
    <n v="0"/>
    <n v="196"/>
    <n v="134"/>
    <n v="4"/>
    <n v="52"/>
    <n v="25"/>
    <n v="269"/>
    <n v="2"/>
    <n v="0"/>
    <n v="82"/>
    <n v="0"/>
    <n v="349"/>
    <n v="824"/>
    <n v="513"/>
    <n v="49"/>
    <n v="37"/>
    <n v="1052"/>
  </r>
  <r>
    <x v="3"/>
    <x v="20"/>
    <x v="119"/>
    <x v="0"/>
    <n v="33"/>
    <n v="0"/>
    <n v="0"/>
    <n v="0"/>
    <n v="1"/>
    <n v="8"/>
    <n v="0"/>
    <n v="0"/>
    <n v="0"/>
    <n v="59"/>
    <n v="0"/>
    <n v="0"/>
    <n v="1"/>
    <n v="314"/>
    <n v="3"/>
    <n v="19"/>
    <n v="13"/>
    <n v="209"/>
    <n v="2"/>
    <n v="12"/>
    <n v="37"/>
    <n v="56"/>
    <n v="3"/>
    <n v="4"/>
    <n v="3"/>
    <n v="1"/>
    <n v="0"/>
    <n v="0"/>
    <n v="0"/>
    <n v="0"/>
    <n v="0"/>
    <n v="0"/>
    <n v="0"/>
    <n v="0"/>
    <n v="0"/>
    <n v="0"/>
    <n v="0"/>
    <n v="0"/>
    <n v="0"/>
    <n v="0"/>
    <n v="0"/>
    <n v="0"/>
    <n v="0"/>
    <n v="0"/>
    <n v="0"/>
    <n v="0"/>
    <n v="0"/>
    <n v="24"/>
    <n v="0"/>
    <n v="57"/>
    <n v="273"/>
    <n v="156"/>
    <n v="44"/>
    <n v="1"/>
    <n v="1984"/>
    <n v="0"/>
    <n v="6"/>
    <n v="87"/>
    <n v="643"/>
    <n v="1163"/>
    <n v="4"/>
    <n v="0"/>
    <n v="0"/>
    <n v="0"/>
    <n v="0"/>
    <n v="2"/>
    <n v="0"/>
    <n v="36"/>
    <n v="34"/>
    <n v="0"/>
    <n v="14"/>
    <n v="0"/>
    <n v="57"/>
    <n v="0"/>
    <n v="0"/>
    <n v="10"/>
    <n v="0"/>
    <n v="56"/>
    <n v="196"/>
    <n v="128"/>
    <n v="33"/>
    <n v="1"/>
    <n v="648"/>
  </r>
  <r>
    <x v="3"/>
    <x v="23"/>
    <x v="120"/>
    <x v="0"/>
    <n v="68"/>
    <n v="1"/>
    <n v="0"/>
    <n v="7"/>
    <n v="8"/>
    <n v="1"/>
    <n v="0"/>
    <n v="0"/>
    <n v="0"/>
    <n v="142"/>
    <n v="17"/>
    <n v="10"/>
    <n v="1"/>
    <n v="776"/>
    <n v="33"/>
    <n v="139"/>
    <n v="6"/>
    <n v="533"/>
    <n v="24"/>
    <n v="82"/>
    <n v="41"/>
    <n v="107"/>
    <n v="1"/>
    <n v="24"/>
    <n v="3"/>
    <n v="15"/>
    <n v="0"/>
    <n v="0"/>
    <n v="1"/>
    <n v="0"/>
    <n v="0"/>
    <n v="0"/>
    <n v="0"/>
    <n v="0"/>
    <n v="0"/>
    <n v="0"/>
    <n v="0"/>
    <n v="0"/>
    <n v="0"/>
    <n v="0"/>
    <n v="0"/>
    <n v="0"/>
    <n v="0"/>
    <n v="0"/>
    <n v="0"/>
    <n v="1"/>
    <n v="0"/>
    <n v="52"/>
    <n v="0"/>
    <n v="110"/>
    <n v="575"/>
    <n v="371"/>
    <n v="72"/>
    <n v="13"/>
    <n v="3209"/>
    <n v="0"/>
    <n v="135"/>
    <n v="967"/>
    <n v="312"/>
    <n v="1682"/>
    <n v="22"/>
    <n v="1"/>
    <n v="0"/>
    <n v="0"/>
    <n v="0"/>
    <n v="19"/>
    <n v="0"/>
    <n v="61"/>
    <n v="71"/>
    <n v="5"/>
    <n v="37"/>
    <n v="7"/>
    <n v="134"/>
    <n v="1"/>
    <n v="0"/>
    <n v="41"/>
    <n v="0"/>
    <n v="104"/>
    <n v="405"/>
    <n v="263"/>
    <n v="42"/>
    <n v="10"/>
    <n v="941"/>
  </r>
  <r>
    <x v="3"/>
    <x v="24"/>
    <x v="121"/>
    <x v="0"/>
    <n v="28"/>
    <n v="1"/>
    <n v="0"/>
    <n v="1"/>
    <n v="3"/>
    <n v="0"/>
    <n v="1"/>
    <n v="0"/>
    <n v="0"/>
    <n v="134"/>
    <n v="6"/>
    <n v="13"/>
    <n v="0"/>
    <n v="482"/>
    <n v="17"/>
    <n v="53"/>
    <n v="6"/>
    <n v="173"/>
    <n v="3"/>
    <n v="24"/>
    <n v="8"/>
    <n v="34"/>
    <n v="0"/>
    <n v="5"/>
    <n v="3"/>
    <n v="44"/>
    <n v="1"/>
    <n v="4"/>
    <n v="0"/>
    <n v="0"/>
    <n v="0"/>
    <n v="0"/>
    <n v="0"/>
    <n v="0"/>
    <n v="0"/>
    <n v="0"/>
    <n v="0"/>
    <n v="0"/>
    <n v="0"/>
    <n v="0"/>
    <n v="0"/>
    <n v="0"/>
    <n v="0"/>
    <n v="0"/>
    <n v="0"/>
    <n v="1"/>
    <n v="0"/>
    <n v="24"/>
    <n v="1"/>
    <n v="112"/>
    <n v="388"/>
    <n v="135"/>
    <n v="22"/>
    <n v="39"/>
    <n v="1128"/>
    <n v="0"/>
    <n v="7"/>
    <n v="271"/>
    <n v="205"/>
    <n v="589"/>
    <n v="9"/>
    <n v="1"/>
    <n v="0"/>
    <n v="1"/>
    <n v="0"/>
    <n v="5"/>
    <n v="1"/>
    <n v="62"/>
    <n v="20"/>
    <n v="3"/>
    <n v="10"/>
    <n v="24"/>
    <n v="93"/>
    <n v="1"/>
    <n v="0"/>
    <n v="19"/>
    <n v="1"/>
    <n v="96"/>
    <n v="284"/>
    <n v="94"/>
    <n v="11"/>
    <n v="37"/>
    <n v="267"/>
  </r>
  <r>
    <x v="3"/>
    <x v="24"/>
    <x v="122"/>
    <x v="0"/>
    <n v="33"/>
    <n v="0"/>
    <n v="0"/>
    <n v="0"/>
    <n v="2"/>
    <n v="0"/>
    <n v="2"/>
    <n v="0"/>
    <n v="0"/>
    <n v="84"/>
    <n v="0"/>
    <n v="1"/>
    <n v="1"/>
    <n v="961"/>
    <n v="8"/>
    <n v="37"/>
    <n v="38"/>
    <n v="328"/>
    <n v="1"/>
    <n v="16"/>
    <n v="17"/>
    <n v="109"/>
    <n v="1"/>
    <n v="5"/>
    <n v="3"/>
    <n v="6"/>
    <n v="0"/>
    <n v="0"/>
    <n v="0"/>
    <n v="0"/>
    <n v="0"/>
    <n v="0"/>
    <n v="0"/>
    <n v="0"/>
    <n v="0"/>
    <n v="0"/>
    <n v="0"/>
    <n v="0"/>
    <n v="0"/>
    <n v="0"/>
    <n v="0"/>
    <n v="0"/>
    <n v="0"/>
    <n v="0"/>
    <n v="0"/>
    <n v="0"/>
    <n v="0"/>
    <n v="29"/>
    <n v="2"/>
    <n v="80"/>
    <n v="857"/>
    <n v="291"/>
    <n v="96"/>
    <n v="6"/>
    <n v="2789"/>
    <n v="0"/>
    <n v="15"/>
    <n v="358"/>
    <n v="625"/>
    <n v="1680"/>
    <n v="5"/>
    <n v="0"/>
    <n v="0"/>
    <n v="0"/>
    <n v="0"/>
    <n v="3"/>
    <n v="2"/>
    <n v="29"/>
    <n v="27"/>
    <n v="2"/>
    <n v="11"/>
    <n v="0"/>
    <n v="98"/>
    <n v="0"/>
    <n v="0"/>
    <n v="18"/>
    <n v="2"/>
    <n v="69"/>
    <n v="578"/>
    <n v="209"/>
    <n v="48"/>
    <n v="4"/>
    <n v="734"/>
  </r>
  <r>
    <x v="3"/>
    <x v="25"/>
    <x v="123"/>
    <x v="0"/>
    <n v="204"/>
    <n v="2"/>
    <n v="0"/>
    <n v="6"/>
    <n v="19"/>
    <n v="11"/>
    <n v="2"/>
    <n v="1"/>
    <n v="0"/>
    <n v="289"/>
    <n v="9"/>
    <n v="5"/>
    <n v="38"/>
    <n v="2203"/>
    <n v="37"/>
    <n v="241"/>
    <n v="214"/>
    <n v="1526"/>
    <n v="24"/>
    <n v="61"/>
    <n v="353"/>
    <n v="371"/>
    <n v="1"/>
    <n v="23"/>
    <n v="50"/>
    <n v="35"/>
    <n v="1"/>
    <n v="3"/>
    <n v="2"/>
    <n v="0"/>
    <n v="0"/>
    <n v="0"/>
    <n v="0"/>
    <n v="0"/>
    <n v="0"/>
    <n v="0"/>
    <n v="0"/>
    <n v="0"/>
    <n v="0"/>
    <n v="0"/>
    <n v="0"/>
    <n v="0"/>
    <n v="0"/>
    <n v="0"/>
    <n v="0"/>
    <n v="2"/>
    <n v="0"/>
    <n v="164"/>
    <n v="1"/>
    <n v="227"/>
    <n v="1613"/>
    <n v="1010"/>
    <n v="277"/>
    <n v="28"/>
    <n v="13356"/>
    <n v="1"/>
    <n v="29"/>
    <n v="296"/>
    <n v="4397"/>
    <n v="8062"/>
    <n v="69"/>
    <n v="1"/>
    <n v="0"/>
    <n v="1"/>
    <n v="0"/>
    <n v="57"/>
    <n v="0"/>
    <n v="115"/>
    <n v="260"/>
    <n v="17"/>
    <n v="145"/>
    <n v="20"/>
    <n v="371"/>
    <n v="1"/>
    <n v="0"/>
    <n v="134"/>
    <n v="1"/>
    <n v="192"/>
    <n v="1106"/>
    <n v="747"/>
    <n v="193"/>
    <n v="27"/>
    <n v="5096"/>
  </r>
  <r>
    <x v="3"/>
    <x v="22"/>
    <x v="124"/>
    <x v="0"/>
    <n v="83"/>
    <n v="2"/>
    <n v="0"/>
    <n v="3"/>
    <n v="6"/>
    <n v="5"/>
    <n v="1"/>
    <n v="0"/>
    <n v="0"/>
    <n v="330"/>
    <n v="8"/>
    <n v="27"/>
    <n v="34"/>
    <n v="1069"/>
    <n v="28"/>
    <n v="111"/>
    <n v="118"/>
    <n v="833"/>
    <n v="3"/>
    <n v="21"/>
    <n v="261"/>
    <n v="166"/>
    <n v="1"/>
    <n v="30"/>
    <n v="22"/>
    <n v="50"/>
    <n v="2"/>
    <n v="1"/>
    <n v="1"/>
    <n v="0"/>
    <n v="0"/>
    <n v="0"/>
    <n v="0"/>
    <n v="0"/>
    <n v="0"/>
    <n v="0"/>
    <n v="0"/>
    <n v="0"/>
    <n v="0"/>
    <n v="0"/>
    <n v="0"/>
    <n v="0"/>
    <n v="0"/>
    <n v="0"/>
    <n v="0"/>
    <n v="2"/>
    <n v="0"/>
    <n v="66"/>
    <n v="1"/>
    <n v="258"/>
    <n v="787"/>
    <n v="521"/>
    <n v="106"/>
    <n v="42"/>
    <n v="3816"/>
    <n v="0"/>
    <n v="11"/>
    <n v="126"/>
    <n v="1710"/>
    <n v="1811"/>
    <n v="35"/>
    <n v="2"/>
    <n v="0"/>
    <n v="0"/>
    <n v="0"/>
    <n v="23"/>
    <n v="0"/>
    <n v="128"/>
    <n v="125"/>
    <n v="2"/>
    <n v="38"/>
    <n v="23"/>
    <n v="219"/>
    <n v="2"/>
    <n v="0"/>
    <n v="57"/>
    <n v="0"/>
    <n v="232"/>
    <n v="574"/>
    <n v="367"/>
    <n v="68"/>
    <n v="36"/>
    <n v="977"/>
  </r>
  <r>
    <x v="3"/>
    <x v="26"/>
    <x v="125"/>
    <x v="0"/>
    <n v="98"/>
    <n v="0"/>
    <n v="1"/>
    <n v="4"/>
    <n v="2"/>
    <n v="2"/>
    <n v="12"/>
    <n v="0"/>
    <n v="0"/>
    <n v="348"/>
    <n v="21"/>
    <n v="4"/>
    <n v="6"/>
    <n v="1193"/>
    <n v="57"/>
    <n v="101"/>
    <n v="39"/>
    <n v="625"/>
    <n v="15"/>
    <n v="82"/>
    <n v="27"/>
    <n v="177"/>
    <n v="6"/>
    <n v="22"/>
    <n v="12"/>
    <n v="67"/>
    <n v="5"/>
    <n v="0"/>
    <n v="0"/>
    <n v="0"/>
    <n v="0"/>
    <n v="0"/>
    <n v="0"/>
    <n v="0"/>
    <n v="0"/>
    <n v="0"/>
    <n v="0"/>
    <n v="0"/>
    <n v="0"/>
    <n v="0"/>
    <n v="0"/>
    <n v="1"/>
    <n v="2"/>
    <n v="0"/>
    <n v="0"/>
    <n v="0"/>
    <n v="1"/>
    <n v="89"/>
    <n v="12"/>
    <n v="314"/>
    <n v="954"/>
    <n v="479"/>
    <n v="128"/>
    <n v="62"/>
    <n v="2955"/>
    <n v="0"/>
    <n v="59"/>
    <n v="290"/>
    <n v="762"/>
    <n v="1703"/>
    <n v="38"/>
    <n v="0"/>
    <n v="1"/>
    <n v="0"/>
    <n v="1"/>
    <n v="30"/>
    <n v="5"/>
    <n v="128"/>
    <n v="95"/>
    <n v="7"/>
    <n v="28"/>
    <n v="31"/>
    <n v="238"/>
    <n v="0"/>
    <n v="1"/>
    <n v="67"/>
    <n v="11"/>
    <n v="262"/>
    <n v="695"/>
    <n v="353"/>
    <n v="88"/>
    <n v="57"/>
    <n v="792"/>
  </r>
  <r>
    <x v="3"/>
    <x v="19"/>
    <x v="126"/>
    <x v="0"/>
    <n v="176"/>
    <n v="3"/>
    <n v="1"/>
    <n v="16"/>
    <n v="10"/>
    <n v="2"/>
    <n v="12"/>
    <n v="2"/>
    <n v="0"/>
    <n v="631"/>
    <n v="48"/>
    <n v="12"/>
    <n v="7"/>
    <n v="2283"/>
    <n v="137"/>
    <n v="257"/>
    <n v="25"/>
    <n v="1609"/>
    <n v="73"/>
    <n v="276"/>
    <n v="56"/>
    <n v="339"/>
    <n v="14"/>
    <n v="45"/>
    <n v="18"/>
    <n v="99"/>
    <n v="1"/>
    <n v="1"/>
    <n v="1"/>
    <n v="0"/>
    <n v="0"/>
    <n v="0"/>
    <n v="0"/>
    <n v="0"/>
    <n v="0"/>
    <n v="0"/>
    <n v="0"/>
    <n v="0"/>
    <n v="0"/>
    <n v="0"/>
    <n v="0"/>
    <n v="0"/>
    <n v="0"/>
    <n v="0"/>
    <n v="0"/>
    <n v="3"/>
    <n v="1"/>
    <n v="143"/>
    <n v="10"/>
    <n v="555"/>
    <n v="1776"/>
    <n v="1160"/>
    <n v="243"/>
    <n v="96"/>
    <n v="7147"/>
    <n v="0"/>
    <n v="120"/>
    <n v="1821"/>
    <n v="933"/>
    <n v="3963"/>
    <n v="71"/>
    <n v="3"/>
    <n v="1"/>
    <n v="0"/>
    <n v="0"/>
    <n v="59"/>
    <n v="6"/>
    <n v="330"/>
    <n v="288"/>
    <n v="13"/>
    <n v="87"/>
    <n v="53"/>
    <n v="465"/>
    <n v="3"/>
    <n v="1"/>
    <n v="120"/>
    <n v="9"/>
    <n v="514"/>
    <n v="1380"/>
    <n v="912"/>
    <n v="167"/>
    <n v="92"/>
    <n v="2307"/>
  </r>
  <r>
    <x v="3"/>
    <x v="18"/>
    <x v="127"/>
    <x v="0"/>
    <n v="174"/>
    <n v="3"/>
    <n v="9"/>
    <n v="5"/>
    <n v="8"/>
    <n v="1"/>
    <n v="105"/>
    <n v="6"/>
    <n v="4"/>
    <n v="570"/>
    <n v="41"/>
    <n v="21"/>
    <n v="22"/>
    <n v="2354"/>
    <n v="73"/>
    <n v="225"/>
    <n v="137"/>
    <n v="1203"/>
    <n v="17"/>
    <n v="244"/>
    <n v="71"/>
    <n v="307"/>
    <n v="3"/>
    <n v="36"/>
    <n v="38"/>
    <n v="118"/>
    <n v="4"/>
    <n v="0"/>
    <n v="0"/>
    <n v="0"/>
    <n v="0"/>
    <n v="0"/>
    <n v="0"/>
    <n v="0"/>
    <n v="0"/>
    <n v="0"/>
    <n v="0"/>
    <n v="0"/>
    <n v="0"/>
    <n v="0"/>
    <n v="0"/>
    <n v="0"/>
    <n v="0"/>
    <n v="0"/>
    <n v="0"/>
    <n v="2"/>
    <n v="9"/>
    <n v="155"/>
    <n v="91"/>
    <n v="470"/>
    <n v="1842"/>
    <n v="831"/>
    <n v="210"/>
    <n v="109"/>
    <n v="6817"/>
    <n v="0"/>
    <n v="27"/>
    <n v="729"/>
    <n v="2178"/>
    <n v="3525"/>
    <n v="54"/>
    <n v="2"/>
    <n v="5"/>
    <n v="2"/>
    <n v="6"/>
    <n v="46"/>
    <n v="65"/>
    <n v="218"/>
    <n v="168"/>
    <n v="13"/>
    <n v="60"/>
    <n v="67"/>
    <n v="383"/>
    <n v="2"/>
    <n v="7"/>
    <n v="105"/>
    <n v="90"/>
    <n v="393"/>
    <n v="1263"/>
    <n v="574"/>
    <n v="116"/>
    <n v="102"/>
    <n v="1653"/>
  </r>
  <r>
    <x v="3"/>
    <x v="23"/>
    <x v="128"/>
    <x v="0"/>
    <n v="107"/>
    <n v="1"/>
    <n v="0"/>
    <n v="15"/>
    <n v="5"/>
    <n v="2"/>
    <n v="0"/>
    <n v="0"/>
    <n v="0"/>
    <n v="341"/>
    <n v="62"/>
    <n v="2"/>
    <n v="5"/>
    <n v="1423"/>
    <n v="174"/>
    <n v="45"/>
    <n v="58"/>
    <n v="912"/>
    <n v="180"/>
    <n v="62"/>
    <n v="58"/>
    <n v="146"/>
    <n v="9"/>
    <n v="12"/>
    <n v="21"/>
    <n v="33"/>
    <n v="2"/>
    <n v="2"/>
    <n v="1"/>
    <n v="0"/>
    <n v="0"/>
    <n v="0"/>
    <n v="0"/>
    <n v="0"/>
    <n v="0"/>
    <n v="0"/>
    <n v="0"/>
    <n v="0"/>
    <n v="0"/>
    <n v="0"/>
    <n v="0"/>
    <n v="0"/>
    <n v="0"/>
    <n v="0"/>
    <n v="0"/>
    <n v="1"/>
    <n v="0"/>
    <n v="82"/>
    <n v="0"/>
    <n v="266"/>
    <n v="1102"/>
    <n v="588"/>
    <n v="91"/>
    <n v="27"/>
    <n v="3816"/>
    <n v="0"/>
    <n v="101"/>
    <n v="540"/>
    <n v="1215"/>
    <n v="1769"/>
    <n v="31"/>
    <n v="1"/>
    <n v="0"/>
    <n v="1"/>
    <n v="0"/>
    <n v="25"/>
    <n v="0"/>
    <n v="137"/>
    <n v="106"/>
    <n v="7"/>
    <n v="39"/>
    <n v="8"/>
    <n v="235"/>
    <n v="1"/>
    <n v="0"/>
    <n v="64"/>
    <n v="0"/>
    <n v="240"/>
    <n v="769"/>
    <n v="427"/>
    <n v="52"/>
    <n v="24"/>
    <n v="816"/>
  </r>
  <r>
    <x v="3"/>
    <x v="21"/>
    <x v="129"/>
    <x v="0"/>
    <n v="102"/>
    <n v="1"/>
    <n v="0"/>
    <n v="0"/>
    <n v="12"/>
    <n v="3"/>
    <n v="2"/>
    <n v="0"/>
    <n v="0"/>
    <n v="336"/>
    <n v="10"/>
    <n v="29"/>
    <n v="8"/>
    <n v="1339"/>
    <n v="10"/>
    <n v="225"/>
    <n v="92"/>
    <n v="982"/>
    <n v="3"/>
    <n v="166"/>
    <n v="240"/>
    <n v="171"/>
    <n v="2"/>
    <n v="32"/>
    <n v="30"/>
    <n v="54"/>
    <n v="6"/>
    <n v="0"/>
    <n v="0"/>
    <n v="0"/>
    <n v="0"/>
    <n v="0"/>
    <n v="0"/>
    <n v="0"/>
    <n v="0"/>
    <n v="0"/>
    <n v="0"/>
    <n v="0"/>
    <n v="0"/>
    <n v="1"/>
    <n v="0"/>
    <n v="0"/>
    <n v="0"/>
    <n v="0"/>
    <n v="0"/>
    <n v="1"/>
    <n v="0"/>
    <n v="83"/>
    <n v="1"/>
    <n v="286"/>
    <n v="967"/>
    <n v="560"/>
    <n v="97"/>
    <n v="47"/>
    <n v="3543"/>
    <n v="0"/>
    <n v="9"/>
    <n v="566"/>
    <n v="1302"/>
    <n v="1535"/>
    <n v="22"/>
    <n v="1"/>
    <n v="0"/>
    <n v="1"/>
    <n v="0"/>
    <n v="17"/>
    <n v="0"/>
    <n v="123"/>
    <n v="91"/>
    <n v="6"/>
    <n v="33"/>
    <n v="25"/>
    <n v="194"/>
    <n v="1"/>
    <n v="0"/>
    <n v="59"/>
    <n v="1"/>
    <n v="249"/>
    <n v="652"/>
    <n v="355"/>
    <n v="48"/>
    <n v="44"/>
    <n v="658"/>
  </r>
  <r>
    <x v="3"/>
    <x v="24"/>
    <x v="130"/>
    <x v="0"/>
    <n v="80"/>
    <n v="5"/>
    <n v="0"/>
    <n v="5"/>
    <n v="5"/>
    <n v="1"/>
    <n v="1"/>
    <n v="0"/>
    <n v="1"/>
    <n v="349"/>
    <n v="23"/>
    <n v="9"/>
    <n v="1"/>
    <n v="1230"/>
    <n v="105"/>
    <n v="126"/>
    <n v="30"/>
    <n v="614"/>
    <n v="10"/>
    <n v="99"/>
    <n v="19"/>
    <n v="132"/>
    <n v="4"/>
    <n v="14"/>
    <n v="11"/>
    <n v="62"/>
    <n v="3"/>
    <n v="0"/>
    <n v="0"/>
    <n v="0"/>
    <n v="1"/>
    <n v="0"/>
    <n v="0"/>
    <n v="0"/>
    <n v="0"/>
    <n v="0"/>
    <n v="0"/>
    <n v="0"/>
    <n v="0"/>
    <n v="0"/>
    <n v="0"/>
    <n v="0"/>
    <n v="0"/>
    <n v="0"/>
    <n v="0"/>
    <n v="4"/>
    <n v="0"/>
    <n v="67"/>
    <n v="0"/>
    <n v="314"/>
    <n v="932"/>
    <n v="462"/>
    <n v="96"/>
    <n v="57"/>
    <n v="3810"/>
    <n v="0"/>
    <n v="29"/>
    <n v="1164"/>
    <n v="589"/>
    <n v="1870"/>
    <n v="30"/>
    <n v="3"/>
    <n v="0"/>
    <n v="3"/>
    <n v="0"/>
    <n v="19"/>
    <n v="0"/>
    <n v="162"/>
    <n v="81"/>
    <n v="6"/>
    <n v="30"/>
    <n v="35"/>
    <n v="190"/>
    <n v="4"/>
    <n v="0"/>
    <n v="57"/>
    <n v="0"/>
    <n v="294"/>
    <n v="682"/>
    <n v="325"/>
    <n v="55"/>
    <n v="54"/>
    <n v="958"/>
  </r>
  <r>
    <x v="3"/>
    <x v="18"/>
    <x v="131"/>
    <x v="0"/>
    <n v="201"/>
    <n v="1"/>
    <n v="0"/>
    <n v="8"/>
    <n v="19"/>
    <n v="1"/>
    <n v="0"/>
    <n v="0"/>
    <n v="0"/>
    <n v="151"/>
    <n v="5"/>
    <n v="24"/>
    <n v="0"/>
    <n v="1587"/>
    <n v="50"/>
    <n v="194"/>
    <n v="22"/>
    <n v="1090"/>
    <n v="40"/>
    <n v="192"/>
    <n v="43"/>
    <n v="535"/>
    <n v="19"/>
    <n v="61"/>
    <n v="9"/>
    <n v="33"/>
    <n v="2"/>
    <n v="4"/>
    <n v="0"/>
    <n v="0"/>
    <n v="0"/>
    <n v="0"/>
    <n v="0"/>
    <n v="0"/>
    <n v="0"/>
    <n v="0"/>
    <n v="0"/>
    <n v="0"/>
    <n v="0"/>
    <n v="0"/>
    <n v="0"/>
    <n v="0"/>
    <n v="0"/>
    <n v="0"/>
    <n v="0"/>
    <n v="1"/>
    <n v="0"/>
    <n v="165"/>
    <n v="0"/>
    <n v="112"/>
    <n v="1275"/>
    <n v="780"/>
    <n v="432"/>
    <n v="26"/>
    <n v="12469"/>
    <n v="0"/>
    <n v="170"/>
    <n v="2924"/>
    <n v="642"/>
    <n v="8273"/>
    <n v="78"/>
    <n v="0"/>
    <n v="0"/>
    <n v="0"/>
    <n v="0"/>
    <n v="55"/>
    <n v="0"/>
    <n v="50"/>
    <n v="235"/>
    <n v="28"/>
    <n v="200"/>
    <n v="10"/>
    <n v="347"/>
    <n v="1"/>
    <n v="0"/>
    <n v="136"/>
    <n v="0"/>
    <n v="98"/>
    <n v="990"/>
    <n v="601"/>
    <n v="336"/>
    <n v="22"/>
    <n v="6135"/>
  </r>
  <r>
    <x v="3"/>
    <x v="19"/>
    <x v="132"/>
    <x v="0"/>
    <n v="100"/>
    <n v="2"/>
    <n v="0"/>
    <n v="2"/>
    <n v="5"/>
    <n v="4"/>
    <n v="5"/>
    <n v="0"/>
    <n v="1"/>
    <n v="239"/>
    <n v="4"/>
    <n v="14"/>
    <n v="29"/>
    <n v="1589"/>
    <n v="31"/>
    <n v="138"/>
    <n v="147"/>
    <n v="989"/>
    <n v="7"/>
    <n v="77"/>
    <n v="289"/>
    <n v="175"/>
    <n v="3"/>
    <n v="11"/>
    <n v="16"/>
    <n v="36"/>
    <n v="1"/>
    <n v="0"/>
    <n v="0"/>
    <n v="0"/>
    <n v="0"/>
    <n v="0"/>
    <n v="0"/>
    <n v="0"/>
    <n v="0"/>
    <n v="0"/>
    <n v="0"/>
    <n v="0"/>
    <n v="0"/>
    <n v="0"/>
    <n v="0"/>
    <n v="0"/>
    <n v="0"/>
    <n v="0"/>
    <n v="0"/>
    <n v="2"/>
    <n v="0"/>
    <n v="85"/>
    <n v="4"/>
    <n v="185"/>
    <n v="1205"/>
    <n v="587"/>
    <n v="136"/>
    <n v="34"/>
    <n v="8648"/>
    <n v="0"/>
    <n v="24"/>
    <n v="176"/>
    <n v="4150"/>
    <n v="3953"/>
    <n v="25"/>
    <n v="1"/>
    <n v="0"/>
    <n v="1"/>
    <n v="0"/>
    <n v="23"/>
    <n v="2"/>
    <n v="61"/>
    <n v="107"/>
    <n v="7"/>
    <n v="73"/>
    <n v="21"/>
    <n v="219"/>
    <n v="2"/>
    <n v="0"/>
    <n v="60"/>
    <n v="4"/>
    <n v="151"/>
    <n v="797"/>
    <n v="399"/>
    <n v="77"/>
    <n v="29"/>
    <n v="1943"/>
  </r>
  <r>
    <x v="3"/>
    <x v="21"/>
    <x v="133"/>
    <x v="0"/>
    <n v="199"/>
    <n v="16"/>
    <n v="13"/>
    <n v="6"/>
    <n v="17"/>
    <n v="2"/>
    <n v="141"/>
    <n v="5"/>
    <n v="4"/>
    <n v="578"/>
    <n v="30"/>
    <n v="21"/>
    <n v="19"/>
    <n v="2175"/>
    <n v="61"/>
    <n v="322"/>
    <n v="67"/>
    <n v="1421"/>
    <n v="4"/>
    <n v="295"/>
    <n v="42"/>
    <n v="309"/>
    <n v="2"/>
    <n v="63"/>
    <n v="16"/>
    <n v="203"/>
    <n v="14"/>
    <n v="3"/>
    <n v="0"/>
    <n v="0"/>
    <n v="0"/>
    <n v="0"/>
    <n v="0"/>
    <n v="0"/>
    <n v="1"/>
    <n v="0"/>
    <n v="0"/>
    <n v="0"/>
    <n v="0"/>
    <n v="4"/>
    <n v="0"/>
    <n v="0"/>
    <n v="0"/>
    <n v="0"/>
    <n v="0"/>
    <n v="16"/>
    <n v="12"/>
    <n v="165"/>
    <n v="121"/>
    <n v="492"/>
    <n v="1654"/>
    <n v="1045"/>
    <n v="205"/>
    <n v="184"/>
    <n v="5537"/>
    <n v="0"/>
    <n v="26"/>
    <n v="1943"/>
    <n v="537"/>
    <n v="2790"/>
    <n v="63"/>
    <n v="10"/>
    <n v="9"/>
    <n v="9"/>
    <n v="8"/>
    <n v="45"/>
    <n v="96"/>
    <n v="278"/>
    <n v="239"/>
    <n v="10"/>
    <n v="68"/>
    <n v="97"/>
    <n v="425"/>
    <n v="14"/>
    <n v="12"/>
    <n v="130"/>
    <n v="116"/>
    <n v="437"/>
    <n v="1193"/>
    <n v="777"/>
    <n v="116"/>
    <n v="169"/>
    <n v="1342"/>
  </r>
  <r>
    <x v="3"/>
    <x v="21"/>
    <x v="134"/>
    <x v="0"/>
    <n v="386"/>
    <n v="10"/>
    <n v="0"/>
    <n v="16"/>
    <n v="27"/>
    <n v="2"/>
    <n v="3"/>
    <n v="0"/>
    <n v="0"/>
    <n v="276"/>
    <n v="22"/>
    <n v="7"/>
    <n v="1"/>
    <n v="1560"/>
    <n v="94"/>
    <n v="185"/>
    <n v="16"/>
    <n v="768"/>
    <n v="38"/>
    <n v="139"/>
    <n v="22"/>
    <n v="212"/>
    <n v="3"/>
    <n v="28"/>
    <n v="18"/>
    <n v="23"/>
    <n v="0"/>
    <n v="1"/>
    <n v="0"/>
    <n v="0"/>
    <n v="0"/>
    <n v="0"/>
    <n v="0"/>
    <n v="0"/>
    <n v="0"/>
    <n v="0"/>
    <n v="0"/>
    <n v="0"/>
    <n v="0"/>
    <n v="0"/>
    <n v="0"/>
    <n v="0"/>
    <n v="0"/>
    <n v="0"/>
    <n v="0"/>
    <n v="10"/>
    <n v="0"/>
    <n v="334"/>
    <n v="3"/>
    <n v="242"/>
    <n v="1211"/>
    <n v="550"/>
    <n v="145"/>
    <n v="22"/>
    <n v="4596"/>
    <n v="0"/>
    <n v="14"/>
    <n v="868"/>
    <n v="957"/>
    <n v="2557"/>
    <n v="105"/>
    <n v="7"/>
    <n v="0"/>
    <n v="7"/>
    <n v="0"/>
    <n v="96"/>
    <n v="0"/>
    <n v="99"/>
    <n v="108"/>
    <n v="9"/>
    <n v="52"/>
    <n v="12"/>
    <n v="221"/>
    <n v="9"/>
    <n v="0"/>
    <n v="245"/>
    <n v="2"/>
    <n v="201"/>
    <n v="817"/>
    <n v="381"/>
    <n v="86"/>
    <n v="19"/>
    <n v="1244"/>
  </r>
  <r>
    <x v="3"/>
    <x v="18"/>
    <x v="135"/>
    <x v="0"/>
    <n v="71"/>
    <n v="2"/>
    <n v="0"/>
    <n v="9"/>
    <n v="4"/>
    <n v="1"/>
    <n v="3"/>
    <n v="0"/>
    <n v="0"/>
    <n v="76"/>
    <n v="9"/>
    <n v="2"/>
    <n v="8"/>
    <n v="840"/>
    <n v="145"/>
    <n v="77"/>
    <n v="35"/>
    <n v="450"/>
    <n v="30"/>
    <n v="109"/>
    <n v="25"/>
    <n v="60"/>
    <n v="9"/>
    <n v="12"/>
    <n v="4"/>
    <n v="8"/>
    <n v="3"/>
    <n v="0"/>
    <n v="0"/>
    <n v="0"/>
    <n v="0"/>
    <n v="0"/>
    <n v="0"/>
    <n v="0"/>
    <n v="0"/>
    <n v="0"/>
    <n v="0"/>
    <n v="0"/>
    <n v="0"/>
    <n v="0"/>
    <n v="0"/>
    <n v="0"/>
    <n v="0"/>
    <n v="0"/>
    <n v="0"/>
    <n v="2"/>
    <n v="0"/>
    <n v="55"/>
    <n v="3"/>
    <n v="53"/>
    <n v="545"/>
    <n v="264"/>
    <n v="33"/>
    <n v="5"/>
    <n v="2009"/>
    <n v="0"/>
    <n v="51"/>
    <n v="1020"/>
    <n v="135"/>
    <n v="697"/>
    <n v="17"/>
    <n v="1"/>
    <n v="0"/>
    <n v="1"/>
    <n v="0"/>
    <n v="15"/>
    <n v="2"/>
    <n v="18"/>
    <n v="49"/>
    <n v="0"/>
    <n v="8"/>
    <n v="0"/>
    <n v="85"/>
    <n v="2"/>
    <n v="0"/>
    <n v="46"/>
    <n v="3"/>
    <n v="42"/>
    <n v="351"/>
    <n v="183"/>
    <n v="21"/>
    <n v="4"/>
    <n v="308"/>
  </r>
  <r>
    <x v="3"/>
    <x v="26"/>
    <x v="136"/>
    <x v="0"/>
    <n v="108"/>
    <n v="3"/>
    <n v="1"/>
    <n v="7"/>
    <n v="5"/>
    <n v="2"/>
    <n v="2"/>
    <n v="0"/>
    <n v="0"/>
    <n v="451"/>
    <n v="50"/>
    <n v="12"/>
    <n v="5"/>
    <n v="1145"/>
    <n v="169"/>
    <n v="46"/>
    <n v="53"/>
    <n v="998"/>
    <n v="45"/>
    <n v="82"/>
    <n v="243"/>
    <n v="136"/>
    <n v="17"/>
    <n v="5"/>
    <n v="12"/>
    <n v="52"/>
    <n v="4"/>
    <n v="2"/>
    <n v="0"/>
    <n v="0"/>
    <n v="0"/>
    <n v="0"/>
    <n v="0"/>
    <n v="0"/>
    <n v="0"/>
    <n v="0"/>
    <n v="0"/>
    <n v="0"/>
    <n v="0"/>
    <n v="0"/>
    <n v="1"/>
    <n v="0"/>
    <n v="0"/>
    <n v="0"/>
    <n v="0"/>
    <n v="3"/>
    <n v="1"/>
    <n v="88"/>
    <n v="2"/>
    <n v="377"/>
    <n v="845"/>
    <n v="610"/>
    <n v="99"/>
    <n v="45"/>
    <n v="4706"/>
    <n v="0"/>
    <n v="78"/>
    <n v="137"/>
    <n v="2230"/>
    <n v="2106"/>
    <n v="41"/>
    <n v="3"/>
    <n v="1"/>
    <n v="3"/>
    <n v="1"/>
    <n v="36"/>
    <n v="2"/>
    <n v="229"/>
    <n v="174"/>
    <n v="7"/>
    <n v="46"/>
    <n v="27"/>
    <n v="226"/>
    <n v="3"/>
    <n v="1"/>
    <n v="71"/>
    <n v="2"/>
    <n v="349"/>
    <n v="632"/>
    <n v="460"/>
    <n v="64"/>
    <n v="41"/>
    <n v="1161"/>
  </r>
  <r>
    <x v="3"/>
    <x v="20"/>
    <x v="137"/>
    <x v="0"/>
    <n v="66"/>
    <n v="3"/>
    <n v="1"/>
    <n v="7"/>
    <n v="1"/>
    <n v="3"/>
    <n v="40"/>
    <n v="1"/>
    <n v="0"/>
    <n v="220"/>
    <n v="23"/>
    <n v="3"/>
    <n v="7"/>
    <n v="985"/>
    <n v="79"/>
    <n v="44"/>
    <n v="40"/>
    <n v="464"/>
    <n v="80"/>
    <n v="11"/>
    <n v="50"/>
    <n v="79"/>
    <n v="4"/>
    <n v="5"/>
    <n v="9"/>
    <n v="70"/>
    <n v="6"/>
    <n v="0"/>
    <n v="2"/>
    <n v="0"/>
    <n v="1"/>
    <n v="0"/>
    <n v="0"/>
    <n v="0"/>
    <n v="0"/>
    <n v="0"/>
    <n v="0"/>
    <n v="0"/>
    <n v="0"/>
    <n v="0"/>
    <n v="0"/>
    <n v="0"/>
    <n v="0"/>
    <n v="0"/>
    <n v="0"/>
    <n v="2"/>
    <n v="1"/>
    <n v="55"/>
    <n v="34"/>
    <n v="186"/>
    <n v="791"/>
    <n v="306"/>
    <n v="57"/>
    <n v="61"/>
    <n v="3318"/>
    <n v="0"/>
    <n v="155"/>
    <n v="107"/>
    <n v="1258"/>
    <n v="1648"/>
    <n v="23"/>
    <n v="0"/>
    <n v="0"/>
    <n v="0"/>
    <n v="0"/>
    <n v="17"/>
    <n v="17"/>
    <n v="85"/>
    <n v="76"/>
    <n v="2"/>
    <n v="23"/>
    <n v="27"/>
    <n v="144"/>
    <n v="1"/>
    <n v="1"/>
    <n v="42"/>
    <n v="30"/>
    <n v="167"/>
    <n v="554"/>
    <n v="218"/>
    <n v="31"/>
    <n v="55"/>
    <n v="688"/>
  </r>
  <r>
    <x v="3"/>
    <x v="25"/>
    <x v="138"/>
    <x v="0"/>
    <n v="137"/>
    <n v="1"/>
    <n v="0"/>
    <n v="4"/>
    <n v="21"/>
    <n v="4"/>
    <n v="4"/>
    <n v="0"/>
    <n v="0"/>
    <n v="331"/>
    <n v="44"/>
    <n v="20"/>
    <n v="5"/>
    <n v="1640"/>
    <n v="67"/>
    <n v="235"/>
    <n v="102"/>
    <n v="956"/>
    <n v="67"/>
    <n v="213"/>
    <n v="72"/>
    <n v="362"/>
    <n v="2"/>
    <n v="58"/>
    <n v="45"/>
    <n v="34"/>
    <n v="1"/>
    <n v="2"/>
    <n v="0"/>
    <n v="0"/>
    <n v="0"/>
    <n v="0"/>
    <n v="0"/>
    <n v="0"/>
    <n v="0"/>
    <n v="0"/>
    <n v="0"/>
    <n v="0"/>
    <n v="0"/>
    <n v="0"/>
    <n v="0"/>
    <n v="0"/>
    <n v="0"/>
    <n v="0"/>
    <n v="0"/>
    <n v="1"/>
    <n v="0"/>
    <n v="103"/>
    <n v="3"/>
    <n v="258"/>
    <n v="1182"/>
    <n v="581"/>
    <n v="238"/>
    <n v="31"/>
    <n v="6652"/>
    <n v="0"/>
    <n v="12"/>
    <n v="196"/>
    <n v="3133"/>
    <n v="3049"/>
    <n v="36"/>
    <n v="1"/>
    <n v="0"/>
    <n v="0"/>
    <n v="0"/>
    <n v="28"/>
    <n v="2"/>
    <n v="113"/>
    <n v="140"/>
    <n v="14"/>
    <n v="57"/>
    <n v="16"/>
    <n v="294"/>
    <n v="1"/>
    <n v="0"/>
    <n v="78"/>
    <n v="2"/>
    <n v="212"/>
    <n v="849"/>
    <n v="413"/>
    <n v="136"/>
    <n v="29"/>
    <n v="1612"/>
  </r>
  <r>
    <x v="3"/>
    <x v="20"/>
    <x v="139"/>
    <x v="0"/>
    <n v="148"/>
    <n v="3"/>
    <n v="0"/>
    <n v="3"/>
    <n v="12"/>
    <n v="2"/>
    <n v="12"/>
    <n v="0"/>
    <n v="0"/>
    <n v="509"/>
    <n v="8"/>
    <n v="43"/>
    <n v="12"/>
    <n v="1891"/>
    <n v="37"/>
    <n v="159"/>
    <n v="48"/>
    <n v="971"/>
    <n v="11"/>
    <n v="57"/>
    <n v="141"/>
    <n v="224"/>
    <n v="4"/>
    <n v="29"/>
    <n v="10"/>
    <n v="87"/>
    <n v="5"/>
    <n v="3"/>
    <n v="0"/>
    <n v="0"/>
    <n v="0"/>
    <n v="0"/>
    <n v="0"/>
    <n v="0"/>
    <n v="0"/>
    <n v="0"/>
    <n v="0"/>
    <n v="0"/>
    <n v="0"/>
    <n v="0"/>
    <n v="0"/>
    <n v="0"/>
    <n v="0"/>
    <n v="0"/>
    <n v="0"/>
    <n v="3"/>
    <n v="0"/>
    <n v="128"/>
    <n v="11"/>
    <n v="443"/>
    <n v="1590"/>
    <n v="737"/>
    <n v="172"/>
    <n v="77"/>
    <n v="4263"/>
    <n v="0"/>
    <n v="28"/>
    <n v="324"/>
    <n v="1122"/>
    <n v="2597"/>
    <n v="36"/>
    <n v="2"/>
    <n v="0"/>
    <n v="0"/>
    <n v="0"/>
    <n v="28"/>
    <n v="1"/>
    <n v="195"/>
    <n v="122"/>
    <n v="13"/>
    <n v="40"/>
    <n v="13"/>
    <n v="258"/>
    <n v="3"/>
    <n v="0"/>
    <n v="102"/>
    <n v="11"/>
    <n v="389"/>
    <n v="1095"/>
    <n v="510"/>
    <n v="101"/>
    <n v="71"/>
    <n v="1288"/>
  </r>
  <r>
    <x v="3"/>
    <x v="24"/>
    <x v="140"/>
    <x v="0"/>
    <n v="137"/>
    <n v="5"/>
    <n v="0"/>
    <n v="2"/>
    <n v="12"/>
    <n v="2"/>
    <n v="1"/>
    <n v="0"/>
    <n v="0"/>
    <n v="746"/>
    <n v="14"/>
    <n v="43"/>
    <n v="10"/>
    <n v="2550"/>
    <n v="21"/>
    <n v="272"/>
    <n v="64"/>
    <n v="1381"/>
    <n v="8"/>
    <n v="133"/>
    <n v="94"/>
    <n v="255"/>
    <n v="1"/>
    <n v="38"/>
    <n v="18"/>
    <n v="104"/>
    <n v="5"/>
    <n v="3"/>
    <n v="0"/>
    <n v="0"/>
    <n v="0"/>
    <n v="0"/>
    <n v="0"/>
    <n v="0"/>
    <n v="0"/>
    <n v="0"/>
    <n v="0"/>
    <n v="0"/>
    <n v="0"/>
    <n v="0"/>
    <n v="0"/>
    <n v="0"/>
    <n v="0"/>
    <n v="0"/>
    <n v="0"/>
    <n v="5"/>
    <n v="0"/>
    <n v="115"/>
    <n v="1"/>
    <n v="667"/>
    <n v="2117"/>
    <n v="1119"/>
    <n v="187"/>
    <n v="92"/>
    <n v="7765"/>
    <n v="0"/>
    <n v="7"/>
    <n v="839"/>
    <n v="2235"/>
    <n v="4341"/>
    <n v="37"/>
    <n v="3"/>
    <n v="0"/>
    <n v="1"/>
    <n v="0"/>
    <n v="30"/>
    <n v="1"/>
    <n v="279"/>
    <n v="208"/>
    <n v="8"/>
    <n v="69"/>
    <n v="53"/>
    <n v="398"/>
    <n v="5"/>
    <n v="0"/>
    <n v="86"/>
    <n v="1"/>
    <n v="603"/>
    <n v="1585"/>
    <n v="819"/>
    <n v="114"/>
    <n v="88"/>
    <n v="2099"/>
  </r>
  <r>
    <x v="3"/>
    <x v="21"/>
    <x v="141"/>
    <x v="0"/>
    <n v="117"/>
    <n v="9"/>
    <n v="0"/>
    <n v="3"/>
    <n v="10"/>
    <n v="2"/>
    <n v="0"/>
    <n v="0"/>
    <n v="0"/>
    <n v="499"/>
    <n v="16"/>
    <n v="28"/>
    <n v="15"/>
    <n v="1509"/>
    <n v="41"/>
    <n v="147"/>
    <n v="58"/>
    <n v="1115"/>
    <n v="8"/>
    <n v="81"/>
    <n v="223"/>
    <n v="189"/>
    <n v="2"/>
    <n v="24"/>
    <n v="13"/>
    <n v="98"/>
    <n v="6"/>
    <n v="1"/>
    <n v="1"/>
    <n v="0"/>
    <n v="0"/>
    <n v="0"/>
    <n v="0"/>
    <n v="0"/>
    <n v="0"/>
    <n v="0"/>
    <n v="0"/>
    <n v="0"/>
    <n v="0"/>
    <n v="0"/>
    <n v="0"/>
    <n v="0"/>
    <n v="0"/>
    <n v="0"/>
    <n v="0"/>
    <n v="9"/>
    <n v="0"/>
    <n v="99"/>
    <n v="0"/>
    <n v="433"/>
    <n v="1229"/>
    <n v="776"/>
    <n v="135"/>
    <n v="87"/>
    <n v="5035"/>
    <n v="0"/>
    <n v="14"/>
    <n v="435"/>
    <n v="1916"/>
    <n v="2456"/>
    <n v="52"/>
    <n v="5"/>
    <n v="0"/>
    <n v="0"/>
    <n v="0"/>
    <n v="38"/>
    <n v="0"/>
    <n v="231"/>
    <n v="208"/>
    <n v="4"/>
    <n v="30"/>
    <n v="19"/>
    <n v="330"/>
    <n v="7"/>
    <n v="0"/>
    <n v="83"/>
    <n v="0"/>
    <n v="395"/>
    <n v="950"/>
    <n v="597"/>
    <n v="75"/>
    <n v="79"/>
    <n v="1230"/>
  </r>
  <r>
    <x v="3"/>
    <x v="23"/>
    <x v="142"/>
    <x v="0"/>
    <n v="285"/>
    <n v="6"/>
    <n v="0"/>
    <n v="15"/>
    <n v="33"/>
    <n v="7"/>
    <n v="0"/>
    <n v="0"/>
    <n v="0"/>
    <n v="828"/>
    <n v="55"/>
    <n v="66"/>
    <n v="8"/>
    <n v="3059"/>
    <n v="101"/>
    <n v="488"/>
    <n v="132"/>
    <n v="2115"/>
    <n v="27"/>
    <n v="404"/>
    <n v="202"/>
    <n v="387"/>
    <n v="6"/>
    <n v="71"/>
    <n v="31"/>
    <n v="109"/>
    <n v="6"/>
    <n v="3"/>
    <n v="0"/>
    <n v="0"/>
    <n v="0"/>
    <n v="0"/>
    <n v="0"/>
    <n v="0"/>
    <n v="0"/>
    <n v="0"/>
    <n v="0"/>
    <n v="0"/>
    <n v="0"/>
    <n v="0"/>
    <n v="0"/>
    <n v="0"/>
    <n v="0"/>
    <n v="0"/>
    <n v="0"/>
    <n v="6"/>
    <n v="0"/>
    <n v="228"/>
    <n v="0"/>
    <n v="680"/>
    <n v="2231"/>
    <n v="1433"/>
    <n v="260"/>
    <n v="98"/>
    <n v="10537"/>
    <n v="0"/>
    <n v="44"/>
    <n v="1499"/>
    <n v="3281"/>
    <n v="5296"/>
    <n v="97"/>
    <n v="3"/>
    <n v="0"/>
    <n v="3"/>
    <n v="0"/>
    <n v="86"/>
    <n v="0"/>
    <n v="351"/>
    <n v="260"/>
    <n v="15"/>
    <n v="99"/>
    <n v="54"/>
    <n v="534"/>
    <n v="5"/>
    <n v="0"/>
    <n v="183"/>
    <n v="0"/>
    <n v="607"/>
    <n v="1647"/>
    <n v="1016"/>
    <n v="178"/>
    <n v="87"/>
    <n v="2800"/>
  </r>
  <r>
    <x v="3"/>
    <x v="26"/>
    <x v="143"/>
    <x v="0"/>
    <n v="77"/>
    <n v="1"/>
    <n v="0"/>
    <n v="12"/>
    <n v="0"/>
    <n v="1"/>
    <n v="1"/>
    <n v="0"/>
    <n v="0"/>
    <n v="306"/>
    <n v="35"/>
    <n v="1"/>
    <n v="2"/>
    <n v="993"/>
    <n v="152"/>
    <n v="25"/>
    <n v="61"/>
    <n v="814"/>
    <n v="192"/>
    <n v="10"/>
    <n v="74"/>
    <n v="165"/>
    <n v="10"/>
    <n v="18"/>
    <n v="16"/>
    <n v="41"/>
    <n v="5"/>
    <n v="0"/>
    <n v="1"/>
    <n v="0"/>
    <n v="0"/>
    <n v="0"/>
    <n v="0"/>
    <n v="0"/>
    <n v="0"/>
    <n v="0"/>
    <n v="0"/>
    <n v="0"/>
    <n v="0"/>
    <n v="0"/>
    <n v="0"/>
    <n v="0"/>
    <n v="0"/>
    <n v="0"/>
    <n v="0"/>
    <n v="1"/>
    <n v="0"/>
    <n v="61"/>
    <n v="1"/>
    <n v="266"/>
    <n v="720"/>
    <n v="517"/>
    <n v="115"/>
    <n v="33"/>
    <n v="5320"/>
    <n v="0"/>
    <n v="66"/>
    <n v="192"/>
    <n v="2354"/>
    <n v="2482"/>
    <n v="26"/>
    <n v="1"/>
    <n v="0"/>
    <n v="1"/>
    <n v="0"/>
    <n v="22"/>
    <n v="0"/>
    <n v="152"/>
    <n v="142"/>
    <n v="5"/>
    <n v="55"/>
    <n v="21"/>
    <n v="192"/>
    <n v="1"/>
    <n v="0"/>
    <n v="42"/>
    <n v="1"/>
    <n v="235"/>
    <n v="521"/>
    <n v="377"/>
    <n v="78"/>
    <n v="30"/>
    <n v="1393"/>
  </r>
  <r>
    <x v="3"/>
    <x v="18"/>
    <x v="144"/>
    <x v="0"/>
    <n v="159"/>
    <n v="3"/>
    <n v="0"/>
    <n v="6"/>
    <n v="15"/>
    <n v="3"/>
    <n v="2"/>
    <n v="0"/>
    <n v="0"/>
    <n v="411"/>
    <n v="17"/>
    <n v="29"/>
    <n v="19"/>
    <n v="1472"/>
    <n v="36"/>
    <n v="168"/>
    <n v="148"/>
    <n v="1086"/>
    <n v="26"/>
    <n v="212"/>
    <n v="152"/>
    <n v="231"/>
    <n v="2"/>
    <n v="19"/>
    <n v="27"/>
    <n v="40"/>
    <n v="2"/>
    <n v="2"/>
    <n v="0"/>
    <n v="0"/>
    <n v="0"/>
    <n v="0"/>
    <n v="0"/>
    <n v="0"/>
    <n v="0"/>
    <n v="0"/>
    <n v="0"/>
    <n v="0"/>
    <n v="0"/>
    <n v="0"/>
    <n v="0"/>
    <n v="0"/>
    <n v="0"/>
    <n v="0"/>
    <n v="0"/>
    <n v="3"/>
    <n v="0"/>
    <n v="133"/>
    <n v="2"/>
    <n v="337"/>
    <n v="1058"/>
    <n v="669"/>
    <n v="174"/>
    <n v="35"/>
    <n v="7447"/>
    <n v="0"/>
    <n v="22"/>
    <n v="541"/>
    <n v="2803"/>
    <n v="3772"/>
    <n v="67"/>
    <n v="3"/>
    <n v="0"/>
    <n v="3"/>
    <n v="0"/>
    <n v="57"/>
    <n v="1"/>
    <n v="167"/>
    <n v="179"/>
    <n v="15"/>
    <n v="92"/>
    <n v="16"/>
    <n v="289"/>
    <n v="3"/>
    <n v="0"/>
    <n v="108"/>
    <n v="2"/>
    <n v="298"/>
    <n v="765"/>
    <n v="489"/>
    <n v="119"/>
    <n v="33"/>
    <n v="2370"/>
  </r>
  <r>
    <x v="3"/>
    <x v="21"/>
    <x v="145"/>
    <x v="0"/>
    <n v="97"/>
    <n v="1"/>
    <n v="0"/>
    <n v="1"/>
    <n v="10"/>
    <n v="3"/>
    <n v="0"/>
    <n v="0"/>
    <n v="0"/>
    <n v="363"/>
    <n v="7"/>
    <n v="13"/>
    <n v="3"/>
    <n v="1291"/>
    <n v="10"/>
    <n v="126"/>
    <n v="56"/>
    <n v="892"/>
    <n v="2"/>
    <n v="19"/>
    <n v="199"/>
    <n v="194"/>
    <n v="0"/>
    <n v="10"/>
    <n v="20"/>
    <n v="52"/>
    <n v="0"/>
    <n v="1"/>
    <n v="0"/>
    <n v="0"/>
    <n v="0"/>
    <n v="1"/>
    <n v="0"/>
    <n v="0"/>
    <n v="0"/>
    <n v="0"/>
    <n v="0"/>
    <n v="0"/>
    <n v="0"/>
    <n v="0"/>
    <n v="0"/>
    <n v="0"/>
    <n v="0"/>
    <n v="0"/>
    <n v="0"/>
    <n v="0"/>
    <n v="0"/>
    <n v="80"/>
    <n v="0"/>
    <n v="338"/>
    <n v="1078"/>
    <n v="660"/>
    <n v="156"/>
    <n v="50"/>
    <n v="3578"/>
    <n v="0"/>
    <n v="7"/>
    <n v="57"/>
    <n v="1242"/>
    <n v="2139"/>
    <n v="27"/>
    <n v="0"/>
    <n v="0"/>
    <n v="0"/>
    <n v="0"/>
    <n v="23"/>
    <n v="0"/>
    <n v="158"/>
    <n v="131"/>
    <n v="9"/>
    <n v="42"/>
    <n v="33"/>
    <n v="229"/>
    <n v="0"/>
    <n v="0"/>
    <n v="63"/>
    <n v="0"/>
    <n v="297"/>
    <n v="768"/>
    <n v="471"/>
    <n v="83"/>
    <n v="42"/>
    <n v="1034"/>
  </r>
  <r>
    <x v="3"/>
    <x v="26"/>
    <x v="146"/>
    <x v="0"/>
    <n v="106"/>
    <n v="1"/>
    <n v="0"/>
    <n v="10"/>
    <n v="2"/>
    <n v="2"/>
    <n v="3"/>
    <n v="0"/>
    <n v="0"/>
    <n v="470"/>
    <n v="60"/>
    <n v="3"/>
    <n v="5"/>
    <n v="1144"/>
    <n v="182"/>
    <n v="19"/>
    <n v="56"/>
    <n v="960"/>
    <n v="283"/>
    <n v="33"/>
    <n v="29"/>
    <n v="165"/>
    <n v="7"/>
    <n v="23"/>
    <n v="19"/>
    <n v="46"/>
    <n v="7"/>
    <n v="1"/>
    <n v="0"/>
    <n v="0"/>
    <n v="0"/>
    <n v="0"/>
    <n v="0"/>
    <n v="0"/>
    <n v="0"/>
    <n v="0"/>
    <n v="0"/>
    <n v="0"/>
    <n v="0"/>
    <n v="0"/>
    <n v="0"/>
    <n v="0"/>
    <n v="0"/>
    <n v="0"/>
    <n v="0"/>
    <n v="1"/>
    <n v="0"/>
    <n v="89"/>
    <n v="3"/>
    <n v="401"/>
    <n v="853"/>
    <n v="600"/>
    <n v="109"/>
    <n v="36"/>
    <n v="2951"/>
    <n v="0"/>
    <n v="17"/>
    <n v="131"/>
    <n v="1143"/>
    <n v="1552"/>
    <n v="49"/>
    <n v="1"/>
    <n v="0"/>
    <n v="0"/>
    <n v="0"/>
    <n v="41"/>
    <n v="2"/>
    <n v="257"/>
    <n v="255"/>
    <n v="6"/>
    <n v="31"/>
    <n v="13"/>
    <n v="284"/>
    <n v="1"/>
    <n v="0"/>
    <n v="72"/>
    <n v="3"/>
    <n v="374"/>
    <n v="643"/>
    <n v="465"/>
    <n v="69"/>
    <n v="36"/>
    <n v="883"/>
  </r>
  <r>
    <x v="3"/>
    <x v="20"/>
    <x v="147"/>
    <x v="0"/>
    <n v="38"/>
    <n v="1"/>
    <n v="1"/>
    <n v="1"/>
    <n v="4"/>
    <n v="1"/>
    <n v="0"/>
    <n v="0"/>
    <n v="0"/>
    <n v="139"/>
    <n v="10"/>
    <n v="1"/>
    <n v="7"/>
    <n v="866"/>
    <n v="20"/>
    <n v="63"/>
    <n v="29"/>
    <n v="386"/>
    <n v="8"/>
    <n v="59"/>
    <n v="33"/>
    <n v="84"/>
    <n v="2"/>
    <n v="4"/>
    <n v="8"/>
    <n v="12"/>
    <n v="1"/>
    <n v="1"/>
    <n v="0"/>
    <n v="0"/>
    <n v="0"/>
    <n v="0"/>
    <n v="0"/>
    <n v="0"/>
    <n v="0"/>
    <n v="0"/>
    <n v="0"/>
    <n v="0"/>
    <n v="0"/>
    <n v="0"/>
    <n v="0"/>
    <n v="0"/>
    <n v="0"/>
    <n v="0"/>
    <n v="0"/>
    <n v="1"/>
    <n v="1"/>
    <n v="31"/>
    <n v="0"/>
    <n v="117"/>
    <n v="725"/>
    <n v="279"/>
    <n v="66"/>
    <n v="9"/>
    <n v="2090"/>
    <n v="0"/>
    <n v="6"/>
    <n v="113"/>
    <n v="632"/>
    <n v="1242"/>
    <n v="8"/>
    <n v="0"/>
    <n v="0"/>
    <n v="0"/>
    <n v="0"/>
    <n v="5"/>
    <n v="0"/>
    <n v="38"/>
    <n v="38"/>
    <n v="0"/>
    <n v="14"/>
    <n v="2"/>
    <n v="138"/>
    <n v="1"/>
    <n v="1"/>
    <n v="25"/>
    <n v="0"/>
    <n v="97"/>
    <n v="527"/>
    <n v="205"/>
    <n v="30"/>
    <n v="7"/>
    <n v="638"/>
  </r>
  <r>
    <x v="3"/>
    <x v="21"/>
    <x v="148"/>
    <x v="0"/>
    <n v="58"/>
    <n v="2"/>
    <n v="2"/>
    <n v="3"/>
    <n v="4"/>
    <n v="0"/>
    <n v="2"/>
    <n v="1"/>
    <n v="0"/>
    <n v="112"/>
    <n v="7"/>
    <n v="9"/>
    <n v="3"/>
    <n v="788"/>
    <n v="55"/>
    <n v="87"/>
    <n v="21"/>
    <n v="476"/>
    <n v="7"/>
    <n v="89"/>
    <n v="23"/>
    <n v="108"/>
    <n v="18"/>
    <n v="8"/>
    <n v="2"/>
    <n v="8"/>
    <n v="1"/>
    <n v="0"/>
    <n v="0"/>
    <n v="0"/>
    <n v="0"/>
    <n v="0"/>
    <n v="0"/>
    <n v="0"/>
    <n v="1"/>
    <n v="0"/>
    <n v="0"/>
    <n v="0"/>
    <n v="0"/>
    <n v="0"/>
    <n v="0"/>
    <n v="0"/>
    <n v="0"/>
    <n v="0"/>
    <n v="0"/>
    <n v="2"/>
    <n v="1"/>
    <n v="48"/>
    <n v="1"/>
    <n v="90"/>
    <n v="591"/>
    <n v="345"/>
    <n v="76"/>
    <n v="6"/>
    <n v="2702"/>
    <n v="0"/>
    <n v="739"/>
    <n v="56"/>
    <n v="475"/>
    <n v="1284"/>
    <n v="17"/>
    <n v="1"/>
    <n v="0"/>
    <n v="1"/>
    <n v="0"/>
    <n v="12"/>
    <n v="1"/>
    <n v="35"/>
    <n v="65"/>
    <n v="2"/>
    <n v="23"/>
    <n v="4"/>
    <n v="118"/>
    <n v="2"/>
    <n v="1"/>
    <n v="39"/>
    <n v="1"/>
    <n v="76"/>
    <n v="418"/>
    <n v="239"/>
    <n v="48"/>
    <n v="5"/>
    <n v="625"/>
  </r>
  <r>
    <x v="3"/>
    <x v="18"/>
    <x v="149"/>
    <x v="0"/>
    <n v="115"/>
    <n v="0"/>
    <n v="2"/>
    <n v="25"/>
    <n v="2"/>
    <n v="2"/>
    <n v="8"/>
    <n v="3"/>
    <n v="0"/>
    <n v="247"/>
    <n v="63"/>
    <n v="2"/>
    <n v="17"/>
    <n v="1442"/>
    <n v="377"/>
    <n v="38"/>
    <n v="78"/>
    <n v="1129"/>
    <n v="364"/>
    <n v="19"/>
    <n v="103"/>
    <n v="125"/>
    <n v="4"/>
    <n v="9"/>
    <n v="26"/>
    <n v="13"/>
    <n v="1"/>
    <n v="0"/>
    <n v="0"/>
    <n v="0"/>
    <n v="0"/>
    <n v="0"/>
    <n v="0"/>
    <n v="0"/>
    <n v="0"/>
    <n v="0"/>
    <n v="0"/>
    <n v="0"/>
    <n v="0"/>
    <n v="0"/>
    <n v="0"/>
    <n v="0"/>
    <n v="0"/>
    <n v="0"/>
    <n v="0"/>
    <n v="0"/>
    <n v="2"/>
    <n v="84"/>
    <n v="5"/>
    <n v="158"/>
    <n v="902"/>
    <n v="610"/>
    <n v="84"/>
    <n v="12"/>
    <n v="5074"/>
    <n v="0"/>
    <n v="58"/>
    <n v="167"/>
    <n v="2830"/>
    <n v="1832"/>
    <n v="32"/>
    <n v="0"/>
    <n v="1"/>
    <n v="0"/>
    <n v="1"/>
    <n v="27"/>
    <n v="2"/>
    <n v="64"/>
    <n v="115"/>
    <n v="5"/>
    <n v="23"/>
    <n v="0"/>
    <n v="226"/>
    <n v="0"/>
    <n v="2"/>
    <n v="68"/>
    <n v="4"/>
    <n v="126"/>
    <n v="620"/>
    <n v="411"/>
    <n v="49"/>
    <n v="10"/>
    <n v="896"/>
  </r>
  <r>
    <x v="3"/>
    <x v="25"/>
    <x v="150"/>
    <x v="0"/>
    <n v="242"/>
    <n v="5"/>
    <n v="0"/>
    <n v="9"/>
    <n v="27"/>
    <n v="6"/>
    <n v="3"/>
    <n v="0"/>
    <n v="0"/>
    <n v="690"/>
    <n v="61"/>
    <n v="16"/>
    <n v="13"/>
    <n v="2575"/>
    <n v="40"/>
    <n v="407"/>
    <n v="153"/>
    <n v="2116"/>
    <n v="17"/>
    <n v="463"/>
    <n v="195"/>
    <n v="298"/>
    <n v="1"/>
    <n v="27"/>
    <n v="61"/>
    <n v="66"/>
    <n v="8"/>
    <n v="5"/>
    <n v="0"/>
    <n v="0"/>
    <n v="0"/>
    <n v="0"/>
    <n v="0"/>
    <n v="0"/>
    <n v="0"/>
    <n v="0"/>
    <n v="0"/>
    <n v="0"/>
    <n v="0"/>
    <n v="0"/>
    <n v="0"/>
    <n v="0"/>
    <n v="0"/>
    <n v="0"/>
    <n v="0"/>
    <n v="5"/>
    <n v="0"/>
    <n v="194"/>
    <n v="3"/>
    <n v="585"/>
    <n v="1902"/>
    <n v="1390"/>
    <n v="194"/>
    <n v="53"/>
    <n v="8378"/>
    <n v="0"/>
    <n v="28"/>
    <n v="251"/>
    <n v="4021"/>
    <n v="3795"/>
    <n v="83"/>
    <n v="2"/>
    <n v="0"/>
    <n v="2"/>
    <n v="0"/>
    <n v="68"/>
    <n v="0"/>
    <n v="328"/>
    <n v="345"/>
    <n v="21"/>
    <n v="80"/>
    <n v="18"/>
    <n v="523"/>
    <n v="4"/>
    <n v="0"/>
    <n v="152"/>
    <n v="3"/>
    <n v="536"/>
    <n v="1349"/>
    <n v="972"/>
    <n v="111"/>
    <n v="45"/>
    <n v="1811"/>
  </r>
  <r>
    <x v="3"/>
    <x v="26"/>
    <x v="151"/>
    <x v="0"/>
    <n v="97"/>
    <n v="3"/>
    <n v="1"/>
    <n v="6"/>
    <n v="3"/>
    <n v="1"/>
    <n v="12"/>
    <n v="1"/>
    <n v="0"/>
    <n v="450"/>
    <n v="28"/>
    <n v="8"/>
    <n v="1"/>
    <n v="1248"/>
    <n v="108"/>
    <n v="81"/>
    <n v="26"/>
    <n v="686"/>
    <n v="47"/>
    <n v="70"/>
    <n v="20"/>
    <n v="214"/>
    <n v="15"/>
    <n v="30"/>
    <n v="10"/>
    <n v="55"/>
    <n v="7"/>
    <n v="2"/>
    <n v="0"/>
    <n v="0"/>
    <n v="0"/>
    <n v="0"/>
    <n v="0"/>
    <n v="0"/>
    <n v="0"/>
    <n v="0"/>
    <n v="0"/>
    <n v="0"/>
    <n v="0"/>
    <n v="0"/>
    <n v="0"/>
    <n v="0"/>
    <n v="0"/>
    <n v="0"/>
    <n v="0"/>
    <n v="3"/>
    <n v="1"/>
    <n v="83"/>
    <n v="11"/>
    <n v="404"/>
    <n v="990"/>
    <n v="532"/>
    <n v="151"/>
    <n v="43"/>
    <n v="3934"/>
    <n v="0"/>
    <n v="61"/>
    <n v="700"/>
    <n v="966"/>
    <n v="1998"/>
    <n v="33"/>
    <n v="2"/>
    <n v="1"/>
    <n v="2"/>
    <n v="1"/>
    <n v="29"/>
    <n v="9"/>
    <n v="185"/>
    <n v="116"/>
    <n v="5"/>
    <n v="37"/>
    <n v="8"/>
    <n v="248"/>
    <n v="3"/>
    <n v="1"/>
    <n v="67"/>
    <n v="10"/>
    <n v="355"/>
    <n v="685"/>
    <n v="361"/>
    <n v="89"/>
    <n v="35"/>
    <n v="975"/>
  </r>
  <r>
    <x v="3"/>
    <x v="20"/>
    <x v="152"/>
    <x v="0"/>
    <n v="36"/>
    <n v="1"/>
    <n v="0"/>
    <n v="2"/>
    <n v="0"/>
    <n v="3"/>
    <n v="1"/>
    <n v="0"/>
    <n v="0"/>
    <n v="153"/>
    <n v="10"/>
    <n v="2"/>
    <n v="6"/>
    <n v="982"/>
    <n v="62"/>
    <n v="24"/>
    <n v="24"/>
    <n v="306"/>
    <n v="17"/>
    <n v="3"/>
    <n v="37"/>
    <n v="164"/>
    <n v="11"/>
    <n v="8"/>
    <n v="13"/>
    <n v="17"/>
    <n v="1"/>
    <n v="1"/>
    <n v="1"/>
    <n v="0"/>
    <n v="0"/>
    <n v="0"/>
    <n v="0"/>
    <n v="0"/>
    <n v="0"/>
    <n v="0"/>
    <n v="0"/>
    <n v="0"/>
    <n v="0"/>
    <n v="0"/>
    <n v="0"/>
    <n v="0"/>
    <n v="0"/>
    <n v="0"/>
    <n v="0"/>
    <n v="1"/>
    <n v="0"/>
    <n v="31"/>
    <n v="1"/>
    <n v="132"/>
    <n v="837"/>
    <n v="237"/>
    <n v="120"/>
    <n v="14"/>
    <n v="2404"/>
    <n v="0"/>
    <n v="122"/>
    <n v="52"/>
    <n v="673"/>
    <n v="1417"/>
    <n v="18"/>
    <n v="1"/>
    <n v="0"/>
    <n v="1"/>
    <n v="0"/>
    <n v="15"/>
    <n v="1"/>
    <n v="49"/>
    <n v="37"/>
    <n v="4"/>
    <n v="25"/>
    <n v="5"/>
    <n v="147"/>
    <n v="1"/>
    <n v="0"/>
    <n v="26"/>
    <n v="1"/>
    <n v="115"/>
    <n v="634"/>
    <n v="175"/>
    <n v="65"/>
    <n v="10"/>
    <n v="711"/>
  </r>
  <r>
    <x v="3"/>
    <x v="22"/>
    <x v="153"/>
    <x v="0"/>
    <n v="191"/>
    <n v="1"/>
    <n v="0"/>
    <n v="6"/>
    <n v="16"/>
    <n v="0"/>
    <n v="2"/>
    <n v="0"/>
    <n v="0"/>
    <n v="405"/>
    <n v="18"/>
    <n v="24"/>
    <n v="4"/>
    <n v="2338"/>
    <n v="104"/>
    <n v="260"/>
    <n v="17"/>
    <n v="1246"/>
    <n v="15"/>
    <n v="231"/>
    <n v="19"/>
    <n v="367"/>
    <n v="5"/>
    <n v="83"/>
    <n v="4"/>
    <n v="56"/>
    <n v="2"/>
    <n v="2"/>
    <n v="0"/>
    <n v="0"/>
    <n v="0"/>
    <n v="0"/>
    <n v="0"/>
    <n v="0"/>
    <n v="0"/>
    <n v="0"/>
    <n v="0"/>
    <n v="0"/>
    <n v="0"/>
    <n v="0"/>
    <n v="0"/>
    <n v="0"/>
    <n v="0"/>
    <n v="0"/>
    <n v="0"/>
    <n v="1"/>
    <n v="0"/>
    <n v="162"/>
    <n v="2"/>
    <n v="352"/>
    <n v="1879"/>
    <n v="947"/>
    <n v="259"/>
    <n v="51"/>
    <n v="7546"/>
    <n v="0"/>
    <n v="34"/>
    <n v="2959"/>
    <n v="159"/>
    <n v="4083"/>
    <n v="72"/>
    <n v="1"/>
    <n v="0"/>
    <n v="0"/>
    <n v="0"/>
    <n v="54"/>
    <n v="1"/>
    <n v="167"/>
    <n v="265"/>
    <n v="21"/>
    <n v="109"/>
    <n v="28"/>
    <n v="547"/>
    <n v="1"/>
    <n v="0"/>
    <n v="122"/>
    <n v="2"/>
    <n v="310"/>
    <n v="1395"/>
    <n v="688"/>
    <n v="153"/>
    <n v="45"/>
    <n v="2337"/>
  </r>
  <r>
    <x v="3"/>
    <x v="24"/>
    <x v="154"/>
    <x v="0"/>
    <n v="176"/>
    <n v="8"/>
    <n v="1"/>
    <n v="5"/>
    <n v="14"/>
    <n v="10"/>
    <n v="3"/>
    <n v="0"/>
    <n v="0"/>
    <n v="664"/>
    <n v="23"/>
    <n v="49"/>
    <n v="13"/>
    <n v="2004"/>
    <n v="18"/>
    <n v="255"/>
    <n v="118"/>
    <n v="1039"/>
    <n v="10"/>
    <n v="47"/>
    <n v="201"/>
    <n v="263"/>
    <n v="6"/>
    <n v="10"/>
    <n v="48"/>
    <n v="87"/>
    <n v="3"/>
    <n v="4"/>
    <n v="2"/>
    <n v="0"/>
    <n v="0"/>
    <n v="0"/>
    <n v="0"/>
    <n v="0"/>
    <n v="0"/>
    <n v="0"/>
    <n v="0"/>
    <n v="0"/>
    <n v="0"/>
    <n v="0"/>
    <n v="0"/>
    <n v="0"/>
    <n v="0"/>
    <n v="0"/>
    <n v="0"/>
    <n v="8"/>
    <n v="1"/>
    <n v="143"/>
    <n v="3"/>
    <n v="562"/>
    <n v="1543"/>
    <n v="746"/>
    <n v="191"/>
    <n v="78"/>
    <n v="5599"/>
    <n v="0"/>
    <n v="34"/>
    <n v="112"/>
    <n v="2554"/>
    <n v="2668"/>
    <n v="62"/>
    <n v="7"/>
    <n v="1"/>
    <n v="5"/>
    <n v="1"/>
    <n v="48"/>
    <n v="1"/>
    <n v="247"/>
    <n v="162"/>
    <n v="9"/>
    <n v="39"/>
    <n v="42"/>
    <n v="336"/>
    <n v="8"/>
    <n v="1"/>
    <n v="115"/>
    <n v="3"/>
    <n v="503"/>
    <n v="1109"/>
    <n v="545"/>
    <n v="115"/>
    <n v="66"/>
    <n v="1342"/>
  </r>
  <r>
    <x v="4"/>
    <x v="27"/>
    <x v="155"/>
    <x v="0"/>
    <n v="88"/>
    <n v="3"/>
    <n v="0"/>
    <n v="4"/>
    <n v="4"/>
    <n v="1"/>
    <n v="0"/>
    <n v="0"/>
    <n v="0"/>
    <n v="360"/>
    <n v="19"/>
    <n v="8"/>
    <n v="4"/>
    <n v="621"/>
    <n v="17"/>
    <n v="58"/>
    <n v="21"/>
    <n v="691"/>
    <n v="6"/>
    <n v="73"/>
    <n v="19"/>
    <n v="83"/>
    <n v="0"/>
    <n v="9"/>
    <n v="4"/>
    <n v="29"/>
    <n v="0"/>
    <n v="0"/>
    <n v="0"/>
    <n v="0"/>
    <n v="0"/>
    <n v="0"/>
    <n v="0"/>
    <n v="0"/>
    <n v="0"/>
    <n v="0"/>
    <n v="0"/>
    <n v="0"/>
    <n v="0"/>
    <n v="0"/>
    <n v="0"/>
    <n v="0"/>
    <n v="0"/>
    <n v="0"/>
    <n v="0"/>
    <n v="3"/>
    <n v="0"/>
    <n v="78"/>
    <n v="0"/>
    <n v="326"/>
    <n v="507"/>
    <n v="587"/>
    <n v="69"/>
    <n v="29"/>
    <n v="2809"/>
    <n v="0"/>
    <n v="39"/>
    <n v="404"/>
    <n v="171"/>
    <n v="2125"/>
    <n v="50"/>
    <n v="3"/>
    <n v="0"/>
    <n v="3"/>
    <n v="0"/>
    <n v="40"/>
    <n v="0"/>
    <n v="235"/>
    <n v="249"/>
    <n v="4"/>
    <n v="511"/>
    <n v="19"/>
    <n v="191"/>
    <n v="3"/>
    <n v="0"/>
    <n v="72"/>
    <n v="0"/>
    <n v="312"/>
    <n v="426"/>
    <n v="516"/>
    <n v="54"/>
    <n v="29"/>
    <n v="1687"/>
  </r>
  <r>
    <x v="4"/>
    <x v="28"/>
    <x v="156"/>
    <x v="0"/>
    <n v="74"/>
    <n v="0"/>
    <n v="0"/>
    <n v="2"/>
    <n v="1"/>
    <n v="2"/>
    <n v="3"/>
    <n v="0"/>
    <n v="0"/>
    <n v="273"/>
    <n v="7"/>
    <n v="14"/>
    <n v="0"/>
    <n v="903"/>
    <n v="20"/>
    <n v="112"/>
    <n v="12"/>
    <n v="517"/>
    <n v="6"/>
    <n v="82"/>
    <n v="37"/>
    <n v="136"/>
    <n v="1"/>
    <n v="17"/>
    <n v="1"/>
    <n v="17"/>
    <n v="2"/>
    <n v="0"/>
    <n v="0"/>
    <n v="0"/>
    <n v="0"/>
    <n v="0"/>
    <n v="0"/>
    <n v="0"/>
    <n v="0"/>
    <n v="0"/>
    <n v="0"/>
    <n v="0"/>
    <n v="0"/>
    <n v="0"/>
    <n v="0"/>
    <n v="0"/>
    <n v="0"/>
    <n v="0"/>
    <n v="0"/>
    <n v="0"/>
    <n v="0"/>
    <n v="68"/>
    <n v="3"/>
    <n v="245"/>
    <n v="728"/>
    <n v="379"/>
    <n v="114"/>
    <n v="15"/>
    <n v="2718"/>
    <n v="0"/>
    <n v="11"/>
    <n v="712"/>
    <n v="261"/>
    <n v="1646"/>
    <n v="24"/>
    <n v="0"/>
    <n v="0"/>
    <n v="0"/>
    <n v="0"/>
    <n v="20"/>
    <n v="2"/>
    <n v="120"/>
    <n v="71"/>
    <n v="6"/>
    <n v="27"/>
    <n v="7"/>
    <n v="132"/>
    <n v="0"/>
    <n v="0"/>
    <n v="58"/>
    <n v="3"/>
    <n v="222"/>
    <n v="552"/>
    <n v="285"/>
    <n v="70"/>
    <n v="13"/>
    <n v="940"/>
  </r>
  <r>
    <x v="4"/>
    <x v="29"/>
    <x v="157"/>
    <x v="0"/>
    <n v="91"/>
    <n v="1"/>
    <n v="0"/>
    <n v="3"/>
    <n v="6"/>
    <n v="3"/>
    <n v="0"/>
    <n v="0"/>
    <n v="0"/>
    <n v="217"/>
    <n v="13"/>
    <n v="8"/>
    <n v="4"/>
    <n v="742"/>
    <n v="11"/>
    <n v="130"/>
    <n v="9"/>
    <n v="415"/>
    <n v="4"/>
    <n v="68"/>
    <n v="33"/>
    <n v="75"/>
    <n v="1"/>
    <n v="18"/>
    <n v="5"/>
    <n v="10"/>
    <n v="0"/>
    <n v="0"/>
    <n v="0"/>
    <n v="0"/>
    <n v="0"/>
    <n v="0"/>
    <n v="0"/>
    <n v="0"/>
    <n v="0"/>
    <n v="0"/>
    <n v="0"/>
    <n v="0"/>
    <n v="0"/>
    <n v="0"/>
    <n v="0"/>
    <n v="0"/>
    <n v="0"/>
    <n v="0"/>
    <n v="0"/>
    <n v="1"/>
    <n v="0"/>
    <n v="75"/>
    <n v="0"/>
    <n v="190"/>
    <n v="571"/>
    <n v="303"/>
    <n v="46"/>
    <n v="8"/>
    <n v="2210"/>
    <n v="0"/>
    <n v="20"/>
    <n v="680"/>
    <n v="220"/>
    <n v="1184"/>
    <n v="33"/>
    <n v="1"/>
    <n v="0"/>
    <n v="0"/>
    <n v="0"/>
    <n v="27"/>
    <n v="0"/>
    <n v="72"/>
    <n v="48"/>
    <n v="1"/>
    <n v="16"/>
    <n v="2"/>
    <n v="93"/>
    <n v="1"/>
    <n v="0"/>
    <n v="58"/>
    <n v="0"/>
    <n v="163"/>
    <n v="381"/>
    <n v="197"/>
    <n v="26"/>
    <n v="7"/>
    <n v="505"/>
  </r>
  <r>
    <x v="4"/>
    <x v="29"/>
    <x v="158"/>
    <x v="0"/>
    <n v="113"/>
    <n v="0"/>
    <n v="2"/>
    <n v="0"/>
    <n v="3"/>
    <n v="3"/>
    <n v="107"/>
    <n v="5"/>
    <n v="0"/>
    <n v="556"/>
    <n v="10"/>
    <n v="30"/>
    <n v="8"/>
    <n v="1489"/>
    <n v="16"/>
    <n v="165"/>
    <n v="32"/>
    <n v="1115"/>
    <n v="5"/>
    <n v="177"/>
    <n v="24"/>
    <n v="206"/>
    <n v="1"/>
    <n v="23"/>
    <n v="12"/>
    <n v="83"/>
    <n v="3"/>
    <n v="1"/>
    <n v="0"/>
    <n v="0"/>
    <n v="0"/>
    <n v="0"/>
    <n v="0"/>
    <n v="0"/>
    <n v="0"/>
    <n v="0"/>
    <n v="0"/>
    <n v="0"/>
    <n v="0"/>
    <n v="0"/>
    <n v="0"/>
    <n v="0"/>
    <n v="0"/>
    <n v="0"/>
    <n v="0"/>
    <n v="0"/>
    <n v="2"/>
    <n v="103"/>
    <n v="97"/>
    <n v="499"/>
    <n v="1240"/>
    <n v="893"/>
    <n v="160"/>
    <n v="78"/>
    <n v="4271"/>
    <n v="0"/>
    <n v="20"/>
    <n v="945"/>
    <n v="425"/>
    <n v="2684"/>
    <n v="44"/>
    <n v="0"/>
    <n v="2"/>
    <n v="0"/>
    <n v="2"/>
    <n v="31"/>
    <n v="84"/>
    <n v="310"/>
    <n v="216"/>
    <n v="8"/>
    <n v="47"/>
    <n v="58"/>
    <n v="281"/>
    <n v="0"/>
    <n v="2"/>
    <n v="87"/>
    <n v="96"/>
    <n v="446"/>
    <n v="947"/>
    <n v="717"/>
    <n v="88"/>
    <n v="74"/>
    <n v="1441"/>
  </r>
  <r>
    <x v="4"/>
    <x v="27"/>
    <x v="159"/>
    <x v="0"/>
    <n v="166"/>
    <n v="3"/>
    <n v="1"/>
    <n v="9"/>
    <n v="8"/>
    <n v="2"/>
    <n v="3"/>
    <n v="0"/>
    <n v="0"/>
    <n v="938"/>
    <n v="44"/>
    <n v="16"/>
    <n v="6"/>
    <n v="1497"/>
    <n v="57"/>
    <n v="90"/>
    <n v="25"/>
    <n v="1526"/>
    <n v="78"/>
    <n v="103"/>
    <n v="45"/>
    <n v="272"/>
    <n v="13"/>
    <n v="11"/>
    <n v="14"/>
    <n v="82"/>
    <n v="5"/>
    <n v="1"/>
    <n v="0"/>
    <n v="0"/>
    <n v="0"/>
    <n v="0"/>
    <n v="0"/>
    <n v="0"/>
    <n v="0"/>
    <n v="0"/>
    <n v="0"/>
    <n v="0"/>
    <n v="0"/>
    <n v="0"/>
    <n v="0"/>
    <n v="0"/>
    <n v="0"/>
    <n v="0"/>
    <n v="0"/>
    <n v="3"/>
    <n v="1"/>
    <n v="143"/>
    <n v="3"/>
    <n v="865"/>
    <n v="1296"/>
    <n v="1278"/>
    <n v="225"/>
    <n v="76"/>
    <n v="6706"/>
    <n v="0"/>
    <n v="178"/>
    <n v="949"/>
    <n v="422"/>
    <n v="4970"/>
    <n v="93"/>
    <n v="3"/>
    <n v="0"/>
    <n v="3"/>
    <n v="0"/>
    <n v="78"/>
    <n v="2"/>
    <n v="644"/>
    <n v="421"/>
    <n v="19"/>
    <n v="1131"/>
    <n v="62"/>
    <n v="470"/>
    <n v="3"/>
    <n v="1"/>
    <n v="126"/>
    <n v="3"/>
    <n v="840"/>
    <n v="1043"/>
    <n v="1045"/>
    <n v="151"/>
    <n v="73"/>
    <n v="3527"/>
  </r>
  <r>
    <x v="4"/>
    <x v="28"/>
    <x v="160"/>
    <x v="0"/>
    <n v="70"/>
    <n v="1"/>
    <n v="0"/>
    <n v="2"/>
    <n v="1"/>
    <n v="0"/>
    <n v="3"/>
    <n v="0"/>
    <n v="0"/>
    <n v="311"/>
    <n v="7"/>
    <n v="11"/>
    <n v="2"/>
    <n v="793"/>
    <n v="8"/>
    <n v="45"/>
    <n v="22"/>
    <n v="556"/>
    <n v="2"/>
    <n v="49"/>
    <n v="38"/>
    <n v="109"/>
    <n v="1"/>
    <n v="13"/>
    <n v="4"/>
    <n v="38"/>
    <n v="0"/>
    <n v="0"/>
    <n v="0"/>
    <n v="0"/>
    <n v="0"/>
    <n v="0"/>
    <n v="0"/>
    <n v="0"/>
    <n v="0"/>
    <n v="0"/>
    <n v="0"/>
    <n v="0"/>
    <n v="0"/>
    <n v="0"/>
    <n v="0"/>
    <n v="0"/>
    <n v="0"/>
    <n v="0"/>
    <n v="0"/>
    <n v="1"/>
    <n v="0"/>
    <n v="64"/>
    <n v="3"/>
    <n v="289"/>
    <n v="704"/>
    <n v="461"/>
    <n v="84"/>
    <n v="38"/>
    <n v="2320"/>
    <n v="0"/>
    <n v="11"/>
    <n v="384"/>
    <n v="337"/>
    <n v="1479"/>
    <n v="31"/>
    <n v="1"/>
    <n v="0"/>
    <n v="0"/>
    <n v="0"/>
    <n v="21"/>
    <n v="2"/>
    <n v="181"/>
    <n v="82"/>
    <n v="4"/>
    <n v="33"/>
    <n v="9"/>
    <n v="131"/>
    <n v="1"/>
    <n v="0"/>
    <n v="55"/>
    <n v="3"/>
    <n v="270"/>
    <n v="528"/>
    <n v="349"/>
    <n v="47"/>
    <n v="35"/>
    <n v="824"/>
  </r>
  <r>
    <x v="4"/>
    <x v="29"/>
    <x v="161"/>
    <x v="0"/>
    <n v="105"/>
    <n v="0"/>
    <n v="1"/>
    <n v="1"/>
    <n v="9"/>
    <n v="3"/>
    <n v="12"/>
    <n v="1"/>
    <n v="0"/>
    <n v="487"/>
    <n v="17"/>
    <n v="18"/>
    <n v="9"/>
    <n v="1214"/>
    <n v="18"/>
    <n v="139"/>
    <n v="53"/>
    <n v="962"/>
    <n v="6"/>
    <n v="136"/>
    <n v="88"/>
    <n v="178"/>
    <n v="2"/>
    <n v="26"/>
    <n v="4"/>
    <n v="58"/>
    <n v="2"/>
    <n v="0"/>
    <n v="0"/>
    <n v="0"/>
    <n v="0"/>
    <n v="0"/>
    <n v="0"/>
    <n v="0"/>
    <n v="0"/>
    <n v="0"/>
    <n v="0"/>
    <n v="0"/>
    <n v="0"/>
    <n v="0"/>
    <n v="0"/>
    <n v="0"/>
    <n v="0"/>
    <n v="0"/>
    <n v="0"/>
    <n v="0"/>
    <n v="1"/>
    <n v="91"/>
    <n v="11"/>
    <n v="439"/>
    <n v="977"/>
    <n v="712"/>
    <n v="137"/>
    <n v="55"/>
    <n v="3440"/>
    <n v="0"/>
    <n v="9"/>
    <n v="928"/>
    <n v="421"/>
    <n v="1953"/>
    <n v="48"/>
    <n v="0"/>
    <n v="1"/>
    <n v="0"/>
    <n v="1"/>
    <n v="35"/>
    <n v="4"/>
    <n v="273"/>
    <n v="184"/>
    <n v="9"/>
    <n v="45"/>
    <n v="23"/>
    <n v="324"/>
    <n v="0"/>
    <n v="1"/>
    <n v="80"/>
    <n v="10"/>
    <n v="421"/>
    <n v="756"/>
    <n v="566"/>
    <n v="88"/>
    <n v="50"/>
    <n v="1078"/>
  </r>
  <r>
    <x v="4"/>
    <x v="28"/>
    <x v="162"/>
    <x v="0"/>
    <n v="87"/>
    <n v="7"/>
    <n v="1"/>
    <n v="3"/>
    <n v="4"/>
    <n v="0"/>
    <n v="21"/>
    <n v="1"/>
    <n v="0"/>
    <n v="418"/>
    <n v="12"/>
    <n v="13"/>
    <n v="5"/>
    <n v="1083"/>
    <n v="13"/>
    <n v="102"/>
    <n v="35"/>
    <n v="651"/>
    <n v="5"/>
    <n v="108"/>
    <n v="34"/>
    <n v="228"/>
    <n v="2"/>
    <n v="24"/>
    <n v="16"/>
    <n v="97"/>
    <n v="1"/>
    <n v="0"/>
    <n v="0"/>
    <n v="0"/>
    <n v="0"/>
    <n v="0"/>
    <n v="0"/>
    <n v="0"/>
    <n v="0"/>
    <n v="0"/>
    <n v="0"/>
    <n v="0"/>
    <n v="0"/>
    <n v="0"/>
    <n v="0"/>
    <n v="0"/>
    <n v="0"/>
    <n v="0"/>
    <n v="0"/>
    <n v="6"/>
    <n v="1"/>
    <n v="79"/>
    <n v="19"/>
    <n v="385"/>
    <n v="898"/>
    <n v="493"/>
    <n v="171"/>
    <n v="94"/>
    <n v="2903"/>
    <n v="0"/>
    <n v="10"/>
    <n v="621"/>
    <n v="382"/>
    <n v="1753"/>
    <n v="36"/>
    <n v="2"/>
    <n v="1"/>
    <n v="1"/>
    <n v="1"/>
    <n v="27"/>
    <n v="15"/>
    <n v="174"/>
    <n v="95"/>
    <n v="7"/>
    <n v="32"/>
    <n v="38"/>
    <n v="180"/>
    <n v="6"/>
    <n v="1"/>
    <n v="69"/>
    <n v="19"/>
    <n v="345"/>
    <n v="650"/>
    <n v="355"/>
    <n v="105"/>
    <n v="86"/>
    <n v="846"/>
  </r>
  <r>
    <x v="4"/>
    <x v="30"/>
    <x v="163"/>
    <x v="0"/>
    <n v="140"/>
    <n v="1"/>
    <n v="0"/>
    <n v="2"/>
    <n v="2"/>
    <n v="2"/>
    <n v="0"/>
    <n v="0"/>
    <n v="0"/>
    <n v="673"/>
    <n v="50"/>
    <n v="3"/>
    <n v="6"/>
    <n v="1013"/>
    <n v="20"/>
    <n v="59"/>
    <n v="32"/>
    <n v="908"/>
    <n v="40"/>
    <n v="10"/>
    <n v="86"/>
    <n v="115"/>
    <n v="4"/>
    <n v="6"/>
    <n v="11"/>
    <n v="28"/>
    <n v="0"/>
    <n v="0"/>
    <n v="0"/>
    <n v="0"/>
    <n v="0"/>
    <n v="0"/>
    <n v="0"/>
    <n v="0"/>
    <n v="0"/>
    <n v="0"/>
    <n v="0"/>
    <n v="0"/>
    <n v="0"/>
    <n v="0"/>
    <n v="0"/>
    <n v="0"/>
    <n v="0"/>
    <n v="0"/>
    <n v="0"/>
    <n v="1"/>
    <n v="0"/>
    <n v="129"/>
    <n v="0"/>
    <n v="610"/>
    <n v="886"/>
    <n v="767"/>
    <n v="91"/>
    <n v="28"/>
    <n v="2738"/>
    <n v="0"/>
    <n v="42"/>
    <n v="522"/>
    <n v="291"/>
    <n v="1812"/>
    <n v="77"/>
    <n v="1"/>
    <n v="0"/>
    <n v="1"/>
    <n v="0"/>
    <n v="66"/>
    <n v="0"/>
    <n v="404"/>
    <n v="205"/>
    <n v="9"/>
    <n v="60"/>
    <n v="3"/>
    <n v="261"/>
    <n v="1"/>
    <n v="0"/>
    <n v="111"/>
    <n v="0"/>
    <n v="578"/>
    <n v="713"/>
    <n v="638"/>
    <n v="56"/>
    <n v="25"/>
    <n v="1038"/>
  </r>
  <r>
    <x v="4"/>
    <x v="27"/>
    <x v="164"/>
    <x v="0"/>
    <n v="107"/>
    <n v="4"/>
    <n v="1"/>
    <n v="3"/>
    <n v="0"/>
    <n v="2"/>
    <n v="7"/>
    <n v="0"/>
    <n v="0"/>
    <n v="421"/>
    <n v="20"/>
    <n v="2"/>
    <n v="4"/>
    <n v="555"/>
    <n v="20"/>
    <n v="20"/>
    <n v="15"/>
    <n v="855"/>
    <n v="29"/>
    <n v="16"/>
    <n v="57"/>
    <n v="145"/>
    <n v="3"/>
    <n v="7"/>
    <n v="9"/>
    <n v="26"/>
    <n v="0"/>
    <n v="0"/>
    <n v="0"/>
    <n v="0"/>
    <n v="0"/>
    <n v="0"/>
    <n v="0"/>
    <n v="0"/>
    <n v="0"/>
    <n v="0"/>
    <n v="0"/>
    <n v="0"/>
    <n v="0"/>
    <n v="0"/>
    <n v="0"/>
    <n v="0"/>
    <n v="0"/>
    <n v="0"/>
    <n v="0"/>
    <n v="4"/>
    <n v="1"/>
    <n v="100"/>
    <n v="7"/>
    <n v="392"/>
    <n v="492"/>
    <n v="741"/>
    <n v="125"/>
    <n v="26"/>
    <n v="1899"/>
    <n v="0"/>
    <n v="19"/>
    <n v="223"/>
    <n v="186"/>
    <n v="1415"/>
    <n v="66"/>
    <n v="3"/>
    <n v="1"/>
    <n v="3"/>
    <n v="1"/>
    <n v="53"/>
    <n v="6"/>
    <n v="292"/>
    <n v="291"/>
    <n v="12"/>
    <n v="53"/>
    <n v="18"/>
    <n v="220"/>
    <n v="4"/>
    <n v="1"/>
    <n v="94"/>
    <n v="7"/>
    <n v="383"/>
    <n v="441"/>
    <n v="684"/>
    <n v="100"/>
    <n v="25"/>
    <n v="1001"/>
  </r>
  <r>
    <x v="4"/>
    <x v="30"/>
    <x v="165"/>
    <x v="0"/>
    <n v="69"/>
    <n v="0"/>
    <n v="0"/>
    <n v="0"/>
    <n v="4"/>
    <n v="3"/>
    <n v="4"/>
    <n v="0"/>
    <n v="0"/>
    <n v="494"/>
    <n v="13"/>
    <n v="16"/>
    <n v="20"/>
    <n v="754"/>
    <n v="19"/>
    <n v="87"/>
    <n v="34"/>
    <n v="922"/>
    <n v="4"/>
    <n v="17"/>
    <n v="175"/>
    <n v="129"/>
    <n v="1"/>
    <n v="18"/>
    <n v="4"/>
    <n v="9"/>
    <n v="0"/>
    <n v="0"/>
    <n v="0"/>
    <n v="0"/>
    <n v="0"/>
    <n v="0"/>
    <n v="0"/>
    <n v="0"/>
    <n v="0"/>
    <n v="0"/>
    <n v="0"/>
    <n v="0"/>
    <n v="0"/>
    <n v="0"/>
    <n v="0"/>
    <n v="0"/>
    <n v="0"/>
    <n v="0"/>
    <n v="0"/>
    <n v="0"/>
    <n v="0"/>
    <n v="62"/>
    <n v="3"/>
    <n v="441"/>
    <n v="590"/>
    <n v="715"/>
    <n v="102"/>
    <n v="8"/>
    <n v="2974"/>
    <n v="0"/>
    <n v="10"/>
    <n v="532"/>
    <n v="611"/>
    <n v="1703"/>
    <n v="34"/>
    <n v="0"/>
    <n v="0"/>
    <n v="0"/>
    <n v="0"/>
    <n v="28"/>
    <n v="1"/>
    <n v="277"/>
    <n v="158"/>
    <n v="5"/>
    <n v="33"/>
    <n v="1"/>
    <n v="173"/>
    <n v="0"/>
    <n v="0"/>
    <n v="52"/>
    <n v="2"/>
    <n v="416"/>
    <n v="446"/>
    <n v="566"/>
    <n v="66"/>
    <n v="5"/>
    <n v="906"/>
  </r>
  <r>
    <x v="4"/>
    <x v="30"/>
    <x v="166"/>
    <x v="0"/>
    <n v="210"/>
    <n v="4"/>
    <n v="1"/>
    <n v="11"/>
    <n v="16"/>
    <n v="3"/>
    <n v="39"/>
    <n v="1"/>
    <n v="0"/>
    <n v="1090"/>
    <n v="84"/>
    <n v="22"/>
    <n v="23"/>
    <n v="1978"/>
    <n v="59"/>
    <n v="222"/>
    <n v="61"/>
    <n v="1650"/>
    <n v="24"/>
    <n v="150"/>
    <n v="203"/>
    <n v="260"/>
    <n v="2"/>
    <n v="35"/>
    <n v="12"/>
    <n v="77"/>
    <n v="2"/>
    <n v="0"/>
    <n v="1"/>
    <n v="0"/>
    <n v="0"/>
    <n v="0"/>
    <n v="0"/>
    <n v="0"/>
    <n v="0"/>
    <n v="0"/>
    <n v="0"/>
    <n v="0"/>
    <n v="0"/>
    <n v="0"/>
    <n v="0"/>
    <n v="0"/>
    <n v="0"/>
    <n v="0"/>
    <n v="0"/>
    <n v="4"/>
    <n v="1"/>
    <n v="174"/>
    <n v="38"/>
    <n v="949"/>
    <n v="1601"/>
    <n v="1244"/>
    <n v="203"/>
    <n v="74"/>
    <n v="5266"/>
    <n v="0"/>
    <n v="91"/>
    <n v="1315"/>
    <n v="676"/>
    <n v="3029"/>
    <n v="90"/>
    <n v="3"/>
    <n v="1"/>
    <n v="2"/>
    <n v="1"/>
    <n v="73"/>
    <n v="27"/>
    <n v="589"/>
    <n v="349"/>
    <n v="13"/>
    <n v="72"/>
    <n v="25"/>
    <n v="447"/>
    <n v="4"/>
    <n v="1"/>
    <n v="153"/>
    <n v="38"/>
    <n v="905"/>
    <n v="1251"/>
    <n v="1019"/>
    <n v="132"/>
    <n v="71"/>
    <n v="1728"/>
  </r>
  <r>
    <x v="4"/>
    <x v="30"/>
    <x v="167"/>
    <x v="0"/>
    <n v="48"/>
    <n v="0"/>
    <n v="1"/>
    <n v="5"/>
    <n v="0"/>
    <n v="1"/>
    <n v="2"/>
    <n v="0"/>
    <n v="0"/>
    <n v="358"/>
    <n v="8"/>
    <n v="11"/>
    <n v="9"/>
    <n v="494"/>
    <n v="10"/>
    <n v="28"/>
    <n v="18"/>
    <n v="451"/>
    <n v="12"/>
    <n v="7"/>
    <n v="44"/>
    <n v="83"/>
    <n v="3"/>
    <n v="8"/>
    <n v="4"/>
    <n v="10"/>
    <n v="0"/>
    <n v="0"/>
    <n v="0"/>
    <n v="0"/>
    <n v="0"/>
    <n v="0"/>
    <n v="0"/>
    <n v="0"/>
    <n v="1"/>
    <n v="0"/>
    <n v="0"/>
    <n v="0"/>
    <n v="0"/>
    <n v="0"/>
    <n v="0"/>
    <n v="0"/>
    <n v="0"/>
    <n v="0"/>
    <n v="0"/>
    <n v="0"/>
    <n v="0"/>
    <n v="38"/>
    <n v="2"/>
    <n v="328"/>
    <n v="431"/>
    <n v="383"/>
    <n v="68"/>
    <n v="10"/>
    <n v="1262"/>
    <n v="0"/>
    <n v="8"/>
    <n v="223"/>
    <n v="155"/>
    <n v="834"/>
    <n v="22"/>
    <n v="0"/>
    <n v="0"/>
    <n v="0"/>
    <n v="0"/>
    <n v="18"/>
    <n v="1"/>
    <n v="213"/>
    <n v="128"/>
    <n v="2"/>
    <n v="24"/>
    <n v="3"/>
    <n v="130"/>
    <n v="0"/>
    <n v="0"/>
    <n v="36"/>
    <n v="2"/>
    <n v="319"/>
    <n v="336"/>
    <n v="315"/>
    <n v="42"/>
    <n v="10"/>
    <n v="460"/>
  </r>
  <r>
    <x v="4"/>
    <x v="31"/>
    <x v="168"/>
    <x v="0"/>
    <n v="227"/>
    <n v="9"/>
    <n v="1"/>
    <n v="1"/>
    <n v="13"/>
    <n v="2"/>
    <n v="37"/>
    <n v="3"/>
    <n v="0"/>
    <n v="1417"/>
    <n v="57"/>
    <n v="35"/>
    <n v="21"/>
    <n v="1821"/>
    <n v="26"/>
    <n v="159"/>
    <n v="65"/>
    <n v="2105"/>
    <n v="18"/>
    <n v="218"/>
    <n v="145"/>
    <n v="255"/>
    <n v="3"/>
    <n v="37"/>
    <n v="7"/>
    <n v="123"/>
    <n v="4"/>
    <n v="3"/>
    <n v="1"/>
    <n v="0"/>
    <n v="0"/>
    <n v="0"/>
    <n v="0"/>
    <n v="0"/>
    <n v="0"/>
    <n v="0"/>
    <n v="0"/>
    <n v="0"/>
    <n v="0"/>
    <n v="0"/>
    <n v="0"/>
    <n v="0"/>
    <n v="0"/>
    <n v="0"/>
    <n v="0"/>
    <n v="8"/>
    <n v="0"/>
    <n v="209"/>
    <n v="33"/>
    <n v="1289"/>
    <n v="1524"/>
    <n v="1679"/>
    <n v="198"/>
    <n v="114"/>
    <n v="6539"/>
    <n v="0"/>
    <n v="46"/>
    <n v="1524"/>
    <n v="886"/>
    <n v="3846"/>
    <n v="127"/>
    <n v="4"/>
    <n v="0"/>
    <n v="2"/>
    <n v="0"/>
    <n v="109"/>
    <n v="21"/>
    <n v="953"/>
    <n v="652"/>
    <n v="17"/>
    <n v="94"/>
    <n v="35"/>
    <n v="512"/>
    <n v="8"/>
    <n v="0"/>
    <n v="189"/>
    <n v="31"/>
    <n v="1244"/>
    <n v="1217"/>
    <n v="1435"/>
    <n v="143"/>
    <n v="109"/>
    <n v="2346"/>
  </r>
  <r>
    <x v="4"/>
    <x v="28"/>
    <x v="169"/>
    <x v="0"/>
    <n v="121"/>
    <n v="4"/>
    <n v="2"/>
    <n v="4"/>
    <n v="3"/>
    <n v="3"/>
    <n v="73"/>
    <n v="4"/>
    <n v="1"/>
    <n v="750"/>
    <n v="56"/>
    <n v="3"/>
    <n v="19"/>
    <n v="1344"/>
    <n v="58"/>
    <n v="79"/>
    <n v="88"/>
    <n v="1022"/>
    <n v="110"/>
    <n v="7"/>
    <n v="127"/>
    <n v="194"/>
    <n v="2"/>
    <n v="10"/>
    <n v="14"/>
    <n v="81"/>
    <n v="0"/>
    <n v="1"/>
    <n v="0"/>
    <n v="0"/>
    <n v="0"/>
    <n v="0"/>
    <n v="0"/>
    <n v="0"/>
    <n v="0"/>
    <n v="0"/>
    <n v="0"/>
    <n v="0"/>
    <n v="0"/>
    <n v="0"/>
    <n v="0"/>
    <n v="0"/>
    <n v="0"/>
    <n v="0"/>
    <n v="0"/>
    <n v="4"/>
    <n v="2"/>
    <n v="107"/>
    <n v="66"/>
    <n v="668"/>
    <n v="1080"/>
    <n v="758"/>
    <n v="161"/>
    <n v="78"/>
    <n v="5577"/>
    <n v="0"/>
    <n v="25"/>
    <n v="1127"/>
    <n v="1265"/>
    <n v="2944"/>
    <n v="68"/>
    <n v="4"/>
    <n v="2"/>
    <n v="4"/>
    <n v="2"/>
    <n v="48"/>
    <n v="65"/>
    <n v="466"/>
    <n v="193"/>
    <n v="13"/>
    <n v="65"/>
    <n v="71"/>
    <n v="302"/>
    <n v="4"/>
    <n v="2"/>
    <n v="97"/>
    <n v="66"/>
    <n v="635"/>
    <n v="865"/>
    <n v="586"/>
    <n v="106"/>
    <n v="77"/>
    <n v="1605"/>
  </r>
  <r>
    <x v="4"/>
    <x v="27"/>
    <x v="170"/>
    <x v="0"/>
    <n v="120"/>
    <n v="3"/>
    <n v="0"/>
    <n v="5"/>
    <n v="0"/>
    <n v="0"/>
    <n v="0"/>
    <n v="0"/>
    <n v="0"/>
    <n v="699"/>
    <n v="29"/>
    <n v="1"/>
    <n v="1"/>
    <n v="614"/>
    <n v="32"/>
    <n v="18"/>
    <n v="2"/>
    <n v="962"/>
    <n v="34"/>
    <n v="39"/>
    <n v="10"/>
    <n v="166"/>
    <n v="13"/>
    <n v="9"/>
    <n v="2"/>
    <n v="28"/>
    <n v="0"/>
    <n v="0"/>
    <n v="1"/>
    <n v="0"/>
    <n v="0"/>
    <n v="0"/>
    <n v="0"/>
    <n v="0"/>
    <n v="0"/>
    <n v="0"/>
    <n v="0"/>
    <n v="0"/>
    <n v="0"/>
    <n v="0"/>
    <n v="0"/>
    <n v="0"/>
    <n v="0"/>
    <n v="0"/>
    <n v="0"/>
    <n v="3"/>
    <n v="0"/>
    <n v="114"/>
    <n v="0"/>
    <n v="663"/>
    <n v="554"/>
    <n v="870"/>
    <n v="136"/>
    <n v="27"/>
    <n v="3955"/>
    <n v="0"/>
    <n v="171"/>
    <n v="273"/>
    <n v="103"/>
    <n v="3339"/>
    <n v="89"/>
    <n v="3"/>
    <n v="0"/>
    <n v="2"/>
    <n v="0"/>
    <n v="63"/>
    <n v="0"/>
    <n v="505"/>
    <n v="382"/>
    <n v="17"/>
    <n v="958"/>
    <n v="20"/>
    <n v="241"/>
    <n v="3"/>
    <n v="0"/>
    <n v="104"/>
    <n v="0"/>
    <n v="648"/>
    <n v="485"/>
    <n v="806"/>
    <n v="118"/>
    <n v="27"/>
    <n v="2821"/>
  </r>
  <r>
    <x v="4"/>
    <x v="29"/>
    <x v="171"/>
    <x v="0"/>
    <n v="111"/>
    <n v="3"/>
    <n v="3"/>
    <n v="0"/>
    <n v="9"/>
    <n v="1"/>
    <n v="23"/>
    <n v="1"/>
    <n v="0"/>
    <n v="405"/>
    <n v="9"/>
    <n v="21"/>
    <n v="6"/>
    <n v="1103"/>
    <n v="9"/>
    <n v="120"/>
    <n v="23"/>
    <n v="751"/>
    <n v="3"/>
    <n v="46"/>
    <n v="97"/>
    <n v="98"/>
    <n v="1"/>
    <n v="6"/>
    <n v="4"/>
    <n v="24"/>
    <n v="0"/>
    <n v="0"/>
    <n v="1"/>
    <n v="0"/>
    <n v="0"/>
    <n v="1"/>
    <n v="0"/>
    <n v="0"/>
    <n v="0"/>
    <n v="0"/>
    <n v="0"/>
    <n v="0"/>
    <n v="0"/>
    <n v="0"/>
    <n v="0"/>
    <n v="0"/>
    <n v="0"/>
    <n v="0"/>
    <n v="0"/>
    <n v="2"/>
    <n v="3"/>
    <n v="99"/>
    <n v="20"/>
    <n v="365"/>
    <n v="921"/>
    <n v="591"/>
    <n v="83"/>
    <n v="22"/>
    <n v="3377"/>
    <n v="0"/>
    <n v="13"/>
    <n v="921"/>
    <n v="288"/>
    <n v="2024"/>
    <n v="47"/>
    <n v="2"/>
    <n v="1"/>
    <n v="1"/>
    <n v="2"/>
    <n v="37"/>
    <n v="15"/>
    <n v="209"/>
    <n v="156"/>
    <n v="2"/>
    <n v="31"/>
    <n v="5"/>
    <n v="217"/>
    <n v="2"/>
    <n v="2"/>
    <n v="85"/>
    <n v="20"/>
    <n v="341"/>
    <n v="675"/>
    <n v="460"/>
    <n v="50"/>
    <n v="21"/>
    <n v="1076"/>
  </r>
  <r>
    <x v="4"/>
    <x v="28"/>
    <x v="172"/>
    <x v="0"/>
    <n v="125"/>
    <n v="4"/>
    <n v="0"/>
    <n v="1"/>
    <n v="6"/>
    <n v="3"/>
    <n v="10"/>
    <n v="0"/>
    <n v="2"/>
    <n v="447"/>
    <n v="14"/>
    <n v="6"/>
    <n v="11"/>
    <n v="1045"/>
    <n v="17"/>
    <n v="79"/>
    <n v="19"/>
    <n v="785"/>
    <n v="23"/>
    <n v="61"/>
    <n v="40"/>
    <n v="204"/>
    <n v="3"/>
    <n v="13"/>
    <n v="9"/>
    <n v="49"/>
    <n v="2"/>
    <n v="0"/>
    <n v="2"/>
    <n v="0"/>
    <n v="0"/>
    <n v="0"/>
    <n v="0"/>
    <n v="0"/>
    <n v="0"/>
    <n v="0"/>
    <n v="0"/>
    <n v="0"/>
    <n v="0"/>
    <n v="1"/>
    <n v="0"/>
    <n v="0"/>
    <n v="0"/>
    <n v="0"/>
    <n v="0"/>
    <n v="4"/>
    <n v="0"/>
    <n v="112"/>
    <n v="7"/>
    <n v="413"/>
    <n v="899"/>
    <n v="638"/>
    <n v="168"/>
    <n v="43"/>
    <n v="2713"/>
    <n v="0"/>
    <n v="17"/>
    <n v="633"/>
    <n v="256"/>
    <n v="1702"/>
    <n v="44"/>
    <n v="2"/>
    <n v="0"/>
    <n v="1"/>
    <n v="0"/>
    <n v="27"/>
    <n v="0"/>
    <n v="198"/>
    <n v="98"/>
    <n v="6"/>
    <n v="28"/>
    <n v="8"/>
    <n v="189"/>
    <n v="3"/>
    <n v="0"/>
    <n v="93"/>
    <n v="6"/>
    <n v="386"/>
    <n v="674"/>
    <n v="486"/>
    <n v="104"/>
    <n v="37"/>
    <n v="918"/>
  </r>
  <r>
    <x v="4"/>
    <x v="29"/>
    <x v="173"/>
    <x v="0"/>
    <n v="62"/>
    <n v="2"/>
    <n v="0"/>
    <n v="3"/>
    <n v="3"/>
    <n v="4"/>
    <n v="3"/>
    <n v="0"/>
    <n v="0"/>
    <n v="340"/>
    <n v="10"/>
    <n v="7"/>
    <n v="4"/>
    <n v="869"/>
    <n v="69"/>
    <n v="48"/>
    <n v="21"/>
    <n v="637"/>
    <n v="40"/>
    <n v="62"/>
    <n v="30"/>
    <n v="126"/>
    <n v="13"/>
    <n v="10"/>
    <n v="16"/>
    <n v="41"/>
    <n v="3"/>
    <n v="0"/>
    <n v="0"/>
    <n v="0"/>
    <n v="0"/>
    <n v="0"/>
    <n v="0"/>
    <n v="0"/>
    <n v="0"/>
    <n v="0"/>
    <n v="0"/>
    <n v="0"/>
    <n v="0"/>
    <n v="0"/>
    <n v="0"/>
    <n v="0"/>
    <n v="0"/>
    <n v="0"/>
    <n v="0"/>
    <n v="1"/>
    <n v="0"/>
    <n v="48"/>
    <n v="3"/>
    <n v="313"/>
    <n v="710"/>
    <n v="495"/>
    <n v="85"/>
    <n v="38"/>
    <n v="2506"/>
    <n v="0"/>
    <n v="192"/>
    <n v="476"/>
    <n v="336"/>
    <n v="1394"/>
    <n v="22"/>
    <n v="1"/>
    <n v="0"/>
    <n v="0"/>
    <n v="0"/>
    <n v="13"/>
    <n v="2"/>
    <n v="172"/>
    <n v="121"/>
    <n v="7"/>
    <n v="21"/>
    <n v="8"/>
    <n v="175"/>
    <n v="1"/>
    <n v="0"/>
    <n v="39"/>
    <n v="3"/>
    <n v="295"/>
    <n v="518"/>
    <n v="389"/>
    <n v="44"/>
    <n v="32"/>
    <n v="684"/>
  </r>
  <r>
    <x v="4"/>
    <x v="31"/>
    <x v="174"/>
    <x v="0"/>
    <n v="37"/>
    <n v="2"/>
    <n v="0"/>
    <n v="0"/>
    <n v="1"/>
    <n v="0"/>
    <n v="0"/>
    <n v="0"/>
    <n v="0"/>
    <n v="223"/>
    <n v="9"/>
    <n v="17"/>
    <n v="7"/>
    <n v="519"/>
    <n v="12"/>
    <n v="60"/>
    <n v="22"/>
    <n v="450"/>
    <n v="5"/>
    <n v="48"/>
    <n v="55"/>
    <n v="53"/>
    <n v="0"/>
    <n v="5"/>
    <n v="1"/>
    <n v="14"/>
    <n v="2"/>
    <n v="0"/>
    <n v="0"/>
    <n v="0"/>
    <n v="0"/>
    <n v="0"/>
    <n v="0"/>
    <n v="0"/>
    <n v="0"/>
    <n v="0"/>
    <n v="0"/>
    <n v="0"/>
    <n v="0"/>
    <n v="0"/>
    <n v="0"/>
    <n v="0"/>
    <n v="0"/>
    <n v="0"/>
    <n v="0"/>
    <n v="2"/>
    <n v="0"/>
    <n v="36"/>
    <n v="0"/>
    <n v="186"/>
    <n v="413"/>
    <n v="332"/>
    <n v="44"/>
    <n v="12"/>
    <n v="1591"/>
    <n v="0"/>
    <n v="9"/>
    <n v="349"/>
    <n v="291"/>
    <n v="886"/>
    <n v="16"/>
    <n v="2"/>
    <n v="0"/>
    <n v="0"/>
    <n v="0"/>
    <n v="14"/>
    <n v="0"/>
    <n v="87"/>
    <n v="77"/>
    <n v="2"/>
    <n v="13"/>
    <n v="6"/>
    <n v="123"/>
    <n v="2"/>
    <n v="0"/>
    <n v="33"/>
    <n v="0"/>
    <n v="171"/>
    <n v="309"/>
    <n v="264"/>
    <n v="31"/>
    <n v="10"/>
    <n v="484"/>
  </r>
  <r>
    <x v="4"/>
    <x v="30"/>
    <x v="175"/>
    <x v="0"/>
    <n v="48"/>
    <n v="1"/>
    <n v="0"/>
    <n v="1"/>
    <n v="0"/>
    <n v="0"/>
    <n v="1"/>
    <n v="0"/>
    <n v="0"/>
    <n v="352"/>
    <n v="2"/>
    <n v="4"/>
    <n v="4"/>
    <n v="440"/>
    <n v="4"/>
    <n v="21"/>
    <n v="17"/>
    <n v="504"/>
    <n v="0"/>
    <n v="1"/>
    <n v="45"/>
    <n v="49"/>
    <n v="0"/>
    <n v="5"/>
    <n v="6"/>
    <n v="6"/>
    <n v="0"/>
    <n v="0"/>
    <n v="0"/>
    <n v="0"/>
    <n v="0"/>
    <n v="0"/>
    <n v="0"/>
    <n v="0"/>
    <n v="0"/>
    <n v="0"/>
    <n v="0"/>
    <n v="0"/>
    <n v="0"/>
    <n v="0"/>
    <n v="0"/>
    <n v="0"/>
    <n v="0"/>
    <n v="0"/>
    <n v="0"/>
    <n v="1"/>
    <n v="0"/>
    <n v="47"/>
    <n v="1"/>
    <n v="338"/>
    <n v="390"/>
    <n v="448"/>
    <n v="38"/>
    <n v="6"/>
    <n v="1123"/>
    <n v="0"/>
    <n v="3"/>
    <n v="147"/>
    <n v="136"/>
    <n v="807"/>
    <n v="32"/>
    <n v="1"/>
    <n v="0"/>
    <n v="1"/>
    <n v="0"/>
    <n v="26"/>
    <n v="1"/>
    <n v="250"/>
    <n v="143"/>
    <n v="2"/>
    <n v="20"/>
    <n v="4"/>
    <n v="140"/>
    <n v="1"/>
    <n v="0"/>
    <n v="45"/>
    <n v="1"/>
    <n v="333"/>
    <n v="334"/>
    <n v="387"/>
    <n v="28"/>
    <n v="5"/>
    <n v="514"/>
  </r>
  <r>
    <x v="4"/>
    <x v="32"/>
    <x v="176"/>
    <x v="0"/>
    <n v="157"/>
    <n v="7"/>
    <n v="3"/>
    <n v="9"/>
    <n v="11"/>
    <n v="2"/>
    <n v="20"/>
    <n v="0"/>
    <n v="0"/>
    <n v="762"/>
    <n v="58"/>
    <n v="38"/>
    <n v="5"/>
    <n v="1967"/>
    <n v="63"/>
    <n v="247"/>
    <n v="19"/>
    <n v="1430"/>
    <n v="114"/>
    <n v="291"/>
    <n v="23"/>
    <n v="275"/>
    <n v="11"/>
    <n v="42"/>
    <n v="11"/>
    <n v="126"/>
    <n v="4"/>
    <n v="4"/>
    <n v="1"/>
    <n v="0"/>
    <n v="0"/>
    <n v="0"/>
    <n v="0"/>
    <n v="0"/>
    <n v="1"/>
    <n v="0"/>
    <n v="0"/>
    <n v="0"/>
    <n v="0"/>
    <n v="0"/>
    <n v="0"/>
    <n v="0"/>
    <n v="0"/>
    <n v="0"/>
    <n v="0"/>
    <n v="6"/>
    <n v="2"/>
    <n v="128"/>
    <n v="20"/>
    <n v="649"/>
    <n v="1557"/>
    <n v="964"/>
    <n v="193"/>
    <n v="116"/>
    <n v="6840"/>
    <n v="0"/>
    <n v="390"/>
    <n v="2400"/>
    <n v="450"/>
    <n v="3297"/>
    <n v="61"/>
    <n v="6"/>
    <n v="2"/>
    <n v="6"/>
    <n v="2"/>
    <n v="56"/>
    <n v="15"/>
    <n v="420"/>
    <n v="252"/>
    <n v="17"/>
    <n v="56"/>
    <n v="92"/>
    <n v="453"/>
    <n v="6"/>
    <n v="2"/>
    <n v="105"/>
    <n v="19"/>
    <n v="604"/>
    <n v="1162"/>
    <n v="708"/>
    <n v="112"/>
    <n v="114"/>
    <n v="1637"/>
  </r>
  <r>
    <x v="4"/>
    <x v="30"/>
    <x v="177"/>
    <x v="0"/>
    <n v="122"/>
    <n v="5"/>
    <n v="0"/>
    <n v="1"/>
    <n v="10"/>
    <n v="0"/>
    <n v="1"/>
    <n v="0"/>
    <n v="0"/>
    <n v="528"/>
    <n v="41"/>
    <n v="19"/>
    <n v="0"/>
    <n v="844"/>
    <n v="6"/>
    <n v="101"/>
    <n v="1"/>
    <n v="847"/>
    <n v="17"/>
    <n v="134"/>
    <n v="0"/>
    <n v="108"/>
    <n v="0"/>
    <n v="16"/>
    <n v="0"/>
    <n v="39"/>
    <n v="0"/>
    <n v="0"/>
    <n v="0"/>
    <n v="0"/>
    <n v="0"/>
    <n v="0"/>
    <n v="0"/>
    <n v="0"/>
    <n v="0"/>
    <n v="0"/>
    <n v="0"/>
    <n v="0"/>
    <n v="0"/>
    <n v="0"/>
    <n v="0"/>
    <n v="0"/>
    <n v="0"/>
    <n v="0"/>
    <n v="0"/>
    <n v="5"/>
    <n v="0"/>
    <n v="108"/>
    <n v="1"/>
    <n v="461"/>
    <n v="719"/>
    <n v="680"/>
    <n v="86"/>
    <n v="39"/>
    <n v="2595"/>
    <n v="0"/>
    <n v="7"/>
    <n v="788"/>
    <n v="49"/>
    <n v="1659"/>
    <n v="54"/>
    <n v="3"/>
    <n v="0"/>
    <n v="2"/>
    <n v="0"/>
    <n v="46"/>
    <n v="1"/>
    <n v="289"/>
    <n v="156"/>
    <n v="3"/>
    <n v="48"/>
    <n v="19"/>
    <n v="200"/>
    <n v="5"/>
    <n v="0"/>
    <n v="93"/>
    <n v="1"/>
    <n v="443"/>
    <n v="564"/>
    <n v="540"/>
    <n v="53"/>
    <n v="38"/>
    <n v="996"/>
  </r>
  <r>
    <x v="4"/>
    <x v="32"/>
    <x v="178"/>
    <x v="0"/>
    <n v="112"/>
    <n v="2"/>
    <n v="0"/>
    <n v="5"/>
    <n v="4"/>
    <n v="2"/>
    <n v="0"/>
    <n v="0"/>
    <n v="0"/>
    <n v="473"/>
    <n v="24"/>
    <n v="17"/>
    <n v="6"/>
    <n v="1756"/>
    <n v="41"/>
    <n v="160"/>
    <n v="75"/>
    <n v="876"/>
    <n v="13"/>
    <n v="47"/>
    <n v="131"/>
    <n v="222"/>
    <n v="7"/>
    <n v="30"/>
    <n v="10"/>
    <n v="26"/>
    <n v="1"/>
    <n v="0"/>
    <n v="0"/>
    <n v="0"/>
    <n v="0"/>
    <n v="0"/>
    <n v="0"/>
    <n v="0"/>
    <n v="0"/>
    <n v="0"/>
    <n v="0"/>
    <n v="0"/>
    <n v="0"/>
    <n v="0"/>
    <n v="0"/>
    <n v="0"/>
    <n v="0"/>
    <n v="0"/>
    <n v="0"/>
    <n v="2"/>
    <n v="0"/>
    <n v="94"/>
    <n v="0"/>
    <n v="417"/>
    <n v="1420"/>
    <n v="662"/>
    <n v="157"/>
    <n v="24"/>
    <n v="4595"/>
    <n v="0"/>
    <n v="144"/>
    <n v="984"/>
    <n v="555"/>
    <n v="2686"/>
    <n v="32"/>
    <n v="0"/>
    <n v="0"/>
    <n v="0"/>
    <n v="0"/>
    <n v="26"/>
    <n v="0"/>
    <n v="176"/>
    <n v="113"/>
    <n v="4"/>
    <n v="36"/>
    <n v="5"/>
    <n v="278"/>
    <n v="1"/>
    <n v="0"/>
    <n v="68"/>
    <n v="0"/>
    <n v="359"/>
    <n v="887"/>
    <n v="437"/>
    <n v="72"/>
    <n v="15"/>
    <n v="1114"/>
  </r>
  <r>
    <x v="4"/>
    <x v="31"/>
    <x v="179"/>
    <x v="0"/>
    <n v="200"/>
    <n v="2"/>
    <n v="1"/>
    <n v="8"/>
    <n v="4"/>
    <n v="3"/>
    <n v="38"/>
    <n v="5"/>
    <n v="0"/>
    <n v="992"/>
    <n v="55"/>
    <n v="7"/>
    <n v="16"/>
    <n v="2089"/>
    <n v="90"/>
    <n v="113"/>
    <n v="61"/>
    <n v="1680"/>
    <n v="99"/>
    <n v="137"/>
    <n v="48"/>
    <n v="307"/>
    <n v="7"/>
    <n v="20"/>
    <n v="13"/>
    <n v="92"/>
    <n v="7"/>
    <n v="2"/>
    <n v="0"/>
    <n v="0"/>
    <n v="0"/>
    <n v="0"/>
    <n v="0"/>
    <n v="0"/>
    <n v="0"/>
    <n v="0"/>
    <n v="0"/>
    <n v="0"/>
    <n v="0"/>
    <n v="0"/>
    <n v="0"/>
    <n v="0"/>
    <n v="0"/>
    <n v="0"/>
    <n v="0"/>
    <n v="2"/>
    <n v="1"/>
    <n v="180"/>
    <n v="29"/>
    <n v="908"/>
    <n v="1771"/>
    <n v="1369"/>
    <n v="258"/>
    <n v="80"/>
    <n v="6806"/>
    <n v="0"/>
    <n v="105"/>
    <n v="1655"/>
    <n v="573"/>
    <n v="4218"/>
    <n v="97"/>
    <n v="1"/>
    <n v="1"/>
    <n v="1"/>
    <n v="1"/>
    <n v="85"/>
    <n v="25"/>
    <n v="630"/>
    <n v="469"/>
    <n v="15"/>
    <n v="113"/>
    <n v="46"/>
    <n v="587"/>
    <n v="2"/>
    <n v="1"/>
    <n v="159"/>
    <n v="28"/>
    <n v="862"/>
    <n v="1439"/>
    <n v="1117"/>
    <n v="173"/>
    <n v="73"/>
    <n v="2501"/>
  </r>
  <r>
    <x v="4"/>
    <x v="27"/>
    <x v="180"/>
    <x v="0"/>
    <n v="54"/>
    <n v="1"/>
    <n v="0"/>
    <n v="1"/>
    <n v="1"/>
    <n v="2"/>
    <n v="7"/>
    <n v="0"/>
    <n v="0"/>
    <n v="382"/>
    <n v="8"/>
    <n v="16"/>
    <n v="4"/>
    <n v="542"/>
    <n v="11"/>
    <n v="39"/>
    <n v="17"/>
    <n v="685"/>
    <n v="7"/>
    <n v="13"/>
    <n v="87"/>
    <n v="135"/>
    <n v="3"/>
    <n v="14"/>
    <n v="3"/>
    <n v="23"/>
    <n v="0"/>
    <n v="0"/>
    <n v="0"/>
    <n v="0"/>
    <n v="0"/>
    <n v="0"/>
    <n v="0"/>
    <n v="0"/>
    <n v="0"/>
    <n v="0"/>
    <n v="0"/>
    <n v="0"/>
    <n v="0"/>
    <n v="0"/>
    <n v="0"/>
    <n v="0"/>
    <n v="0"/>
    <n v="0"/>
    <n v="0"/>
    <n v="1"/>
    <n v="0"/>
    <n v="50"/>
    <n v="7"/>
    <n v="349"/>
    <n v="462"/>
    <n v="568"/>
    <n v="115"/>
    <n v="23"/>
    <n v="3510"/>
    <n v="0"/>
    <n v="29"/>
    <n v="447"/>
    <n v="389"/>
    <n v="2548"/>
    <n v="32"/>
    <n v="1"/>
    <n v="0"/>
    <n v="1"/>
    <n v="0"/>
    <n v="24"/>
    <n v="4"/>
    <n v="248"/>
    <n v="182"/>
    <n v="5"/>
    <n v="463"/>
    <n v="17"/>
    <n v="129"/>
    <n v="1"/>
    <n v="0"/>
    <n v="47"/>
    <n v="6"/>
    <n v="334"/>
    <n v="392"/>
    <n v="493"/>
    <n v="79"/>
    <n v="22"/>
    <n v="1926"/>
  </r>
  <r>
    <x v="4"/>
    <x v="28"/>
    <x v="181"/>
    <x v="0"/>
    <n v="46"/>
    <n v="0"/>
    <n v="0"/>
    <n v="1"/>
    <n v="2"/>
    <n v="0"/>
    <n v="2"/>
    <n v="0"/>
    <n v="0"/>
    <n v="235"/>
    <n v="7"/>
    <n v="0"/>
    <n v="5"/>
    <n v="572"/>
    <n v="4"/>
    <n v="33"/>
    <n v="17"/>
    <n v="461"/>
    <n v="8"/>
    <n v="32"/>
    <n v="35"/>
    <n v="97"/>
    <n v="0"/>
    <n v="12"/>
    <n v="9"/>
    <n v="19"/>
    <n v="1"/>
    <n v="0"/>
    <n v="0"/>
    <n v="0"/>
    <n v="0"/>
    <n v="0"/>
    <n v="0"/>
    <n v="0"/>
    <n v="0"/>
    <n v="0"/>
    <n v="0"/>
    <n v="0"/>
    <n v="0"/>
    <n v="0"/>
    <n v="0"/>
    <n v="0"/>
    <n v="0"/>
    <n v="0"/>
    <n v="0"/>
    <n v="0"/>
    <n v="0"/>
    <n v="42"/>
    <n v="2"/>
    <n v="223"/>
    <n v="505"/>
    <n v="378"/>
    <n v="72"/>
    <n v="17"/>
    <n v="1603"/>
    <n v="0"/>
    <n v="2"/>
    <n v="292"/>
    <n v="180"/>
    <n v="1058"/>
    <n v="15"/>
    <n v="0"/>
    <n v="0"/>
    <n v="0"/>
    <n v="0"/>
    <n v="10"/>
    <n v="1"/>
    <n v="114"/>
    <n v="100"/>
    <n v="5"/>
    <n v="29"/>
    <n v="1"/>
    <n v="115"/>
    <n v="0"/>
    <n v="0"/>
    <n v="33"/>
    <n v="2"/>
    <n v="216"/>
    <n v="399"/>
    <n v="311"/>
    <n v="43"/>
    <n v="17"/>
    <n v="565"/>
  </r>
  <r>
    <x v="4"/>
    <x v="27"/>
    <x v="182"/>
    <x v="0"/>
    <n v="167"/>
    <n v="4"/>
    <n v="2"/>
    <n v="1"/>
    <n v="8"/>
    <n v="0"/>
    <n v="38"/>
    <n v="0"/>
    <n v="0"/>
    <n v="1460"/>
    <n v="30"/>
    <n v="6"/>
    <n v="12"/>
    <n v="985"/>
    <n v="19"/>
    <n v="74"/>
    <n v="7"/>
    <n v="2064"/>
    <n v="15"/>
    <n v="43"/>
    <n v="158"/>
    <n v="190"/>
    <n v="5"/>
    <n v="23"/>
    <n v="6"/>
    <n v="98"/>
    <n v="3"/>
    <n v="0"/>
    <n v="2"/>
    <n v="0"/>
    <n v="0"/>
    <n v="0"/>
    <n v="0"/>
    <n v="0"/>
    <n v="0"/>
    <n v="0"/>
    <n v="0"/>
    <n v="0"/>
    <n v="0"/>
    <n v="0"/>
    <n v="0"/>
    <n v="0"/>
    <n v="0"/>
    <n v="0"/>
    <n v="0"/>
    <n v="4"/>
    <n v="2"/>
    <n v="157"/>
    <n v="36"/>
    <n v="1401"/>
    <n v="861"/>
    <n v="1830"/>
    <n v="151"/>
    <n v="92"/>
    <n v="3167"/>
    <n v="0"/>
    <n v="25"/>
    <n v="618"/>
    <n v="124"/>
    <n v="2306"/>
    <n v="127"/>
    <n v="4"/>
    <n v="2"/>
    <n v="3"/>
    <n v="2"/>
    <n v="94"/>
    <n v="26"/>
    <n v="1097"/>
    <n v="788"/>
    <n v="12"/>
    <n v="70"/>
    <n v="59"/>
    <n v="374"/>
    <n v="4"/>
    <n v="2"/>
    <n v="149"/>
    <n v="35"/>
    <n v="1379"/>
    <n v="755"/>
    <n v="1670"/>
    <n v="116"/>
    <n v="88"/>
    <n v="1654"/>
  </r>
  <r>
    <x v="4"/>
    <x v="29"/>
    <x v="183"/>
    <x v="0"/>
    <n v="66"/>
    <n v="2"/>
    <n v="0"/>
    <n v="1"/>
    <n v="2"/>
    <n v="2"/>
    <n v="2"/>
    <n v="0"/>
    <n v="0"/>
    <n v="465"/>
    <n v="13"/>
    <n v="6"/>
    <n v="7"/>
    <n v="749"/>
    <n v="17"/>
    <n v="52"/>
    <n v="19"/>
    <n v="693"/>
    <n v="11"/>
    <n v="57"/>
    <n v="39"/>
    <n v="96"/>
    <n v="1"/>
    <n v="5"/>
    <n v="4"/>
    <n v="34"/>
    <n v="0"/>
    <n v="0"/>
    <n v="2"/>
    <n v="0"/>
    <n v="0"/>
    <n v="0"/>
    <n v="0"/>
    <n v="0"/>
    <n v="0"/>
    <n v="0"/>
    <n v="0"/>
    <n v="0"/>
    <n v="0"/>
    <n v="0"/>
    <n v="0"/>
    <n v="0"/>
    <n v="0"/>
    <n v="0"/>
    <n v="0"/>
    <n v="2"/>
    <n v="0"/>
    <n v="60"/>
    <n v="2"/>
    <n v="433"/>
    <n v="639"/>
    <n v="568"/>
    <n v="82"/>
    <n v="30"/>
    <n v="1937"/>
    <n v="0"/>
    <n v="2"/>
    <n v="308"/>
    <n v="290"/>
    <n v="1251"/>
    <n v="31"/>
    <n v="0"/>
    <n v="0"/>
    <n v="0"/>
    <n v="0"/>
    <n v="24"/>
    <n v="0"/>
    <n v="270"/>
    <n v="142"/>
    <n v="8"/>
    <n v="23"/>
    <n v="6"/>
    <n v="186"/>
    <n v="2"/>
    <n v="0"/>
    <n v="56"/>
    <n v="2"/>
    <n v="405"/>
    <n v="502"/>
    <n v="441"/>
    <n v="56"/>
    <n v="28"/>
    <n v="617"/>
  </r>
  <r>
    <x v="4"/>
    <x v="27"/>
    <x v="184"/>
    <x v="0"/>
    <n v="112"/>
    <n v="3"/>
    <n v="1"/>
    <n v="1"/>
    <n v="7"/>
    <n v="0"/>
    <n v="8"/>
    <n v="0"/>
    <n v="0"/>
    <n v="514"/>
    <n v="20"/>
    <n v="16"/>
    <n v="1"/>
    <n v="886"/>
    <n v="12"/>
    <n v="84"/>
    <n v="13"/>
    <n v="1087"/>
    <n v="12"/>
    <n v="135"/>
    <n v="31"/>
    <n v="182"/>
    <n v="1"/>
    <n v="16"/>
    <n v="2"/>
    <n v="30"/>
    <n v="1"/>
    <n v="1"/>
    <n v="0"/>
    <n v="0"/>
    <n v="0"/>
    <n v="0"/>
    <n v="0"/>
    <n v="0"/>
    <n v="0"/>
    <n v="0"/>
    <n v="0"/>
    <n v="0"/>
    <n v="0"/>
    <n v="0"/>
    <n v="0"/>
    <n v="0"/>
    <n v="0"/>
    <n v="0"/>
    <n v="0"/>
    <n v="3"/>
    <n v="1"/>
    <n v="102"/>
    <n v="8"/>
    <n v="475"/>
    <n v="759"/>
    <n v="891"/>
    <n v="160"/>
    <n v="28"/>
    <n v="3440"/>
    <n v="0"/>
    <n v="15"/>
    <n v="716"/>
    <n v="149"/>
    <n v="2488"/>
    <n v="65"/>
    <n v="1"/>
    <n v="1"/>
    <n v="0"/>
    <n v="1"/>
    <n v="51"/>
    <n v="0"/>
    <n v="353"/>
    <n v="329"/>
    <n v="14"/>
    <n v="79"/>
    <n v="9"/>
    <n v="291"/>
    <n v="3"/>
    <n v="1"/>
    <n v="94"/>
    <n v="8"/>
    <n v="462"/>
    <n v="653"/>
    <n v="796"/>
    <n v="126"/>
    <n v="28"/>
    <n v="1879"/>
  </r>
  <r>
    <x v="4"/>
    <x v="27"/>
    <x v="185"/>
    <x v="0"/>
    <n v="155"/>
    <n v="2"/>
    <n v="0"/>
    <n v="4"/>
    <n v="4"/>
    <n v="2"/>
    <n v="16"/>
    <n v="1"/>
    <n v="0"/>
    <n v="731"/>
    <n v="17"/>
    <n v="12"/>
    <n v="10"/>
    <n v="973"/>
    <n v="39"/>
    <n v="80"/>
    <n v="37"/>
    <n v="1206"/>
    <n v="21"/>
    <n v="37"/>
    <n v="143"/>
    <n v="142"/>
    <n v="3"/>
    <n v="15"/>
    <n v="1"/>
    <n v="51"/>
    <n v="1"/>
    <n v="0"/>
    <n v="1"/>
    <n v="0"/>
    <n v="0"/>
    <n v="0"/>
    <n v="0"/>
    <n v="0"/>
    <n v="0"/>
    <n v="0"/>
    <n v="0"/>
    <n v="0"/>
    <n v="0"/>
    <n v="0"/>
    <n v="0"/>
    <n v="0"/>
    <n v="0"/>
    <n v="0"/>
    <n v="0"/>
    <n v="2"/>
    <n v="0"/>
    <n v="144"/>
    <n v="14"/>
    <n v="685"/>
    <n v="788"/>
    <n v="982"/>
    <n v="121"/>
    <n v="49"/>
    <n v="3175"/>
    <n v="0"/>
    <n v="14"/>
    <n v="570"/>
    <n v="431"/>
    <n v="2056"/>
    <n v="95"/>
    <n v="2"/>
    <n v="0"/>
    <n v="2"/>
    <n v="0"/>
    <n v="74"/>
    <n v="2"/>
    <n v="483"/>
    <n v="329"/>
    <n v="10"/>
    <n v="57"/>
    <n v="23"/>
    <n v="284"/>
    <n v="2"/>
    <n v="0"/>
    <n v="133"/>
    <n v="14"/>
    <n v="663"/>
    <n v="639"/>
    <n v="846"/>
    <n v="95"/>
    <n v="48"/>
    <n v="1355"/>
  </r>
  <r>
    <x v="4"/>
    <x v="28"/>
    <x v="186"/>
    <x v="0"/>
    <n v="83"/>
    <n v="3"/>
    <n v="5"/>
    <n v="2"/>
    <n v="3"/>
    <n v="1"/>
    <n v="56"/>
    <n v="3"/>
    <n v="1"/>
    <n v="430"/>
    <n v="14"/>
    <n v="19"/>
    <n v="10"/>
    <n v="726"/>
    <n v="10"/>
    <n v="59"/>
    <n v="32"/>
    <n v="553"/>
    <n v="1"/>
    <n v="22"/>
    <n v="76"/>
    <n v="105"/>
    <n v="0"/>
    <n v="4"/>
    <n v="17"/>
    <n v="54"/>
    <n v="2"/>
    <n v="0"/>
    <n v="1"/>
    <n v="0"/>
    <n v="0"/>
    <n v="0"/>
    <n v="0"/>
    <n v="0"/>
    <n v="0"/>
    <n v="0"/>
    <n v="0"/>
    <n v="0"/>
    <n v="0"/>
    <n v="0"/>
    <n v="0"/>
    <n v="0"/>
    <n v="0"/>
    <n v="0"/>
    <n v="0"/>
    <n v="3"/>
    <n v="5"/>
    <n v="76"/>
    <n v="50"/>
    <n v="380"/>
    <n v="603"/>
    <n v="444"/>
    <n v="83"/>
    <n v="49"/>
    <n v="2041"/>
    <n v="0"/>
    <n v="2"/>
    <n v="27"/>
    <n v="586"/>
    <n v="1364"/>
    <n v="40"/>
    <n v="3"/>
    <n v="1"/>
    <n v="1"/>
    <n v="0"/>
    <n v="31"/>
    <n v="22"/>
    <n v="201"/>
    <n v="105"/>
    <n v="4"/>
    <n v="28"/>
    <n v="13"/>
    <n v="150"/>
    <n v="3"/>
    <n v="3"/>
    <n v="61"/>
    <n v="47"/>
    <n v="354"/>
    <n v="446"/>
    <n v="346"/>
    <n v="45"/>
    <n v="45"/>
    <n v="706"/>
  </r>
  <r>
    <x v="4"/>
    <x v="27"/>
    <x v="187"/>
    <x v="0"/>
    <n v="157"/>
    <n v="7"/>
    <n v="3"/>
    <n v="2"/>
    <n v="4"/>
    <n v="1"/>
    <n v="78"/>
    <n v="0"/>
    <n v="0"/>
    <n v="1035"/>
    <n v="30"/>
    <n v="8"/>
    <n v="12"/>
    <n v="1039"/>
    <n v="38"/>
    <n v="54"/>
    <n v="25"/>
    <n v="1523"/>
    <n v="45"/>
    <n v="68"/>
    <n v="87"/>
    <n v="261"/>
    <n v="4"/>
    <n v="19"/>
    <n v="5"/>
    <n v="80"/>
    <n v="4"/>
    <n v="1"/>
    <n v="1"/>
    <n v="0"/>
    <n v="0"/>
    <n v="0"/>
    <n v="0"/>
    <n v="0"/>
    <n v="0"/>
    <n v="0"/>
    <n v="0"/>
    <n v="0"/>
    <n v="0"/>
    <n v="2"/>
    <n v="0"/>
    <n v="0"/>
    <n v="0"/>
    <n v="0"/>
    <n v="0"/>
    <n v="7"/>
    <n v="3"/>
    <n v="147"/>
    <n v="75"/>
    <n v="981"/>
    <n v="910"/>
    <n v="1309"/>
    <n v="223"/>
    <n v="74"/>
    <n v="6465"/>
    <n v="0"/>
    <n v="110"/>
    <n v="670"/>
    <n v="400"/>
    <n v="5173"/>
    <n v="102"/>
    <n v="6"/>
    <n v="3"/>
    <n v="4"/>
    <n v="0"/>
    <n v="86"/>
    <n v="31"/>
    <n v="759"/>
    <n v="490"/>
    <n v="27"/>
    <n v="1354"/>
    <n v="47"/>
    <n v="352"/>
    <n v="7"/>
    <n v="3"/>
    <n v="140"/>
    <n v="74"/>
    <n v="954"/>
    <n v="792"/>
    <n v="1192"/>
    <n v="178"/>
    <n v="74"/>
    <n v="4370"/>
  </r>
  <r>
    <x v="4"/>
    <x v="29"/>
    <x v="188"/>
    <x v="0"/>
    <n v="102"/>
    <n v="2"/>
    <n v="0"/>
    <n v="0"/>
    <n v="7"/>
    <n v="2"/>
    <n v="3"/>
    <n v="0"/>
    <n v="0"/>
    <n v="792"/>
    <n v="22"/>
    <n v="22"/>
    <n v="49"/>
    <n v="981"/>
    <n v="9"/>
    <n v="81"/>
    <n v="41"/>
    <n v="1169"/>
    <n v="8"/>
    <n v="97"/>
    <n v="102"/>
    <n v="132"/>
    <n v="0"/>
    <n v="13"/>
    <n v="11"/>
    <n v="32"/>
    <n v="0"/>
    <n v="0"/>
    <n v="0"/>
    <n v="0"/>
    <n v="0"/>
    <n v="0"/>
    <n v="0"/>
    <n v="0"/>
    <n v="0"/>
    <n v="0"/>
    <n v="0"/>
    <n v="0"/>
    <n v="0"/>
    <n v="0"/>
    <n v="0"/>
    <n v="0"/>
    <n v="0"/>
    <n v="0"/>
    <n v="0"/>
    <n v="2"/>
    <n v="0"/>
    <n v="91"/>
    <n v="3"/>
    <n v="690"/>
    <n v="827"/>
    <n v="943"/>
    <n v="105"/>
    <n v="32"/>
    <n v="3025"/>
    <n v="0"/>
    <n v="2"/>
    <n v="569"/>
    <n v="659"/>
    <n v="1679"/>
    <n v="59"/>
    <n v="2"/>
    <n v="0"/>
    <n v="1"/>
    <n v="0"/>
    <n v="46"/>
    <n v="1"/>
    <n v="451"/>
    <n v="296"/>
    <n v="4"/>
    <n v="44"/>
    <n v="19"/>
    <n v="291"/>
    <n v="2"/>
    <n v="0"/>
    <n v="77"/>
    <n v="3"/>
    <n v="646"/>
    <n v="635"/>
    <n v="773"/>
    <n v="55"/>
    <n v="30"/>
    <n v="918"/>
  </r>
  <r>
    <x v="4"/>
    <x v="32"/>
    <x v="189"/>
    <x v="0"/>
    <n v="194"/>
    <n v="1"/>
    <n v="4"/>
    <n v="3"/>
    <n v="17"/>
    <n v="16"/>
    <n v="132"/>
    <n v="9"/>
    <n v="7"/>
    <n v="605"/>
    <n v="15"/>
    <n v="35"/>
    <n v="62"/>
    <n v="3284"/>
    <n v="66"/>
    <n v="460"/>
    <n v="382"/>
    <n v="1856"/>
    <n v="20"/>
    <n v="389"/>
    <n v="236"/>
    <n v="405"/>
    <n v="5"/>
    <n v="78"/>
    <n v="24"/>
    <n v="68"/>
    <n v="3"/>
    <n v="4"/>
    <n v="4"/>
    <n v="0"/>
    <n v="0"/>
    <n v="0"/>
    <n v="0"/>
    <n v="0"/>
    <n v="1"/>
    <n v="0"/>
    <n v="0"/>
    <n v="0"/>
    <n v="0"/>
    <n v="2"/>
    <n v="0"/>
    <n v="0"/>
    <n v="0"/>
    <n v="0"/>
    <n v="0"/>
    <n v="1"/>
    <n v="3"/>
    <n v="152"/>
    <n v="110"/>
    <n v="473"/>
    <n v="2226"/>
    <n v="1128"/>
    <n v="275"/>
    <n v="56"/>
    <n v="14620"/>
    <n v="0"/>
    <n v="72"/>
    <n v="3689"/>
    <n v="3465"/>
    <n v="6595"/>
    <n v="54"/>
    <n v="1"/>
    <n v="2"/>
    <n v="0"/>
    <n v="2"/>
    <n v="39"/>
    <n v="88"/>
    <n v="212"/>
    <n v="145"/>
    <n v="9"/>
    <n v="63"/>
    <n v="5"/>
    <n v="275"/>
    <n v="1"/>
    <n v="3"/>
    <n v="118"/>
    <n v="103"/>
    <n v="420"/>
    <n v="1406"/>
    <n v="727"/>
    <n v="146"/>
    <n v="43"/>
    <n v="2895"/>
  </r>
  <r>
    <x v="4"/>
    <x v="30"/>
    <x v="190"/>
    <x v="0"/>
    <n v="125"/>
    <n v="1"/>
    <n v="0"/>
    <n v="4"/>
    <n v="11"/>
    <n v="2"/>
    <n v="8"/>
    <n v="0"/>
    <n v="0"/>
    <n v="584"/>
    <n v="11"/>
    <n v="4"/>
    <n v="25"/>
    <n v="998"/>
    <n v="15"/>
    <n v="55"/>
    <n v="92"/>
    <n v="900"/>
    <n v="7"/>
    <n v="7"/>
    <n v="161"/>
    <n v="100"/>
    <n v="3"/>
    <n v="14"/>
    <n v="11"/>
    <n v="50"/>
    <n v="3"/>
    <n v="1"/>
    <n v="0"/>
    <n v="0"/>
    <n v="0"/>
    <n v="0"/>
    <n v="0"/>
    <n v="0"/>
    <n v="0"/>
    <n v="0"/>
    <n v="0"/>
    <n v="0"/>
    <n v="0"/>
    <n v="0"/>
    <n v="0"/>
    <n v="0"/>
    <n v="0"/>
    <n v="0"/>
    <n v="0"/>
    <n v="1"/>
    <n v="0"/>
    <n v="106"/>
    <n v="8"/>
    <n v="541"/>
    <n v="807"/>
    <n v="710"/>
    <n v="67"/>
    <n v="43"/>
    <n v="2486"/>
    <n v="0"/>
    <n v="36"/>
    <n v="367"/>
    <n v="553"/>
    <n v="1445"/>
    <n v="68"/>
    <n v="0"/>
    <n v="0"/>
    <n v="0"/>
    <n v="0"/>
    <n v="56"/>
    <n v="5"/>
    <n v="378"/>
    <n v="188"/>
    <n v="3"/>
    <n v="28"/>
    <n v="17"/>
    <n v="239"/>
    <n v="0"/>
    <n v="0"/>
    <n v="95"/>
    <n v="8"/>
    <n v="520"/>
    <n v="633"/>
    <n v="571"/>
    <n v="41"/>
    <n v="39"/>
    <n v="817"/>
  </r>
  <r>
    <x v="4"/>
    <x v="27"/>
    <x v="191"/>
    <x v="0"/>
    <n v="153"/>
    <n v="3"/>
    <n v="2"/>
    <n v="6"/>
    <n v="3"/>
    <n v="2"/>
    <n v="40"/>
    <n v="0"/>
    <n v="4"/>
    <n v="970"/>
    <n v="33"/>
    <n v="17"/>
    <n v="7"/>
    <n v="1015"/>
    <n v="42"/>
    <n v="47"/>
    <n v="40"/>
    <n v="1525"/>
    <n v="7"/>
    <n v="15"/>
    <n v="172"/>
    <n v="205"/>
    <n v="0"/>
    <n v="18"/>
    <n v="6"/>
    <n v="77"/>
    <n v="1"/>
    <n v="0"/>
    <n v="2"/>
    <n v="0"/>
    <n v="0"/>
    <n v="0"/>
    <n v="0"/>
    <n v="0"/>
    <n v="0"/>
    <n v="0"/>
    <n v="0"/>
    <n v="0"/>
    <n v="0"/>
    <n v="0"/>
    <n v="0"/>
    <n v="0"/>
    <n v="0"/>
    <n v="0"/>
    <n v="0"/>
    <n v="3"/>
    <n v="2"/>
    <n v="142"/>
    <n v="36"/>
    <n v="906"/>
    <n v="871"/>
    <n v="1312"/>
    <n v="179"/>
    <n v="73"/>
    <n v="3848"/>
    <n v="0"/>
    <n v="19"/>
    <n v="489"/>
    <n v="421"/>
    <n v="2843"/>
    <n v="106"/>
    <n v="3"/>
    <n v="2"/>
    <n v="1"/>
    <n v="2"/>
    <n v="90"/>
    <n v="22"/>
    <n v="657"/>
    <n v="530"/>
    <n v="17"/>
    <n v="94"/>
    <n v="41"/>
    <n v="338"/>
    <n v="3"/>
    <n v="2"/>
    <n v="133"/>
    <n v="33"/>
    <n v="882"/>
    <n v="761"/>
    <n v="1203"/>
    <n v="154"/>
    <n v="72"/>
    <n v="2175"/>
  </r>
  <r>
    <x v="5"/>
    <x v="33"/>
    <x v="192"/>
    <x v="0"/>
    <n v="101"/>
    <n v="5"/>
    <n v="0"/>
    <n v="6"/>
    <n v="5"/>
    <n v="2"/>
    <n v="0"/>
    <n v="0"/>
    <n v="0"/>
    <n v="125"/>
    <n v="5"/>
    <n v="2"/>
    <n v="10"/>
    <n v="1333"/>
    <n v="68"/>
    <n v="102"/>
    <n v="51"/>
    <n v="616"/>
    <n v="24"/>
    <n v="72"/>
    <n v="41"/>
    <n v="320"/>
    <n v="11"/>
    <n v="50"/>
    <n v="22"/>
    <n v="54"/>
    <n v="4"/>
    <n v="0"/>
    <n v="1"/>
    <n v="0"/>
    <n v="0"/>
    <n v="0"/>
    <n v="0"/>
    <n v="0"/>
    <n v="0"/>
    <n v="0"/>
    <n v="0"/>
    <n v="0"/>
    <n v="0"/>
    <n v="0"/>
    <n v="0"/>
    <n v="0"/>
    <n v="0"/>
    <n v="0"/>
    <n v="0"/>
    <n v="5"/>
    <n v="0"/>
    <n v="86"/>
    <n v="0"/>
    <n v="105"/>
    <n v="1057"/>
    <n v="459"/>
    <n v="223"/>
    <n v="48"/>
    <n v="7364"/>
    <n v="0"/>
    <n v="73"/>
    <n v="1543"/>
    <n v="720"/>
    <n v="4694"/>
    <n v="28"/>
    <n v="3"/>
    <n v="0"/>
    <n v="3"/>
    <n v="0"/>
    <n v="22"/>
    <n v="0"/>
    <n v="38"/>
    <n v="95"/>
    <n v="7"/>
    <n v="85"/>
    <n v="13"/>
    <n v="166"/>
    <n v="4"/>
    <n v="0"/>
    <n v="64"/>
    <n v="0"/>
    <n v="80"/>
    <n v="760"/>
    <n v="359"/>
    <n v="130"/>
    <n v="44"/>
    <n v="2955"/>
  </r>
  <r>
    <x v="5"/>
    <x v="34"/>
    <x v="193"/>
    <x v="0"/>
    <n v="113"/>
    <n v="4"/>
    <n v="0"/>
    <n v="7"/>
    <n v="7"/>
    <n v="7"/>
    <n v="1"/>
    <n v="0"/>
    <n v="0"/>
    <n v="318"/>
    <n v="25"/>
    <n v="5"/>
    <n v="13"/>
    <n v="1514"/>
    <n v="102"/>
    <n v="102"/>
    <n v="47"/>
    <n v="646"/>
    <n v="47"/>
    <n v="68"/>
    <n v="37"/>
    <n v="213"/>
    <n v="7"/>
    <n v="23"/>
    <n v="5"/>
    <n v="66"/>
    <n v="4"/>
    <n v="1"/>
    <n v="0"/>
    <n v="0"/>
    <n v="0"/>
    <n v="0"/>
    <n v="0"/>
    <n v="0"/>
    <n v="0"/>
    <n v="0"/>
    <n v="0"/>
    <n v="0"/>
    <n v="0"/>
    <n v="1"/>
    <n v="0"/>
    <n v="0"/>
    <n v="0"/>
    <n v="0"/>
    <n v="0"/>
    <n v="4"/>
    <n v="0"/>
    <n v="90"/>
    <n v="0"/>
    <n v="267"/>
    <n v="1210"/>
    <n v="476"/>
    <n v="168"/>
    <n v="58"/>
    <n v="4952"/>
    <n v="0"/>
    <n v="54"/>
    <n v="1617"/>
    <n v="403"/>
    <n v="2643"/>
    <n v="36"/>
    <n v="3"/>
    <n v="0"/>
    <n v="0"/>
    <n v="0"/>
    <n v="27"/>
    <n v="0"/>
    <n v="88"/>
    <n v="96"/>
    <n v="9"/>
    <n v="58"/>
    <n v="5"/>
    <n v="161"/>
    <n v="3"/>
    <n v="0"/>
    <n v="67"/>
    <n v="0"/>
    <n v="217"/>
    <n v="847"/>
    <n v="355"/>
    <n v="102"/>
    <n v="39"/>
    <n v="1458"/>
  </r>
  <r>
    <x v="5"/>
    <x v="35"/>
    <x v="194"/>
    <x v="0"/>
    <n v="262"/>
    <n v="4"/>
    <n v="0"/>
    <n v="23"/>
    <n v="9"/>
    <n v="9"/>
    <n v="3"/>
    <n v="0"/>
    <n v="0"/>
    <n v="518"/>
    <n v="64"/>
    <n v="5"/>
    <n v="47"/>
    <n v="2836"/>
    <n v="277"/>
    <n v="173"/>
    <n v="108"/>
    <n v="2176"/>
    <n v="257"/>
    <n v="177"/>
    <n v="228"/>
    <n v="528"/>
    <n v="26"/>
    <n v="56"/>
    <n v="13"/>
    <n v="57"/>
    <n v="6"/>
    <n v="1"/>
    <n v="0"/>
    <n v="0"/>
    <n v="1"/>
    <n v="0"/>
    <n v="0"/>
    <n v="0"/>
    <n v="0"/>
    <n v="0"/>
    <n v="0"/>
    <n v="0"/>
    <n v="0"/>
    <n v="0"/>
    <n v="0"/>
    <n v="0"/>
    <n v="0"/>
    <n v="0"/>
    <n v="0"/>
    <n v="3"/>
    <n v="0"/>
    <n v="216"/>
    <n v="3"/>
    <n v="377"/>
    <n v="2178"/>
    <n v="1442"/>
    <n v="418"/>
    <n v="50"/>
    <n v="18309"/>
    <n v="0"/>
    <n v="277"/>
    <n v="4668"/>
    <n v="1890"/>
    <n v="10663"/>
    <n v="88"/>
    <n v="3"/>
    <n v="0"/>
    <n v="1"/>
    <n v="0"/>
    <n v="67"/>
    <n v="0"/>
    <n v="158"/>
    <n v="404"/>
    <n v="37"/>
    <n v="210"/>
    <n v="16"/>
    <n v="400"/>
    <n v="3"/>
    <n v="0"/>
    <n v="167"/>
    <n v="2"/>
    <n v="328"/>
    <n v="1622"/>
    <n v="1146"/>
    <n v="299"/>
    <n v="47"/>
    <n v="7226"/>
  </r>
  <r>
    <x v="5"/>
    <x v="36"/>
    <x v="195"/>
    <x v="0"/>
    <n v="172"/>
    <n v="9"/>
    <n v="1"/>
    <n v="4"/>
    <n v="12"/>
    <n v="4"/>
    <n v="38"/>
    <n v="0"/>
    <n v="0"/>
    <n v="411"/>
    <n v="13"/>
    <n v="9"/>
    <n v="5"/>
    <n v="1409"/>
    <n v="35"/>
    <n v="158"/>
    <n v="35"/>
    <n v="831"/>
    <n v="10"/>
    <n v="81"/>
    <n v="41"/>
    <n v="282"/>
    <n v="2"/>
    <n v="39"/>
    <n v="14"/>
    <n v="114"/>
    <n v="4"/>
    <n v="2"/>
    <n v="0"/>
    <n v="0"/>
    <n v="0"/>
    <n v="0"/>
    <n v="0"/>
    <n v="0"/>
    <n v="0"/>
    <n v="0"/>
    <n v="0"/>
    <n v="0"/>
    <n v="0"/>
    <n v="0"/>
    <n v="0"/>
    <n v="0"/>
    <n v="0"/>
    <n v="0"/>
    <n v="0"/>
    <n v="9"/>
    <n v="1"/>
    <n v="145"/>
    <n v="38"/>
    <n v="373"/>
    <n v="1116"/>
    <n v="680"/>
    <n v="210"/>
    <n v="104"/>
    <n v="4532"/>
    <n v="0"/>
    <n v="34"/>
    <n v="1074"/>
    <n v="420"/>
    <n v="2792"/>
    <n v="58"/>
    <n v="5"/>
    <n v="0"/>
    <n v="4"/>
    <n v="0"/>
    <n v="46"/>
    <n v="30"/>
    <n v="182"/>
    <n v="188"/>
    <n v="9"/>
    <n v="50"/>
    <n v="40"/>
    <n v="212"/>
    <n v="8"/>
    <n v="0"/>
    <n v="119"/>
    <n v="36"/>
    <n v="329"/>
    <n v="797"/>
    <n v="539"/>
    <n v="119"/>
    <n v="94"/>
    <n v="1760"/>
  </r>
  <r>
    <x v="5"/>
    <x v="34"/>
    <x v="196"/>
    <x v="0"/>
    <n v="185"/>
    <n v="2"/>
    <n v="0"/>
    <n v="15"/>
    <n v="10"/>
    <n v="1"/>
    <n v="0"/>
    <n v="0"/>
    <n v="0"/>
    <n v="340"/>
    <n v="19"/>
    <n v="2"/>
    <n v="5"/>
    <n v="1981"/>
    <n v="161"/>
    <n v="115"/>
    <n v="55"/>
    <n v="867"/>
    <n v="82"/>
    <n v="34"/>
    <n v="33"/>
    <n v="441"/>
    <n v="9"/>
    <n v="50"/>
    <n v="10"/>
    <n v="35"/>
    <n v="3"/>
    <n v="0"/>
    <n v="0"/>
    <n v="0"/>
    <n v="0"/>
    <n v="0"/>
    <n v="0"/>
    <n v="0"/>
    <n v="0"/>
    <n v="0"/>
    <n v="0"/>
    <n v="0"/>
    <n v="0"/>
    <n v="0"/>
    <n v="0"/>
    <n v="0"/>
    <n v="0"/>
    <n v="0"/>
    <n v="0"/>
    <n v="2"/>
    <n v="0"/>
    <n v="150"/>
    <n v="0"/>
    <n v="304"/>
    <n v="1576"/>
    <n v="698"/>
    <n v="344"/>
    <n v="30"/>
    <n v="9196"/>
    <n v="0"/>
    <n v="116"/>
    <n v="2278"/>
    <n v="839"/>
    <n v="5517"/>
    <n v="61"/>
    <n v="1"/>
    <n v="0"/>
    <n v="0"/>
    <n v="0"/>
    <n v="48"/>
    <n v="0"/>
    <n v="117"/>
    <n v="158"/>
    <n v="18"/>
    <n v="129"/>
    <n v="5"/>
    <n v="258"/>
    <n v="2"/>
    <n v="0"/>
    <n v="122"/>
    <n v="0"/>
    <n v="245"/>
    <n v="1160"/>
    <n v="537"/>
    <n v="224"/>
    <n v="26"/>
    <n v="3641"/>
  </r>
  <r>
    <x v="5"/>
    <x v="33"/>
    <x v="197"/>
    <x v="0"/>
    <n v="228"/>
    <n v="12"/>
    <n v="0"/>
    <n v="5"/>
    <n v="20"/>
    <n v="6"/>
    <n v="0"/>
    <n v="0"/>
    <n v="0"/>
    <n v="557"/>
    <n v="15"/>
    <n v="41"/>
    <n v="11"/>
    <n v="2330"/>
    <n v="44"/>
    <n v="199"/>
    <n v="110"/>
    <n v="1221"/>
    <n v="13"/>
    <n v="194"/>
    <n v="45"/>
    <n v="403"/>
    <n v="4"/>
    <n v="55"/>
    <n v="23"/>
    <n v="145"/>
    <n v="8"/>
    <n v="5"/>
    <n v="1"/>
    <n v="0"/>
    <n v="0"/>
    <n v="0"/>
    <n v="0"/>
    <n v="0"/>
    <n v="0"/>
    <n v="0"/>
    <n v="0"/>
    <n v="0"/>
    <n v="0"/>
    <n v="0"/>
    <n v="0"/>
    <n v="1"/>
    <n v="0"/>
    <n v="0"/>
    <n v="0"/>
    <n v="12"/>
    <n v="0"/>
    <n v="192"/>
    <n v="0"/>
    <n v="481"/>
    <n v="1886"/>
    <n v="931"/>
    <n v="295"/>
    <n v="127"/>
    <n v="7535"/>
    <n v="0"/>
    <n v="39"/>
    <n v="2105"/>
    <n v="602"/>
    <n v="4444"/>
    <n v="70"/>
    <n v="7"/>
    <n v="0"/>
    <n v="4"/>
    <n v="0"/>
    <n v="54"/>
    <n v="0"/>
    <n v="227"/>
    <n v="238"/>
    <n v="20"/>
    <n v="82"/>
    <n v="42"/>
    <n v="399"/>
    <n v="12"/>
    <n v="0"/>
    <n v="158"/>
    <n v="0"/>
    <n v="432"/>
    <n v="1374"/>
    <n v="749"/>
    <n v="183"/>
    <n v="117"/>
    <n v="2446"/>
  </r>
  <r>
    <x v="5"/>
    <x v="37"/>
    <x v="198"/>
    <x v="0"/>
    <n v="141"/>
    <n v="5"/>
    <n v="3"/>
    <n v="7"/>
    <n v="10"/>
    <n v="5"/>
    <n v="42"/>
    <n v="1"/>
    <n v="0"/>
    <n v="413"/>
    <n v="17"/>
    <n v="15"/>
    <n v="23"/>
    <n v="1796"/>
    <n v="36"/>
    <n v="133"/>
    <n v="83"/>
    <n v="766"/>
    <n v="8"/>
    <n v="87"/>
    <n v="61"/>
    <n v="295"/>
    <n v="1"/>
    <n v="29"/>
    <n v="24"/>
    <n v="90"/>
    <n v="2"/>
    <n v="1"/>
    <n v="1"/>
    <n v="0"/>
    <n v="0"/>
    <n v="0"/>
    <n v="0"/>
    <n v="0"/>
    <n v="1"/>
    <n v="0"/>
    <n v="0"/>
    <n v="0"/>
    <n v="0"/>
    <n v="0"/>
    <n v="0"/>
    <n v="0"/>
    <n v="0"/>
    <n v="0"/>
    <n v="0"/>
    <n v="5"/>
    <n v="2"/>
    <n v="118"/>
    <n v="41"/>
    <n v="350"/>
    <n v="1479"/>
    <n v="590"/>
    <n v="225"/>
    <n v="84"/>
    <n v="6581"/>
    <n v="0"/>
    <n v="22"/>
    <n v="813"/>
    <n v="1706"/>
    <n v="3724"/>
    <n v="40"/>
    <n v="2"/>
    <n v="0"/>
    <n v="2"/>
    <n v="1"/>
    <n v="33"/>
    <n v="25"/>
    <n v="118"/>
    <n v="126"/>
    <n v="11"/>
    <n v="73"/>
    <n v="25"/>
    <n v="206"/>
    <n v="4"/>
    <n v="2"/>
    <n v="97"/>
    <n v="39"/>
    <n v="297"/>
    <n v="1029"/>
    <n v="447"/>
    <n v="143"/>
    <n v="68"/>
    <n v="2138"/>
  </r>
  <r>
    <x v="5"/>
    <x v="35"/>
    <x v="199"/>
    <x v="0"/>
    <n v="105"/>
    <n v="0"/>
    <n v="0"/>
    <n v="3"/>
    <n v="9"/>
    <n v="2"/>
    <n v="0"/>
    <n v="0"/>
    <n v="0"/>
    <n v="286"/>
    <n v="10"/>
    <n v="6"/>
    <n v="8"/>
    <n v="973"/>
    <n v="22"/>
    <n v="111"/>
    <n v="26"/>
    <n v="803"/>
    <n v="9"/>
    <n v="121"/>
    <n v="43"/>
    <n v="209"/>
    <n v="5"/>
    <n v="35"/>
    <n v="5"/>
    <n v="21"/>
    <n v="2"/>
    <n v="1"/>
    <n v="0"/>
    <n v="0"/>
    <n v="0"/>
    <n v="0"/>
    <n v="0"/>
    <n v="0"/>
    <n v="0"/>
    <n v="0"/>
    <n v="0"/>
    <n v="0"/>
    <n v="0"/>
    <n v="0"/>
    <n v="0"/>
    <n v="0"/>
    <n v="0"/>
    <n v="0"/>
    <n v="0"/>
    <n v="0"/>
    <n v="0"/>
    <n v="90"/>
    <n v="0"/>
    <n v="255"/>
    <n v="785"/>
    <n v="615"/>
    <n v="148"/>
    <n v="18"/>
    <n v="6027"/>
    <n v="0"/>
    <n v="22"/>
    <n v="1667"/>
    <n v="536"/>
    <n v="3530"/>
    <n v="37"/>
    <n v="0"/>
    <n v="0"/>
    <n v="0"/>
    <n v="0"/>
    <n v="28"/>
    <n v="0"/>
    <n v="138"/>
    <n v="193"/>
    <n v="9"/>
    <n v="77"/>
    <n v="8"/>
    <n v="201"/>
    <n v="0"/>
    <n v="0"/>
    <n v="77"/>
    <n v="0"/>
    <n v="236"/>
    <n v="594"/>
    <n v="510"/>
    <n v="108"/>
    <n v="16"/>
    <n v="2361"/>
  </r>
  <r>
    <x v="5"/>
    <x v="36"/>
    <x v="200"/>
    <x v="0"/>
    <n v="160"/>
    <n v="1"/>
    <n v="0"/>
    <n v="4"/>
    <n v="17"/>
    <n v="6"/>
    <n v="3"/>
    <n v="0"/>
    <n v="0"/>
    <n v="289"/>
    <n v="11"/>
    <n v="17"/>
    <n v="9"/>
    <n v="1524"/>
    <n v="44"/>
    <n v="206"/>
    <n v="72"/>
    <n v="723"/>
    <n v="25"/>
    <n v="93"/>
    <n v="32"/>
    <n v="347"/>
    <n v="7"/>
    <n v="33"/>
    <n v="10"/>
    <n v="36"/>
    <n v="0"/>
    <n v="0"/>
    <n v="0"/>
    <n v="0"/>
    <n v="0"/>
    <n v="0"/>
    <n v="0"/>
    <n v="0"/>
    <n v="0"/>
    <n v="0"/>
    <n v="0"/>
    <n v="0"/>
    <n v="0"/>
    <n v="0"/>
    <n v="0"/>
    <n v="0"/>
    <n v="0"/>
    <n v="0"/>
    <n v="0"/>
    <n v="1"/>
    <n v="0"/>
    <n v="128"/>
    <n v="3"/>
    <n v="247"/>
    <n v="1154"/>
    <n v="549"/>
    <n v="280"/>
    <n v="33"/>
    <n v="13546"/>
    <n v="0"/>
    <n v="53"/>
    <n v="4061"/>
    <n v="2408"/>
    <n v="6154"/>
    <n v="53"/>
    <n v="0"/>
    <n v="0"/>
    <n v="0"/>
    <n v="0"/>
    <n v="38"/>
    <n v="1"/>
    <n v="110"/>
    <n v="159"/>
    <n v="19"/>
    <n v="142"/>
    <n v="11"/>
    <n v="223"/>
    <n v="1"/>
    <n v="0"/>
    <n v="97"/>
    <n v="3"/>
    <n v="217"/>
    <n v="860"/>
    <n v="444"/>
    <n v="196"/>
    <n v="28"/>
    <n v="3948"/>
  </r>
  <r>
    <x v="5"/>
    <x v="37"/>
    <x v="201"/>
    <x v="0"/>
    <n v="290"/>
    <n v="6"/>
    <n v="6"/>
    <n v="15"/>
    <n v="25"/>
    <n v="13"/>
    <n v="33"/>
    <n v="0"/>
    <n v="0"/>
    <n v="464"/>
    <n v="13"/>
    <n v="22"/>
    <n v="24"/>
    <n v="3548"/>
    <n v="98"/>
    <n v="257"/>
    <n v="196"/>
    <n v="1569"/>
    <n v="40"/>
    <n v="154"/>
    <n v="140"/>
    <n v="641"/>
    <n v="12"/>
    <n v="54"/>
    <n v="46"/>
    <n v="73"/>
    <n v="2"/>
    <n v="5"/>
    <n v="2"/>
    <n v="0"/>
    <n v="2"/>
    <n v="0"/>
    <n v="0"/>
    <n v="0"/>
    <n v="1"/>
    <n v="0"/>
    <n v="0"/>
    <n v="0"/>
    <n v="0"/>
    <n v="0"/>
    <n v="0"/>
    <n v="0"/>
    <n v="0"/>
    <n v="0"/>
    <n v="0"/>
    <n v="4"/>
    <n v="5"/>
    <n v="227"/>
    <n v="32"/>
    <n v="393"/>
    <n v="2858"/>
    <n v="1176"/>
    <n v="501"/>
    <n v="59"/>
    <n v="20093"/>
    <n v="0"/>
    <n v="45"/>
    <n v="3640"/>
    <n v="3505"/>
    <n v="11686"/>
    <n v="84"/>
    <n v="1"/>
    <n v="1"/>
    <n v="1"/>
    <n v="1"/>
    <n v="73"/>
    <n v="5"/>
    <n v="93"/>
    <n v="204"/>
    <n v="23"/>
    <n v="202"/>
    <n v="7"/>
    <n v="376"/>
    <n v="4"/>
    <n v="4"/>
    <n v="189"/>
    <n v="25"/>
    <n v="306"/>
    <n v="2064"/>
    <n v="884"/>
    <n v="348"/>
    <n v="40"/>
    <n v="7479"/>
  </r>
  <r>
    <x v="5"/>
    <x v="33"/>
    <x v="202"/>
    <x v="0"/>
    <n v="122"/>
    <n v="11"/>
    <n v="3"/>
    <n v="4"/>
    <n v="10"/>
    <n v="1"/>
    <n v="56"/>
    <n v="1"/>
    <n v="0"/>
    <n v="390"/>
    <n v="17"/>
    <n v="4"/>
    <n v="9"/>
    <n v="1762"/>
    <n v="43"/>
    <n v="194"/>
    <n v="26"/>
    <n v="811"/>
    <n v="30"/>
    <n v="151"/>
    <n v="29"/>
    <n v="172"/>
    <n v="2"/>
    <n v="32"/>
    <n v="9"/>
    <n v="62"/>
    <n v="7"/>
    <n v="2"/>
    <n v="0"/>
    <n v="0"/>
    <n v="1"/>
    <n v="0"/>
    <n v="0"/>
    <n v="0"/>
    <n v="0"/>
    <n v="0"/>
    <n v="0"/>
    <n v="0"/>
    <n v="0"/>
    <n v="0"/>
    <n v="0"/>
    <n v="0"/>
    <n v="0"/>
    <n v="0"/>
    <n v="0"/>
    <n v="10"/>
    <n v="3"/>
    <n v="104"/>
    <n v="55"/>
    <n v="346"/>
    <n v="1432"/>
    <n v="570"/>
    <n v="122"/>
    <n v="49"/>
    <n v="6026"/>
    <n v="0"/>
    <n v="24"/>
    <n v="1963"/>
    <n v="540"/>
    <n v="3184"/>
    <n v="51"/>
    <n v="8"/>
    <n v="3"/>
    <n v="4"/>
    <n v="3"/>
    <n v="33"/>
    <n v="47"/>
    <n v="137"/>
    <n v="93"/>
    <n v="11"/>
    <n v="49"/>
    <n v="17"/>
    <n v="225"/>
    <n v="9"/>
    <n v="3"/>
    <n v="94"/>
    <n v="54"/>
    <n v="314"/>
    <n v="1085"/>
    <n v="448"/>
    <n v="77"/>
    <n v="44"/>
    <n v="1874"/>
  </r>
  <r>
    <x v="5"/>
    <x v="38"/>
    <x v="203"/>
    <x v="0"/>
    <n v="42"/>
    <n v="1"/>
    <n v="0"/>
    <n v="1"/>
    <n v="4"/>
    <n v="1"/>
    <n v="0"/>
    <n v="0"/>
    <n v="0"/>
    <n v="186"/>
    <n v="15"/>
    <n v="4"/>
    <n v="6"/>
    <n v="418"/>
    <n v="12"/>
    <n v="46"/>
    <n v="13"/>
    <n v="320"/>
    <n v="5"/>
    <n v="50"/>
    <n v="34"/>
    <n v="104"/>
    <n v="2"/>
    <n v="9"/>
    <n v="3"/>
    <n v="22"/>
    <n v="3"/>
    <n v="1"/>
    <n v="0"/>
    <n v="0"/>
    <n v="0"/>
    <n v="0"/>
    <n v="0"/>
    <n v="0"/>
    <n v="0"/>
    <n v="0"/>
    <n v="0"/>
    <n v="0"/>
    <n v="0"/>
    <n v="0"/>
    <n v="0"/>
    <n v="0"/>
    <n v="0"/>
    <n v="0"/>
    <n v="0"/>
    <n v="1"/>
    <n v="0"/>
    <n v="36"/>
    <n v="0"/>
    <n v="158"/>
    <n v="328"/>
    <n v="226"/>
    <n v="88"/>
    <n v="18"/>
    <n v="2855"/>
    <n v="0"/>
    <n v="29"/>
    <n v="703"/>
    <n v="322"/>
    <n v="1700"/>
    <n v="18"/>
    <n v="0"/>
    <n v="0"/>
    <n v="0"/>
    <n v="0"/>
    <n v="7"/>
    <n v="0"/>
    <n v="86"/>
    <n v="51"/>
    <n v="5"/>
    <n v="38"/>
    <n v="11"/>
    <n v="59"/>
    <n v="1"/>
    <n v="0"/>
    <n v="29"/>
    <n v="0"/>
    <n v="146"/>
    <n v="228"/>
    <n v="172"/>
    <n v="64"/>
    <n v="17"/>
    <n v="1164"/>
  </r>
  <r>
    <x v="5"/>
    <x v="37"/>
    <x v="204"/>
    <x v="0"/>
    <n v="141"/>
    <n v="5"/>
    <n v="1"/>
    <n v="6"/>
    <n v="8"/>
    <n v="4"/>
    <n v="10"/>
    <n v="0"/>
    <n v="0"/>
    <n v="336"/>
    <n v="5"/>
    <n v="25"/>
    <n v="5"/>
    <n v="1655"/>
    <n v="29"/>
    <n v="157"/>
    <n v="54"/>
    <n v="600"/>
    <n v="3"/>
    <n v="75"/>
    <n v="24"/>
    <n v="244"/>
    <n v="2"/>
    <n v="35"/>
    <n v="24"/>
    <n v="92"/>
    <n v="3"/>
    <n v="1"/>
    <n v="0"/>
    <n v="0"/>
    <n v="0"/>
    <n v="0"/>
    <n v="0"/>
    <n v="0"/>
    <n v="0"/>
    <n v="0"/>
    <n v="0"/>
    <n v="0"/>
    <n v="0"/>
    <n v="0"/>
    <n v="0"/>
    <n v="0"/>
    <n v="0"/>
    <n v="0"/>
    <n v="0"/>
    <n v="4"/>
    <n v="1"/>
    <n v="115"/>
    <n v="10"/>
    <n v="293"/>
    <n v="1351"/>
    <n v="484"/>
    <n v="166"/>
    <n v="86"/>
    <n v="4746"/>
    <n v="0"/>
    <n v="10"/>
    <n v="588"/>
    <n v="999"/>
    <n v="2877"/>
    <n v="30"/>
    <n v="2"/>
    <n v="1"/>
    <n v="1"/>
    <n v="0"/>
    <n v="17"/>
    <n v="3"/>
    <n v="104"/>
    <n v="97"/>
    <n v="7"/>
    <n v="53"/>
    <n v="13"/>
    <n v="197"/>
    <n v="4"/>
    <n v="1"/>
    <n v="87"/>
    <n v="8"/>
    <n v="253"/>
    <n v="873"/>
    <n v="358"/>
    <n v="88"/>
    <n v="64"/>
    <n v="1468"/>
  </r>
  <r>
    <x v="5"/>
    <x v="38"/>
    <x v="205"/>
    <x v="0"/>
    <n v="107"/>
    <n v="0"/>
    <n v="0"/>
    <n v="2"/>
    <n v="9"/>
    <n v="2"/>
    <n v="6"/>
    <n v="0"/>
    <n v="0"/>
    <n v="229"/>
    <n v="19"/>
    <n v="4"/>
    <n v="3"/>
    <n v="972"/>
    <n v="36"/>
    <n v="106"/>
    <n v="21"/>
    <n v="615"/>
    <n v="11"/>
    <n v="79"/>
    <n v="86"/>
    <n v="276"/>
    <n v="2"/>
    <n v="38"/>
    <n v="12"/>
    <n v="46"/>
    <n v="2"/>
    <n v="1"/>
    <n v="0"/>
    <n v="0"/>
    <n v="0"/>
    <n v="0"/>
    <n v="0"/>
    <n v="0"/>
    <n v="0"/>
    <n v="0"/>
    <n v="0"/>
    <n v="0"/>
    <n v="0"/>
    <n v="0"/>
    <n v="0"/>
    <n v="0"/>
    <n v="0"/>
    <n v="0"/>
    <n v="0"/>
    <n v="0"/>
    <n v="0"/>
    <n v="87"/>
    <n v="6"/>
    <n v="197"/>
    <n v="775"/>
    <n v="428"/>
    <n v="211"/>
    <n v="42"/>
    <n v="4605"/>
    <n v="0"/>
    <n v="45"/>
    <n v="1103"/>
    <n v="517"/>
    <n v="2771"/>
    <n v="41"/>
    <n v="0"/>
    <n v="0"/>
    <n v="0"/>
    <n v="0"/>
    <n v="24"/>
    <n v="1"/>
    <n v="93"/>
    <n v="106"/>
    <n v="14"/>
    <n v="60"/>
    <n v="13"/>
    <n v="150"/>
    <n v="0"/>
    <n v="0"/>
    <n v="68"/>
    <n v="5"/>
    <n v="173"/>
    <n v="558"/>
    <n v="337"/>
    <n v="146"/>
    <n v="36"/>
    <n v="1698"/>
  </r>
  <r>
    <x v="5"/>
    <x v="34"/>
    <x v="206"/>
    <x v="0"/>
    <n v="16"/>
    <n v="0"/>
    <n v="0"/>
    <n v="1"/>
    <n v="3"/>
    <n v="1"/>
    <n v="0"/>
    <n v="0"/>
    <n v="0"/>
    <n v="10"/>
    <n v="0"/>
    <n v="1"/>
    <n v="0"/>
    <n v="290"/>
    <n v="32"/>
    <n v="58"/>
    <n v="16"/>
    <n v="116"/>
    <n v="9"/>
    <n v="37"/>
    <n v="7"/>
    <n v="27"/>
    <n v="2"/>
    <n v="6"/>
    <n v="1"/>
    <n v="0"/>
    <n v="0"/>
    <n v="0"/>
    <n v="0"/>
    <n v="0"/>
    <n v="0"/>
    <n v="0"/>
    <n v="0"/>
    <n v="0"/>
    <n v="0"/>
    <n v="0"/>
    <n v="0"/>
    <n v="0"/>
    <n v="0"/>
    <n v="0"/>
    <n v="0"/>
    <n v="0"/>
    <n v="0"/>
    <n v="0"/>
    <n v="0"/>
    <n v="0"/>
    <n v="0"/>
    <n v="9"/>
    <n v="0"/>
    <n v="9"/>
    <n v="152"/>
    <n v="55"/>
    <n v="12"/>
    <n v="0"/>
    <n v="666"/>
    <n v="0"/>
    <n v="37"/>
    <n v="257"/>
    <n v="89"/>
    <n v="182"/>
    <n v="3"/>
    <n v="0"/>
    <n v="0"/>
    <n v="0"/>
    <n v="0"/>
    <n v="1"/>
    <n v="0"/>
    <n v="2"/>
    <n v="4"/>
    <n v="1"/>
    <n v="1"/>
    <n v="0"/>
    <n v="7"/>
    <n v="0"/>
    <n v="0"/>
    <n v="7"/>
    <n v="0"/>
    <n v="7"/>
    <n v="84"/>
    <n v="34"/>
    <n v="7"/>
    <n v="0"/>
    <n v="64"/>
  </r>
  <r>
    <x v="5"/>
    <x v="35"/>
    <x v="207"/>
    <x v="0"/>
    <n v="186"/>
    <n v="2"/>
    <n v="0"/>
    <n v="7"/>
    <n v="7"/>
    <n v="5"/>
    <n v="0"/>
    <n v="0"/>
    <n v="0"/>
    <n v="594"/>
    <n v="52"/>
    <n v="12"/>
    <n v="11"/>
    <n v="1708"/>
    <n v="85"/>
    <n v="168"/>
    <n v="52"/>
    <n v="1317"/>
    <n v="15"/>
    <n v="205"/>
    <n v="111"/>
    <n v="301"/>
    <n v="2"/>
    <n v="45"/>
    <n v="19"/>
    <n v="68"/>
    <n v="8"/>
    <n v="1"/>
    <n v="0"/>
    <n v="0"/>
    <n v="1"/>
    <n v="0"/>
    <n v="0"/>
    <n v="0"/>
    <n v="0"/>
    <n v="0"/>
    <n v="0"/>
    <n v="0"/>
    <n v="0"/>
    <n v="0"/>
    <n v="0"/>
    <n v="0"/>
    <n v="0"/>
    <n v="0"/>
    <n v="0"/>
    <n v="1"/>
    <n v="0"/>
    <n v="162"/>
    <n v="0"/>
    <n v="509"/>
    <n v="1355"/>
    <n v="954"/>
    <n v="223"/>
    <n v="56"/>
    <n v="9128"/>
    <n v="0"/>
    <n v="50"/>
    <n v="1860"/>
    <n v="1059"/>
    <n v="5683"/>
    <n v="83"/>
    <n v="1"/>
    <n v="0"/>
    <n v="0"/>
    <n v="0"/>
    <n v="65"/>
    <n v="0"/>
    <n v="307"/>
    <n v="285"/>
    <n v="12"/>
    <n v="98"/>
    <n v="23"/>
    <n v="310"/>
    <n v="1"/>
    <n v="0"/>
    <n v="137"/>
    <n v="0"/>
    <n v="472"/>
    <n v="1070"/>
    <n v="766"/>
    <n v="144"/>
    <n v="52"/>
    <n v="3646"/>
  </r>
  <r>
    <x v="5"/>
    <x v="35"/>
    <x v="208"/>
    <x v="0"/>
    <n v="93"/>
    <n v="2"/>
    <n v="0"/>
    <n v="3"/>
    <n v="11"/>
    <n v="2"/>
    <n v="0"/>
    <n v="0"/>
    <n v="0"/>
    <n v="208"/>
    <n v="5"/>
    <n v="25"/>
    <n v="2"/>
    <n v="956"/>
    <n v="54"/>
    <n v="119"/>
    <n v="9"/>
    <n v="676"/>
    <n v="6"/>
    <n v="205"/>
    <n v="29"/>
    <n v="186"/>
    <n v="3"/>
    <n v="29"/>
    <n v="6"/>
    <n v="35"/>
    <n v="2"/>
    <n v="2"/>
    <n v="0"/>
    <n v="0"/>
    <n v="0"/>
    <n v="0"/>
    <n v="0"/>
    <n v="0"/>
    <n v="0"/>
    <n v="0"/>
    <n v="0"/>
    <n v="0"/>
    <n v="0"/>
    <n v="0"/>
    <n v="0"/>
    <n v="0"/>
    <n v="0"/>
    <n v="0"/>
    <n v="0"/>
    <n v="2"/>
    <n v="0"/>
    <n v="69"/>
    <n v="0"/>
    <n v="170"/>
    <n v="738"/>
    <n v="415"/>
    <n v="139"/>
    <n v="29"/>
    <n v="6463"/>
    <n v="0"/>
    <n v="17"/>
    <n v="2173"/>
    <n v="611"/>
    <n v="3377"/>
    <n v="29"/>
    <n v="1"/>
    <n v="0"/>
    <n v="0"/>
    <n v="0"/>
    <n v="21"/>
    <n v="0"/>
    <n v="82"/>
    <n v="114"/>
    <n v="8"/>
    <n v="63"/>
    <n v="14"/>
    <n v="162"/>
    <n v="1"/>
    <n v="0"/>
    <n v="55"/>
    <n v="0"/>
    <n v="154"/>
    <n v="568"/>
    <n v="334"/>
    <n v="100"/>
    <n v="27"/>
    <n v="2268"/>
  </r>
  <r>
    <x v="5"/>
    <x v="37"/>
    <x v="209"/>
    <x v="0"/>
    <n v="178"/>
    <n v="10"/>
    <n v="1"/>
    <n v="6"/>
    <n v="16"/>
    <n v="3"/>
    <n v="46"/>
    <n v="0"/>
    <n v="0"/>
    <n v="655"/>
    <n v="23"/>
    <n v="26"/>
    <n v="12"/>
    <n v="2259"/>
    <n v="58"/>
    <n v="207"/>
    <n v="50"/>
    <n v="1057"/>
    <n v="38"/>
    <n v="130"/>
    <n v="25"/>
    <n v="431"/>
    <n v="4"/>
    <n v="63"/>
    <n v="13"/>
    <n v="182"/>
    <n v="13"/>
    <n v="2"/>
    <n v="0"/>
    <n v="0"/>
    <n v="2"/>
    <n v="1"/>
    <n v="0"/>
    <n v="0"/>
    <n v="0"/>
    <n v="0"/>
    <n v="0"/>
    <n v="0"/>
    <n v="0"/>
    <n v="0"/>
    <n v="0"/>
    <n v="0"/>
    <n v="0"/>
    <n v="0"/>
    <n v="0"/>
    <n v="7"/>
    <n v="1"/>
    <n v="143"/>
    <n v="44"/>
    <n v="579"/>
    <n v="1864"/>
    <n v="847"/>
    <n v="327"/>
    <n v="161"/>
    <n v="6733"/>
    <n v="0"/>
    <n v="162"/>
    <n v="1805"/>
    <n v="305"/>
    <n v="4158"/>
    <n v="54"/>
    <n v="4"/>
    <n v="1"/>
    <n v="0"/>
    <n v="0"/>
    <n v="37"/>
    <n v="30"/>
    <n v="266"/>
    <n v="214"/>
    <n v="14"/>
    <n v="77"/>
    <n v="61"/>
    <n v="279"/>
    <n v="7"/>
    <n v="1"/>
    <n v="118"/>
    <n v="40"/>
    <n v="522"/>
    <n v="1354"/>
    <n v="677"/>
    <n v="198"/>
    <n v="141"/>
    <n v="2507"/>
  </r>
  <r>
    <x v="5"/>
    <x v="33"/>
    <x v="210"/>
    <x v="0"/>
    <n v="182"/>
    <n v="1"/>
    <n v="0"/>
    <n v="8"/>
    <n v="8"/>
    <n v="2"/>
    <n v="0"/>
    <n v="0"/>
    <n v="0"/>
    <n v="417"/>
    <n v="18"/>
    <n v="10"/>
    <n v="6"/>
    <n v="1829"/>
    <n v="91"/>
    <n v="156"/>
    <n v="39"/>
    <n v="1018"/>
    <n v="23"/>
    <n v="123"/>
    <n v="40"/>
    <n v="325"/>
    <n v="8"/>
    <n v="37"/>
    <n v="14"/>
    <n v="72"/>
    <n v="6"/>
    <n v="0"/>
    <n v="0"/>
    <n v="0"/>
    <n v="1"/>
    <n v="0"/>
    <n v="0"/>
    <n v="0"/>
    <n v="0"/>
    <n v="0"/>
    <n v="0"/>
    <n v="0"/>
    <n v="0"/>
    <n v="0"/>
    <n v="0"/>
    <n v="0"/>
    <n v="0"/>
    <n v="0"/>
    <n v="0"/>
    <n v="0"/>
    <n v="0"/>
    <n v="158"/>
    <n v="0"/>
    <n v="380"/>
    <n v="1470"/>
    <n v="803"/>
    <n v="259"/>
    <n v="64"/>
    <n v="6068"/>
    <n v="0"/>
    <n v="157"/>
    <n v="1482"/>
    <n v="471"/>
    <n v="3669"/>
    <n v="69"/>
    <n v="0"/>
    <n v="0"/>
    <n v="0"/>
    <n v="0"/>
    <n v="55"/>
    <n v="0"/>
    <n v="185"/>
    <n v="254"/>
    <n v="7"/>
    <n v="58"/>
    <n v="23"/>
    <n v="258"/>
    <n v="0"/>
    <n v="0"/>
    <n v="132"/>
    <n v="0"/>
    <n v="332"/>
    <n v="1069"/>
    <n v="663"/>
    <n v="141"/>
    <n v="58"/>
    <n v="2229"/>
  </r>
  <r>
    <x v="5"/>
    <x v="38"/>
    <x v="211"/>
    <x v="0"/>
    <n v="59"/>
    <n v="2"/>
    <n v="0"/>
    <n v="1"/>
    <n v="7"/>
    <n v="3"/>
    <n v="6"/>
    <n v="0"/>
    <n v="0"/>
    <n v="159"/>
    <n v="16"/>
    <n v="1"/>
    <n v="1"/>
    <n v="521"/>
    <n v="20"/>
    <n v="68"/>
    <n v="15"/>
    <n v="327"/>
    <n v="6"/>
    <n v="54"/>
    <n v="29"/>
    <n v="132"/>
    <n v="3"/>
    <n v="23"/>
    <n v="6"/>
    <n v="41"/>
    <n v="2"/>
    <n v="1"/>
    <n v="0"/>
    <n v="0"/>
    <n v="0"/>
    <n v="0"/>
    <n v="0"/>
    <n v="0"/>
    <n v="0"/>
    <n v="0"/>
    <n v="0"/>
    <n v="0"/>
    <n v="0"/>
    <n v="0"/>
    <n v="0"/>
    <n v="0"/>
    <n v="0"/>
    <n v="0"/>
    <n v="0"/>
    <n v="1"/>
    <n v="0"/>
    <n v="45"/>
    <n v="5"/>
    <n v="139"/>
    <n v="402"/>
    <n v="230"/>
    <n v="94"/>
    <n v="37"/>
    <n v="2179"/>
    <n v="0"/>
    <n v="33"/>
    <n v="474"/>
    <n v="209"/>
    <n v="1355"/>
    <n v="25"/>
    <n v="0"/>
    <n v="0"/>
    <n v="1"/>
    <n v="0"/>
    <n v="15"/>
    <n v="4"/>
    <n v="78"/>
    <n v="54"/>
    <n v="12"/>
    <n v="37"/>
    <n v="13"/>
    <n v="100"/>
    <n v="1"/>
    <n v="0"/>
    <n v="37"/>
    <n v="5"/>
    <n v="119"/>
    <n v="313"/>
    <n v="186"/>
    <n v="67"/>
    <n v="32"/>
    <n v="932"/>
  </r>
  <r>
    <x v="5"/>
    <x v="34"/>
    <x v="212"/>
    <x v="0"/>
    <n v="155"/>
    <n v="8"/>
    <n v="1"/>
    <n v="14"/>
    <n v="5"/>
    <n v="6"/>
    <n v="6"/>
    <n v="0"/>
    <n v="1"/>
    <n v="422"/>
    <n v="25"/>
    <n v="6"/>
    <n v="8"/>
    <n v="1829"/>
    <n v="136"/>
    <n v="132"/>
    <n v="46"/>
    <n v="807"/>
    <n v="104"/>
    <n v="38"/>
    <n v="41"/>
    <n v="307"/>
    <n v="14"/>
    <n v="36"/>
    <n v="14"/>
    <n v="40"/>
    <n v="2"/>
    <n v="0"/>
    <n v="0"/>
    <n v="0"/>
    <n v="1"/>
    <n v="0"/>
    <n v="0"/>
    <n v="0"/>
    <n v="0"/>
    <n v="0"/>
    <n v="0"/>
    <n v="0"/>
    <n v="0"/>
    <n v="0"/>
    <n v="0"/>
    <n v="0"/>
    <n v="0"/>
    <n v="0"/>
    <n v="0"/>
    <n v="7"/>
    <n v="1"/>
    <n v="130"/>
    <n v="5"/>
    <n v="374"/>
    <n v="1442"/>
    <n v="601"/>
    <n v="220"/>
    <n v="36"/>
    <n v="9180"/>
    <n v="0"/>
    <n v="93"/>
    <n v="2646"/>
    <n v="1509"/>
    <n v="4415"/>
    <n v="51"/>
    <n v="4"/>
    <n v="0"/>
    <n v="0"/>
    <n v="0"/>
    <n v="36"/>
    <n v="1"/>
    <n v="108"/>
    <n v="140"/>
    <n v="7"/>
    <n v="73"/>
    <n v="1"/>
    <n v="202"/>
    <n v="7"/>
    <n v="1"/>
    <n v="97"/>
    <n v="2"/>
    <n v="301"/>
    <n v="986"/>
    <n v="472"/>
    <n v="136"/>
    <n v="28"/>
    <n v="2522"/>
  </r>
  <r>
    <x v="5"/>
    <x v="39"/>
    <x v="213"/>
    <x v="0"/>
    <n v="184"/>
    <n v="10"/>
    <n v="0"/>
    <n v="15"/>
    <n v="20"/>
    <n v="4"/>
    <n v="2"/>
    <n v="0"/>
    <n v="0"/>
    <n v="275"/>
    <n v="23"/>
    <n v="17"/>
    <n v="4"/>
    <n v="2048"/>
    <n v="155"/>
    <n v="198"/>
    <n v="52"/>
    <n v="802"/>
    <n v="25"/>
    <n v="109"/>
    <n v="72"/>
    <n v="408"/>
    <n v="28"/>
    <n v="61"/>
    <n v="8"/>
    <n v="68"/>
    <n v="7"/>
    <n v="3"/>
    <n v="0"/>
    <n v="0"/>
    <n v="3"/>
    <n v="1"/>
    <n v="0"/>
    <n v="0"/>
    <n v="0"/>
    <n v="0"/>
    <n v="0"/>
    <n v="0"/>
    <n v="0"/>
    <n v="0"/>
    <n v="0"/>
    <n v="0"/>
    <n v="0"/>
    <n v="0"/>
    <n v="0"/>
    <n v="6"/>
    <n v="0"/>
    <n v="137"/>
    <n v="2"/>
    <n v="230"/>
    <n v="1507"/>
    <n v="569"/>
    <n v="282"/>
    <n v="55"/>
    <n v="8900"/>
    <n v="0"/>
    <n v="272"/>
    <n v="2263"/>
    <n v="844"/>
    <n v="5093"/>
    <n v="2"/>
    <n v="0"/>
    <n v="0"/>
    <n v="0"/>
    <n v="0"/>
    <n v="0"/>
    <n v="0"/>
    <n v="0"/>
    <n v="0"/>
    <n v="1"/>
    <n v="1"/>
    <n v="0"/>
    <n v="1"/>
    <n v="3"/>
    <n v="0"/>
    <n v="69"/>
    <n v="0"/>
    <n v="160"/>
    <n v="588"/>
    <n v="248"/>
    <n v="80"/>
    <n v="29"/>
    <n v="802"/>
  </r>
  <r>
    <x v="5"/>
    <x v="37"/>
    <x v="214"/>
    <x v="0"/>
    <n v="32"/>
    <n v="0"/>
    <n v="0"/>
    <n v="0"/>
    <n v="0"/>
    <n v="0"/>
    <n v="1"/>
    <n v="0"/>
    <n v="0"/>
    <n v="139"/>
    <n v="1"/>
    <n v="4"/>
    <n v="0"/>
    <n v="251"/>
    <n v="3"/>
    <n v="15"/>
    <n v="5"/>
    <n v="287"/>
    <n v="0"/>
    <n v="34"/>
    <n v="11"/>
    <n v="41"/>
    <n v="0"/>
    <n v="7"/>
    <n v="2"/>
    <n v="8"/>
    <n v="0"/>
    <n v="0"/>
    <n v="0"/>
    <n v="0"/>
    <n v="0"/>
    <n v="0"/>
    <n v="0"/>
    <n v="0"/>
    <n v="0"/>
    <n v="0"/>
    <n v="0"/>
    <n v="0"/>
    <n v="0"/>
    <n v="0"/>
    <n v="0"/>
    <n v="0"/>
    <n v="0"/>
    <n v="0"/>
    <n v="0"/>
    <n v="0"/>
    <n v="0"/>
    <n v="30"/>
    <n v="1"/>
    <n v="133"/>
    <n v="222"/>
    <n v="233"/>
    <n v="32"/>
    <n v="8"/>
    <n v="1069"/>
    <n v="0"/>
    <n v="2"/>
    <n v="239"/>
    <n v="81"/>
    <n v="718"/>
    <n v="19"/>
    <n v="0"/>
    <n v="0"/>
    <n v="0"/>
    <n v="0"/>
    <n v="14"/>
    <n v="1"/>
    <n v="84"/>
    <n v="115"/>
    <n v="5"/>
    <n v="20"/>
    <n v="2"/>
    <n v="90"/>
    <n v="0"/>
    <n v="0"/>
    <n v="27"/>
    <n v="1"/>
    <n v="127"/>
    <n v="203"/>
    <n v="213"/>
    <n v="26"/>
    <n v="8"/>
    <n v="566"/>
  </r>
  <r>
    <x v="5"/>
    <x v="39"/>
    <x v="215"/>
    <x v="0"/>
    <n v="213"/>
    <n v="7"/>
    <n v="1"/>
    <n v="3"/>
    <n v="20"/>
    <n v="3"/>
    <n v="19"/>
    <n v="0"/>
    <n v="0"/>
    <n v="345"/>
    <n v="20"/>
    <n v="8"/>
    <n v="21"/>
    <n v="2390"/>
    <n v="29"/>
    <n v="274"/>
    <n v="73"/>
    <n v="838"/>
    <n v="2"/>
    <n v="121"/>
    <n v="50"/>
    <n v="471"/>
    <n v="1"/>
    <n v="73"/>
    <n v="24"/>
    <n v="97"/>
    <n v="11"/>
    <n v="2"/>
    <n v="0"/>
    <n v="0"/>
    <n v="0"/>
    <n v="0"/>
    <n v="0"/>
    <n v="0"/>
    <n v="0"/>
    <n v="0"/>
    <n v="0"/>
    <n v="0"/>
    <n v="0"/>
    <n v="0"/>
    <n v="0"/>
    <n v="0"/>
    <n v="0"/>
    <n v="0"/>
    <n v="0"/>
    <n v="7"/>
    <n v="1"/>
    <n v="183"/>
    <n v="19"/>
    <n v="288"/>
    <n v="1922"/>
    <n v="644"/>
    <n v="348"/>
    <n v="81"/>
    <n v="9033"/>
    <n v="0"/>
    <n v="16"/>
    <n v="2051"/>
    <n v="831"/>
    <n v="5722"/>
    <n v="72"/>
    <n v="6"/>
    <n v="1"/>
    <n v="2"/>
    <n v="0"/>
    <n v="49"/>
    <n v="9"/>
    <n v="110"/>
    <n v="117"/>
    <n v="24"/>
    <n v="104"/>
    <n v="13"/>
    <n v="315"/>
    <n v="7"/>
    <n v="1"/>
    <n v="141"/>
    <n v="18"/>
    <n v="237"/>
    <n v="1314"/>
    <n v="487"/>
    <n v="222"/>
    <n v="62"/>
    <n v="3505"/>
  </r>
  <r>
    <x v="5"/>
    <x v="38"/>
    <x v="216"/>
    <x v="0"/>
    <n v="223"/>
    <n v="13"/>
    <n v="1"/>
    <n v="5"/>
    <n v="18"/>
    <n v="5"/>
    <n v="23"/>
    <n v="1"/>
    <n v="1"/>
    <n v="631"/>
    <n v="47"/>
    <n v="7"/>
    <n v="9"/>
    <n v="2171"/>
    <n v="69"/>
    <n v="256"/>
    <n v="50"/>
    <n v="1326"/>
    <n v="16"/>
    <n v="155"/>
    <n v="83"/>
    <n v="414"/>
    <n v="15"/>
    <n v="77"/>
    <n v="26"/>
    <n v="162"/>
    <n v="15"/>
    <n v="4"/>
    <n v="1"/>
    <n v="0"/>
    <n v="0"/>
    <n v="0"/>
    <n v="0"/>
    <n v="0"/>
    <n v="0"/>
    <n v="0"/>
    <n v="0"/>
    <n v="0"/>
    <n v="0"/>
    <n v="0"/>
    <n v="0"/>
    <n v="0"/>
    <n v="0"/>
    <n v="0"/>
    <n v="0"/>
    <n v="12"/>
    <n v="1"/>
    <n v="190"/>
    <n v="21"/>
    <n v="560"/>
    <n v="1713"/>
    <n v="1042"/>
    <n v="273"/>
    <n v="138"/>
    <n v="6103"/>
    <n v="0"/>
    <n v="94"/>
    <n v="1489"/>
    <n v="618"/>
    <n v="3632"/>
    <n v="102"/>
    <n v="11"/>
    <n v="1"/>
    <n v="7"/>
    <n v="0"/>
    <n v="57"/>
    <n v="7"/>
    <n v="279"/>
    <n v="318"/>
    <n v="13"/>
    <n v="77"/>
    <n v="55"/>
    <n v="390"/>
    <n v="12"/>
    <n v="1"/>
    <n v="160"/>
    <n v="20"/>
    <n v="502"/>
    <n v="1234"/>
    <n v="861"/>
    <n v="176"/>
    <n v="124"/>
    <n v="2143"/>
  </r>
  <r>
    <x v="5"/>
    <x v="36"/>
    <x v="217"/>
    <x v="0"/>
    <n v="88"/>
    <n v="0"/>
    <n v="0"/>
    <n v="10"/>
    <n v="3"/>
    <n v="1"/>
    <n v="0"/>
    <n v="0"/>
    <n v="0"/>
    <n v="173"/>
    <n v="23"/>
    <n v="0"/>
    <n v="4"/>
    <n v="948"/>
    <n v="64"/>
    <n v="64"/>
    <n v="32"/>
    <n v="469"/>
    <n v="55"/>
    <n v="49"/>
    <n v="9"/>
    <n v="227"/>
    <n v="5"/>
    <n v="25"/>
    <n v="2"/>
    <n v="35"/>
    <n v="4"/>
    <n v="1"/>
    <n v="0"/>
    <n v="0"/>
    <n v="0"/>
    <n v="0"/>
    <n v="0"/>
    <n v="0"/>
    <n v="0"/>
    <n v="0"/>
    <n v="0"/>
    <n v="0"/>
    <n v="0"/>
    <n v="0"/>
    <n v="0"/>
    <n v="0"/>
    <n v="0"/>
    <n v="0"/>
    <n v="0"/>
    <n v="0"/>
    <n v="0"/>
    <n v="73"/>
    <n v="0"/>
    <n v="142"/>
    <n v="745"/>
    <n v="348"/>
    <n v="187"/>
    <n v="28"/>
    <n v="6231"/>
    <n v="0"/>
    <n v="44"/>
    <n v="1591"/>
    <n v="435"/>
    <n v="3881"/>
    <n v="28"/>
    <n v="0"/>
    <n v="0"/>
    <n v="0"/>
    <n v="0"/>
    <n v="20"/>
    <n v="0"/>
    <n v="51"/>
    <n v="97"/>
    <n v="9"/>
    <n v="70"/>
    <n v="3"/>
    <n v="132"/>
    <n v="0"/>
    <n v="0"/>
    <n v="54"/>
    <n v="0"/>
    <n v="128"/>
    <n v="532"/>
    <n v="264"/>
    <n v="128"/>
    <n v="20"/>
    <n v="2712"/>
  </r>
  <r>
    <x v="5"/>
    <x v="36"/>
    <x v="218"/>
    <x v="0"/>
    <n v="185"/>
    <n v="6"/>
    <n v="0"/>
    <n v="14"/>
    <n v="12"/>
    <n v="4"/>
    <n v="10"/>
    <n v="0"/>
    <n v="0"/>
    <n v="500"/>
    <n v="18"/>
    <n v="7"/>
    <n v="7"/>
    <n v="1750"/>
    <n v="105"/>
    <n v="140"/>
    <n v="43"/>
    <n v="994"/>
    <n v="42"/>
    <n v="79"/>
    <n v="45"/>
    <n v="382"/>
    <n v="15"/>
    <n v="51"/>
    <n v="18"/>
    <n v="106"/>
    <n v="9"/>
    <n v="1"/>
    <n v="2"/>
    <n v="0"/>
    <n v="0"/>
    <n v="0"/>
    <n v="1"/>
    <n v="0"/>
    <n v="0"/>
    <n v="0"/>
    <n v="0"/>
    <n v="0"/>
    <n v="0"/>
    <n v="0"/>
    <n v="0"/>
    <n v="0"/>
    <n v="0"/>
    <n v="0"/>
    <n v="0"/>
    <n v="5"/>
    <n v="0"/>
    <n v="144"/>
    <n v="10"/>
    <n v="458"/>
    <n v="1396"/>
    <n v="804"/>
    <n v="277"/>
    <n v="88"/>
    <n v="6581"/>
    <n v="0"/>
    <n v="112"/>
    <n v="1573"/>
    <n v="687"/>
    <n v="3853"/>
    <n v="59"/>
    <n v="3"/>
    <n v="0"/>
    <n v="1"/>
    <n v="0"/>
    <n v="46"/>
    <n v="6"/>
    <n v="222"/>
    <n v="206"/>
    <n v="11"/>
    <n v="74"/>
    <n v="33"/>
    <n v="299"/>
    <n v="5"/>
    <n v="0"/>
    <n v="118"/>
    <n v="10"/>
    <n v="424"/>
    <n v="1026"/>
    <n v="653"/>
    <n v="168"/>
    <n v="76"/>
    <n v="2406"/>
  </r>
  <r>
    <x v="5"/>
    <x v="38"/>
    <x v="219"/>
    <x v="0"/>
    <n v="89"/>
    <n v="4"/>
    <n v="1"/>
    <n v="4"/>
    <n v="8"/>
    <n v="3"/>
    <n v="5"/>
    <n v="0"/>
    <n v="0"/>
    <n v="219"/>
    <n v="15"/>
    <n v="6"/>
    <n v="2"/>
    <n v="779"/>
    <n v="33"/>
    <n v="85"/>
    <n v="17"/>
    <n v="467"/>
    <n v="6"/>
    <n v="64"/>
    <n v="18"/>
    <n v="213"/>
    <n v="3"/>
    <n v="29"/>
    <n v="7"/>
    <n v="42"/>
    <n v="1"/>
    <n v="1"/>
    <n v="0"/>
    <n v="0"/>
    <n v="0"/>
    <n v="0"/>
    <n v="0"/>
    <n v="0"/>
    <n v="0"/>
    <n v="0"/>
    <n v="0"/>
    <n v="0"/>
    <n v="0"/>
    <n v="0"/>
    <n v="0"/>
    <n v="0"/>
    <n v="0"/>
    <n v="0"/>
    <n v="0"/>
    <n v="4"/>
    <n v="1"/>
    <n v="71"/>
    <n v="5"/>
    <n v="192"/>
    <n v="619"/>
    <n v="371"/>
    <n v="169"/>
    <n v="40"/>
    <n v="3718"/>
    <n v="0"/>
    <n v="25"/>
    <n v="812"/>
    <n v="200"/>
    <n v="2555"/>
    <n v="34"/>
    <n v="3"/>
    <n v="1"/>
    <n v="2"/>
    <n v="0"/>
    <n v="15"/>
    <n v="4"/>
    <n v="101"/>
    <n v="121"/>
    <n v="13"/>
    <n v="80"/>
    <n v="12"/>
    <n v="163"/>
    <n v="3"/>
    <n v="1"/>
    <n v="60"/>
    <n v="4"/>
    <n v="169"/>
    <n v="480"/>
    <n v="306"/>
    <n v="136"/>
    <n v="38"/>
    <n v="1984"/>
  </r>
  <r>
    <x v="5"/>
    <x v="37"/>
    <x v="220"/>
    <x v="0"/>
    <n v="164"/>
    <n v="3"/>
    <n v="0"/>
    <n v="4"/>
    <n v="8"/>
    <n v="5"/>
    <n v="1"/>
    <n v="1"/>
    <n v="0"/>
    <n v="475"/>
    <n v="33"/>
    <n v="9"/>
    <n v="12"/>
    <n v="1268"/>
    <n v="35"/>
    <n v="110"/>
    <n v="33"/>
    <n v="1303"/>
    <n v="16"/>
    <n v="171"/>
    <n v="76"/>
    <n v="314"/>
    <n v="4"/>
    <n v="42"/>
    <n v="11"/>
    <n v="42"/>
    <n v="3"/>
    <n v="1"/>
    <n v="0"/>
    <n v="0"/>
    <n v="0"/>
    <n v="0"/>
    <n v="0"/>
    <n v="0"/>
    <n v="0"/>
    <n v="0"/>
    <n v="0"/>
    <n v="0"/>
    <n v="0"/>
    <n v="0"/>
    <n v="0"/>
    <n v="0"/>
    <n v="0"/>
    <n v="0"/>
    <n v="0"/>
    <n v="3"/>
    <n v="0"/>
    <n v="144"/>
    <n v="0"/>
    <n v="415"/>
    <n v="1054"/>
    <n v="1012"/>
    <n v="241"/>
    <n v="37"/>
    <n v="6955"/>
    <n v="0"/>
    <n v="46"/>
    <n v="1342"/>
    <n v="682"/>
    <n v="4622"/>
    <n v="87"/>
    <n v="2"/>
    <n v="0"/>
    <n v="1"/>
    <n v="0"/>
    <n v="69"/>
    <n v="0"/>
    <n v="278"/>
    <n v="423"/>
    <n v="23"/>
    <n v="129"/>
    <n v="7"/>
    <n v="333"/>
    <n v="3"/>
    <n v="0"/>
    <n v="132"/>
    <n v="0"/>
    <n v="393"/>
    <n v="846"/>
    <n v="888"/>
    <n v="175"/>
    <n v="31"/>
    <n v="3445"/>
  </r>
  <r>
    <x v="5"/>
    <x v="39"/>
    <x v="221"/>
    <x v="0"/>
    <n v="120"/>
    <n v="7"/>
    <n v="2"/>
    <n v="3"/>
    <n v="13"/>
    <n v="6"/>
    <n v="99"/>
    <n v="6"/>
    <n v="0"/>
    <n v="206"/>
    <n v="22"/>
    <n v="13"/>
    <n v="4"/>
    <n v="1382"/>
    <n v="25"/>
    <n v="211"/>
    <n v="13"/>
    <n v="682"/>
    <n v="3"/>
    <n v="127"/>
    <n v="38"/>
    <n v="280"/>
    <n v="1"/>
    <n v="50"/>
    <n v="10"/>
    <n v="75"/>
    <n v="4"/>
    <n v="2"/>
    <n v="0"/>
    <n v="0"/>
    <n v="1"/>
    <n v="0"/>
    <n v="0"/>
    <n v="0"/>
    <n v="0"/>
    <n v="0"/>
    <n v="0"/>
    <n v="0"/>
    <n v="0"/>
    <n v="4"/>
    <n v="0"/>
    <n v="1"/>
    <n v="0"/>
    <n v="0"/>
    <n v="0"/>
    <n v="6"/>
    <n v="2"/>
    <n v="97"/>
    <n v="86"/>
    <n v="165"/>
    <n v="1072"/>
    <n v="495"/>
    <n v="203"/>
    <n v="69"/>
    <n v="6416"/>
    <n v="0"/>
    <n v="18"/>
    <n v="1959"/>
    <n v="633"/>
    <n v="3549"/>
    <n v="47"/>
    <n v="3"/>
    <n v="1"/>
    <n v="2"/>
    <n v="0"/>
    <n v="37"/>
    <n v="19"/>
    <n v="75"/>
    <n v="98"/>
    <n v="11"/>
    <n v="94"/>
    <n v="11"/>
    <n v="237"/>
    <n v="5"/>
    <n v="2"/>
    <n v="80"/>
    <n v="82"/>
    <n v="150"/>
    <n v="790"/>
    <n v="362"/>
    <n v="136"/>
    <n v="60"/>
    <n v="2246"/>
  </r>
  <r>
    <x v="5"/>
    <x v="39"/>
    <x v="222"/>
    <x v="0"/>
    <n v="225"/>
    <n v="8"/>
    <n v="3"/>
    <n v="6"/>
    <n v="27"/>
    <n v="2"/>
    <n v="51"/>
    <n v="0"/>
    <n v="1"/>
    <n v="593"/>
    <n v="22"/>
    <n v="22"/>
    <n v="7"/>
    <n v="2688"/>
    <n v="92"/>
    <n v="299"/>
    <n v="50"/>
    <n v="1159"/>
    <n v="23"/>
    <n v="161"/>
    <n v="27"/>
    <n v="470"/>
    <n v="11"/>
    <n v="78"/>
    <n v="15"/>
    <n v="167"/>
    <n v="7"/>
    <n v="1"/>
    <n v="0"/>
    <n v="0"/>
    <n v="1"/>
    <n v="0"/>
    <n v="0"/>
    <n v="0"/>
    <n v="0"/>
    <n v="0"/>
    <n v="0"/>
    <n v="0"/>
    <n v="0"/>
    <n v="1"/>
    <n v="0"/>
    <n v="0"/>
    <n v="0"/>
    <n v="0"/>
    <n v="0"/>
    <n v="5"/>
    <n v="3"/>
    <n v="183"/>
    <n v="49"/>
    <n v="538"/>
    <n v="2149"/>
    <n v="926"/>
    <n v="337"/>
    <n v="154"/>
    <n v="9181"/>
    <n v="0"/>
    <n v="191"/>
    <n v="2668"/>
    <n v="723"/>
    <n v="5112"/>
    <n v="83"/>
    <n v="3"/>
    <n v="2"/>
    <n v="2"/>
    <n v="2"/>
    <n v="56"/>
    <n v="43"/>
    <n v="234"/>
    <n v="223"/>
    <n v="12"/>
    <n v="100"/>
    <n v="51"/>
    <n v="371"/>
    <n v="5"/>
    <n v="2"/>
    <n v="143"/>
    <n v="49"/>
    <n v="465"/>
    <n v="1487"/>
    <n v="744"/>
    <n v="188"/>
    <n v="130"/>
    <n v="2814"/>
  </r>
  <r>
    <x v="6"/>
    <x v="40"/>
    <x v="223"/>
    <x v="0"/>
    <n v="248"/>
    <n v="4"/>
    <n v="3"/>
    <n v="18"/>
    <n v="7"/>
    <n v="2"/>
    <n v="48"/>
    <n v="0"/>
    <n v="0"/>
    <n v="580"/>
    <n v="35"/>
    <n v="8"/>
    <n v="5"/>
    <n v="1996"/>
    <n v="156"/>
    <n v="161"/>
    <n v="38"/>
    <n v="1811"/>
    <n v="55"/>
    <n v="174"/>
    <n v="43"/>
    <n v="498"/>
    <n v="22"/>
    <n v="50"/>
    <n v="14"/>
    <n v="90"/>
    <n v="4"/>
    <n v="1"/>
    <n v="2"/>
    <n v="0"/>
    <n v="1"/>
    <n v="0"/>
    <n v="0"/>
    <n v="0"/>
    <n v="1"/>
    <n v="0"/>
    <n v="0"/>
    <n v="0"/>
    <n v="0"/>
    <n v="0"/>
    <n v="0"/>
    <n v="0"/>
    <n v="0"/>
    <n v="0"/>
    <n v="0"/>
    <n v="3"/>
    <n v="2"/>
    <n v="215"/>
    <n v="48"/>
    <n v="523"/>
    <n v="1586"/>
    <n v="1505"/>
    <n v="400"/>
    <n v="81"/>
    <n v="7423"/>
    <n v="0"/>
    <n v="308"/>
    <n v="1134"/>
    <n v="458"/>
    <n v="5277"/>
    <n v="112"/>
    <n v="0"/>
    <n v="1"/>
    <n v="0"/>
    <n v="1"/>
    <n v="83"/>
    <n v="33"/>
    <n v="291"/>
    <n v="481"/>
    <n v="34"/>
    <n v="151"/>
    <n v="26"/>
    <n v="453"/>
    <n v="3"/>
    <n v="2"/>
    <n v="176"/>
    <n v="46"/>
    <n v="475"/>
    <n v="1229"/>
    <n v="1271"/>
    <n v="307"/>
    <n v="72"/>
    <n v="3874"/>
  </r>
  <r>
    <x v="6"/>
    <x v="41"/>
    <x v="224"/>
    <x v="0"/>
    <n v="151"/>
    <n v="6"/>
    <n v="0"/>
    <n v="4"/>
    <n v="4"/>
    <n v="2"/>
    <n v="69"/>
    <n v="2"/>
    <n v="1"/>
    <n v="841"/>
    <n v="32"/>
    <n v="9"/>
    <n v="11"/>
    <n v="1410"/>
    <n v="34"/>
    <n v="107"/>
    <n v="107"/>
    <n v="1273"/>
    <n v="23"/>
    <n v="110"/>
    <n v="77"/>
    <n v="223"/>
    <n v="9"/>
    <n v="27"/>
    <n v="24"/>
    <n v="119"/>
    <n v="2"/>
    <n v="1"/>
    <n v="0"/>
    <n v="0"/>
    <n v="0"/>
    <n v="0"/>
    <n v="0"/>
    <n v="0"/>
    <n v="0"/>
    <n v="0"/>
    <n v="0"/>
    <n v="0"/>
    <n v="0"/>
    <n v="0"/>
    <n v="0"/>
    <n v="0"/>
    <n v="0"/>
    <n v="0"/>
    <n v="0"/>
    <n v="6"/>
    <n v="0"/>
    <n v="140"/>
    <n v="63"/>
    <n v="782"/>
    <n v="1123"/>
    <n v="1042"/>
    <n v="158"/>
    <n v="115"/>
    <n v="3622"/>
    <n v="0"/>
    <n v="24"/>
    <n v="139"/>
    <n v="1282"/>
    <n v="2019"/>
    <n v="78"/>
    <n v="5"/>
    <n v="0"/>
    <n v="4"/>
    <n v="0"/>
    <n v="71"/>
    <n v="49"/>
    <n v="569"/>
    <n v="366"/>
    <n v="18"/>
    <n v="51"/>
    <n v="84"/>
    <n v="383"/>
    <n v="6"/>
    <n v="0"/>
    <n v="131"/>
    <n v="61"/>
    <n v="764"/>
    <n v="920"/>
    <n v="883"/>
    <n v="115"/>
    <n v="112"/>
    <n v="1121"/>
  </r>
  <r>
    <x v="6"/>
    <x v="41"/>
    <x v="225"/>
    <x v="0"/>
    <n v="220"/>
    <n v="20"/>
    <n v="2"/>
    <n v="7"/>
    <n v="11"/>
    <n v="1"/>
    <n v="89"/>
    <n v="5"/>
    <n v="2"/>
    <n v="1219"/>
    <n v="58"/>
    <n v="24"/>
    <n v="3"/>
    <n v="1945"/>
    <n v="79"/>
    <n v="195"/>
    <n v="79"/>
    <n v="2139"/>
    <n v="49"/>
    <n v="225"/>
    <n v="53"/>
    <n v="283"/>
    <n v="15"/>
    <n v="29"/>
    <n v="30"/>
    <n v="201"/>
    <n v="9"/>
    <n v="4"/>
    <n v="2"/>
    <n v="0"/>
    <n v="1"/>
    <n v="0"/>
    <n v="0"/>
    <n v="0"/>
    <n v="0"/>
    <n v="0"/>
    <n v="0"/>
    <n v="0"/>
    <n v="0"/>
    <n v="0"/>
    <n v="0"/>
    <n v="1"/>
    <n v="0"/>
    <n v="0"/>
    <n v="0"/>
    <n v="18"/>
    <n v="2"/>
    <n v="196"/>
    <n v="79"/>
    <n v="1125"/>
    <n v="1549"/>
    <n v="1779"/>
    <n v="198"/>
    <n v="181"/>
    <n v="4764"/>
    <n v="0"/>
    <n v="44"/>
    <n v="218"/>
    <n v="1591"/>
    <n v="2710"/>
    <n v="113"/>
    <n v="10"/>
    <n v="1"/>
    <n v="7"/>
    <n v="1"/>
    <n v="93"/>
    <n v="60"/>
    <n v="695"/>
    <n v="590"/>
    <n v="12"/>
    <n v="57"/>
    <n v="76"/>
    <n v="504"/>
    <n v="16"/>
    <n v="2"/>
    <n v="165"/>
    <n v="77"/>
    <n v="1080"/>
    <n v="1260"/>
    <n v="1494"/>
    <n v="134"/>
    <n v="168"/>
    <n v="1508"/>
  </r>
  <r>
    <x v="6"/>
    <x v="40"/>
    <x v="226"/>
    <x v="0"/>
    <n v="50"/>
    <n v="1"/>
    <n v="0"/>
    <n v="5"/>
    <n v="0"/>
    <n v="0"/>
    <n v="0"/>
    <n v="0"/>
    <n v="0"/>
    <n v="162"/>
    <n v="30"/>
    <n v="1"/>
    <n v="1"/>
    <n v="422"/>
    <n v="38"/>
    <n v="38"/>
    <n v="9"/>
    <n v="425"/>
    <n v="18"/>
    <n v="55"/>
    <n v="22"/>
    <n v="61"/>
    <n v="5"/>
    <n v="4"/>
    <n v="5"/>
    <n v="19"/>
    <n v="4"/>
    <n v="0"/>
    <n v="1"/>
    <n v="0"/>
    <n v="0"/>
    <n v="0"/>
    <n v="0"/>
    <n v="0"/>
    <n v="0"/>
    <n v="0"/>
    <n v="0"/>
    <n v="0"/>
    <n v="0"/>
    <n v="0"/>
    <n v="0"/>
    <n v="0"/>
    <n v="0"/>
    <n v="0"/>
    <n v="0"/>
    <n v="1"/>
    <n v="0"/>
    <n v="45"/>
    <n v="0"/>
    <n v="125"/>
    <n v="321"/>
    <n v="319"/>
    <n v="43"/>
    <n v="14"/>
    <n v="1111"/>
    <n v="0"/>
    <n v="23"/>
    <n v="295"/>
    <n v="98"/>
    <n v="635"/>
    <n v="18"/>
    <n v="0"/>
    <n v="0"/>
    <n v="0"/>
    <n v="0"/>
    <n v="16"/>
    <n v="0"/>
    <n v="58"/>
    <n v="74"/>
    <n v="4"/>
    <n v="16"/>
    <n v="0"/>
    <n v="67"/>
    <n v="1"/>
    <n v="0"/>
    <n v="38"/>
    <n v="0"/>
    <n v="107"/>
    <n v="226"/>
    <n v="236"/>
    <n v="31"/>
    <n v="13"/>
    <n v="327"/>
  </r>
  <r>
    <x v="6"/>
    <x v="42"/>
    <x v="227"/>
    <x v="0"/>
    <n v="103"/>
    <n v="1"/>
    <n v="0"/>
    <n v="7"/>
    <n v="15"/>
    <n v="1"/>
    <n v="1"/>
    <n v="0"/>
    <n v="0"/>
    <n v="381"/>
    <n v="41"/>
    <n v="31"/>
    <n v="5"/>
    <n v="1103"/>
    <n v="33"/>
    <n v="206"/>
    <n v="52"/>
    <n v="1035"/>
    <n v="8"/>
    <n v="316"/>
    <n v="52"/>
    <n v="200"/>
    <n v="0"/>
    <n v="17"/>
    <n v="29"/>
    <n v="22"/>
    <n v="2"/>
    <n v="1"/>
    <n v="0"/>
    <n v="0"/>
    <n v="0"/>
    <n v="0"/>
    <n v="0"/>
    <n v="0"/>
    <n v="0"/>
    <n v="0"/>
    <n v="0"/>
    <n v="0"/>
    <n v="0"/>
    <n v="0"/>
    <n v="0"/>
    <n v="0"/>
    <n v="0"/>
    <n v="0"/>
    <n v="0"/>
    <n v="1"/>
    <n v="0"/>
    <n v="77"/>
    <n v="1"/>
    <n v="290"/>
    <n v="775"/>
    <n v="631"/>
    <n v="148"/>
    <n v="19"/>
    <n v="5949"/>
    <n v="0"/>
    <n v="13"/>
    <n v="492"/>
    <n v="2067"/>
    <n v="3182"/>
    <n v="35"/>
    <n v="0"/>
    <n v="0"/>
    <n v="0"/>
    <n v="0"/>
    <n v="27"/>
    <n v="0"/>
    <n v="143"/>
    <n v="188"/>
    <n v="8"/>
    <n v="83"/>
    <n v="3"/>
    <n v="163"/>
    <n v="0"/>
    <n v="0"/>
    <n v="56"/>
    <n v="0"/>
    <n v="255"/>
    <n v="494"/>
    <n v="439"/>
    <n v="108"/>
    <n v="15"/>
    <n v="2019"/>
  </r>
  <r>
    <x v="6"/>
    <x v="40"/>
    <x v="228"/>
    <x v="0"/>
    <n v="55"/>
    <n v="1"/>
    <n v="0"/>
    <n v="6"/>
    <n v="5"/>
    <n v="2"/>
    <n v="2"/>
    <n v="0"/>
    <n v="0"/>
    <n v="247"/>
    <n v="34"/>
    <n v="4"/>
    <n v="2"/>
    <n v="818"/>
    <n v="72"/>
    <n v="116"/>
    <n v="20"/>
    <n v="777"/>
    <n v="59"/>
    <n v="139"/>
    <n v="25"/>
    <n v="105"/>
    <n v="4"/>
    <n v="21"/>
    <n v="3"/>
    <n v="37"/>
    <n v="2"/>
    <n v="0"/>
    <n v="0"/>
    <n v="0"/>
    <n v="0"/>
    <n v="0"/>
    <n v="0"/>
    <n v="0"/>
    <n v="0"/>
    <n v="0"/>
    <n v="0"/>
    <n v="0"/>
    <n v="0"/>
    <n v="0"/>
    <n v="0"/>
    <n v="0"/>
    <n v="0"/>
    <n v="0"/>
    <n v="0"/>
    <n v="1"/>
    <n v="0"/>
    <n v="40"/>
    <n v="2"/>
    <n v="203"/>
    <n v="580"/>
    <n v="541"/>
    <n v="72"/>
    <n v="34"/>
    <n v="2700"/>
    <n v="0"/>
    <n v="141"/>
    <n v="825"/>
    <n v="201"/>
    <n v="1418"/>
    <n v="12"/>
    <n v="1"/>
    <n v="0"/>
    <n v="0"/>
    <n v="0"/>
    <n v="9"/>
    <n v="1"/>
    <n v="95"/>
    <n v="114"/>
    <n v="2"/>
    <n v="23"/>
    <n v="18"/>
    <n v="123"/>
    <n v="1"/>
    <n v="0"/>
    <n v="25"/>
    <n v="2"/>
    <n v="190"/>
    <n v="425"/>
    <n v="416"/>
    <n v="37"/>
    <n v="31"/>
    <n v="770"/>
  </r>
  <r>
    <x v="6"/>
    <x v="43"/>
    <x v="229"/>
    <x v="0"/>
    <n v="78"/>
    <n v="1"/>
    <n v="0"/>
    <n v="2"/>
    <n v="4"/>
    <n v="4"/>
    <n v="1"/>
    <n v="0"/>
    <n v="0"/>
    <n v="254"/>
    <n v="29"/>
    <n v="7"/>
    <n v="6"/>
    <n v="759"/>
    <n v="39"/>
    <n v="111"/>
    <n v="48"/>
    <n v="856"/>
    <n v="10"/>
    <n v="191"/>
    <n v="135"/>
    <n v="165"/>
    <n v="2"/>
    <n v="42"/>
    <n v="5"/>
    <n v="19"/>
    <n v="2"/>
    <n v="2"/>
    <n v="0"/>
    <n v="0"/>
    <n v="0"/>
    <n v="0"/>
    <n v="0"/>
    <n v="0"/>
    <n v="0"/>
    <n v="0"/>
    <n v="0"/>
    <n v="0"/>
    <n v="0"/>
    <n v="0"/>
    <n v="0"/>
    <n v="0"/>
    <n v="0"/>
    <n v="0"/>
    <n v="0"/>
    <n v="1"/>
    <n v="0"/>
    <n v="64"/>
    <n v="1"/>
    <n v="209"/>
    <n v="534"/>
    <n v="495"/>
    <n v="111"/>
    <n v="15"/>
    <n v="3719"/>
    <n v="0"/>
    <n v="20"/>
    <n v="1236"/>
    <n v="544"/>
    <n v="1799"/>
    <n v="37"/>
    <n v="0"/>
    <n v="0"/>
    <n v="0"/>
    <n v="0"/>
    <n v="24"/>
    <n v="0"/>
    <n v="87"/>
    <n v="96"/>
    <n v="2"/>
    <n v="25"/>
    <n v="1"/>
    <n v="94"/>
    <n v="0"/>
    <n v="0"/>
    <n v="52"/>
    <n v="1"/>
    <n v="186"/>
    <n v="339"/>
    <n v="357"/>
    <n v="66"/>
    <n v="12"/>
    <n v="975"/>
  </r>
  <r>
    <x v="6"/>
    <x v="42"/>
    <x v="230"/>
    <x v="0"/>
    <n v="89"/>
    <n v="1"/>
    <n v="0"/>
    <n v="1"/>
    <n v="11"/>
    <n v="4"/>
    <n v="1"/>
    <n v="0"/>
    <n v="0"/>
    <n v="254"/>
    <n v="4"/>
    <n v="21"/>
    <n v="6"/>
    <n v="770"/>
    <n v="13"/>
    <n v="119"/>
    <n v="30"/>
    <n v="675"/>
    <n v="11"/>
    <n v="143"/>
    <n v="57"/>
    <n v="150"/>
    <n v="4"/>
    <n v="14"/>
    <n v="9"/>
    <n v="15"/>
    <n v="1"/>
    <n v="0"/>
    <n v="0"/>
    <n v="0"/>
    <n v="0"/>
    <n v="0"/>
    <n v="0"/>
    <n v="0"/>
    <n v="0"/>
    <n v="0"/>
    <n v="0"/>
    <n v="0"/>
    <n v="0"/>
    <n v="0"/>
    <n v="0"/>
    <n v="0"/>
    <n v="0"/>
    <n v="0"/>
    <n v="0"/>
    <n v="0"/>
    <n v="0"/>
    <n v="68"/>
    <n v="1"/>
    <n v="220"/>
    <n v="577"/>
    <n v="445"/>
    <n v="118"/>
    <n v="14"/>
    <n v="3920"/>
    <n v="0"/>
    <n v="57"/>
    <n v="1081"/>
    <n v="509"/>
    <n v="2154"/>
    <n v="39"/>
    <n v="0"/>
    <n v="0"/>
    <n v="0"/>
    <n v="0"/>
    <n v="30"/>
    <n v="1"/>
    <n v="88"/>
    <n v="71"/>
    <n v="6"/>
    <n v="49"/>
    <n v="1"/>
    <n v="130"/>
    <n v="0"/>
    <n v="0"/>
    <n v="57"/>
    <n v="1"/>
    <n v="193"/>
    <n v="408"/>
    <n v="288"/>
    <n v="83"/>
    <n v="11"/>
    <n v="1346"/>
  </r>
  <r>
    <x v="6"/>
    <x v="44"/>
    <x v="231"/>
    <x v="0"/>
    <n v="89"/>
    <n v="2"/>
    <n v="0"/>
    <n v="2"/>
    <n v="11"/>
    <n v="2"/>
    <n v="1"/>
    <n v="0"/>
    <n v="0"/>
    <n v="391"/>
    <n v="6"/>
    <n v="14"/>
    <n v="5"/>
    <n v="737"/>
    <n v="9"/>
    <n v="107"/>
    <n v="19"/>
    <n v="770"/>
    <n v="5"/>
    <n v="120"/>
    <n v="78"/>
    <n v="180"/>
    <n v="1"/>
    <n v="33"/>
    <n v="5"/>
    <n v="29"/>
    <n v="0"/>
    <n v="2"/>
    <n v="0"/>
    <n v="0"/>
    <n v="0"/>
    <n v="0"/>
    <n v="0"/>
    <n v="0"/>
    <n v="0"/>
    <n v="0"/>
    <n v="0"/>
    <n v="0"/>
    <n v="0"/>
    <n v="0"/>
    <n v="0"/>
    <n v="0"/>
    <n v="0"/>
    <n v="0"/>
    <n v="0"/>
    <n v="2"/>
    <n v="0"/>
    <n v="72"/>
    <n v="1"/>
    <n v="362"/>
    <n v="591"/>
    <n v="558"/>
    <n v="137"/>
    <n v="27"/>
    <n v="3434"/>
    <n v="0"/>
    <n v="4"/>
    <n v="602"/>
    <n v="673"/>
    <n v="2046"/>
    <n v="36"/>
    <n v="0"/>
    <n v="0"/>
    <n v="0"/>
    <n v="0"/>
    <n v="31"/>
    <n v="0"/>
    <n v="212"/>
    <n v="138"/>
    <n v="8"/>
    <n v="51"/>
    <n v="6"/>
    <n v="148"/>
    <n v="2"/>
    <n v="0"/>
    <n v="62"/>
    <n v="1"/>
    <n v="322"/>
    <n v="426"/>
    <n v="425"/>
    <n v="90"/>
    <n v="24"/>
    <n v="1270"/>
  </r>
  <r>
    <x v="6"/>
    <x v="45"/>
    <x v="232"/>
    <x v="0"/>
    <n v="103"/>
    <n v="3"/>
    <n v="0"/>
    <n v="2"/>
    <n v="13"/>
    <n v="6"/>
    <n v="9"/>
    <n v="0"/>
    <n v="0"/>
    <n v="437"/>
    <n v="10"/>
    <n v="12"/>
    <n v="49"/>
    <n v="902"/>
    <n v="9"/>
    <n v="115"/>
    <n v="53"/>
    <n v="965"/>
    <n v="10"/>
    <n v="89"/>
    <n v="193"/>
    <n v="150"/>
    <n v="1"/>
    <n v="21"/>
    <n v="21"/>
    <n v="41"/>
    <n v="2"/>
    <n v="1"/>
    <n v="2"/>
    <n v="0"/>
    <n v="0"/>
    <n v="0"/>
    <n v="0"/>
    <n v="0"/>
    <n v="0"/>
    <n v="0"/>
    <n v="0"/>
    <n v="0"/>
    <n v="0"/>
    <n v="0"/>
    <n v="0"/>
    <n v="0"/>
    <n v="0"/>
    <n v="0"/>
    <n v="0"/>
    <n v="3"/>
    <n v="0"/>
    <n v="78"/>
    <n v="9"/>
    <n v="361"/>
    <n v="705"/>
    <n v="653"/>
    <n v="104"/>
    <n v="34"/>
    <n v="3274"/>
    <n v="0"/>
    <n v="10"/>
    <n v="700"/>
    <n v="687"/>
    <n v="1751"/>
    <n v="48"/>
    <n v="2"/>
    <n v="0"/>
    <n v="1"/>
    <n v="0"/>
    <n v="37"/>
    <n v="9"/>
    <n v="192"/>
    <n v="163"/>
    <n v="4"/>
    <n v="40"/>
    <n v="4"/>
    <n v="168"/>
    <n v="2"/>
    <n v="0"/>
    <n v="71"/>
    <n v="9"/>
    <n v="333"/>
    <n v="514"/>
    <n v="529"/>
    <n v="71"/>
    <n v="33"/>
    <n v="1059"/>
  </r>
  <r>
    <x v="6"/>
    <x v="42"/>
    <x v="233"/>
    <x v="0"/>
    <n v="56"/>
    <n v="0"/>
    <n v="0"/>
    <n v="0"/>
    <n v="4"/>
    <n v="2"/>
    <n v="3"/>
    <n v="0"/>
    <n v="0"/>
    <n v="188"/>
    <n v="9"/>
    <n v="8"/>
    <n v="2"/>
    <n v="366"/>
    <n v="2"/>
    <n v="45"/>
    <n v="15"/>
    <n v="409"/>
    <n v="0"/>
    <n v="55"/>
    <n v="64"/>
    <n v="55"/>
    <n v="0"/>
    <n v="5"/>
    <n v="8"/>
    <n v="22"/>
    <n v="1"/>
    <n v="0"/>
    <n v="0"/>
    <n v="0"/>
    <n v="0"/>
    <n v="0"/>
    <n v="0"/>
    <n v="0"/>
    <n v="0"/>
    <n v="0"/>
    <n v="0"/>
    <n v="0"/>
    <n v="0"/>
    <n v="0"/>
    <n v="0"/>
    <n v="0"/>
    <n v="0"/>
    <n v="0"/>
    <n v="0"/>
    <n v="0"/>
    <n v="0"/>
    <n v="47"/>
    <n v="3"/>
    <n v="165"/>
    <n v="294"/>
    <n v="281"/>
    <n v="42"/>
    <n v="21"/>
    <n v="1810"/>
    <n v="0"/>
    <n v="2"/>
    <n v="339"/>
    <n v="406"/>
    <n v="1002"/>
    <n v="22"/>
    <n v="0"/>
    <n v="0"/>
    <n v="0"/>
    <n v="0"/>
    <n v="17"/>
    <n v="3"/>
    <n v="83"/>
    <n v="64"/>
    <n v="2"/>
    <n v="26"/>
    <n v="5"/>
    <n v="67"/>
    <n v="0"/>
    <n v="0"/>
    <n v="39"/>
    <n v="3"/>
    <n v="153"/>
    <n v="226"/>
    <n v="211"/>
    <n v="29"/>
    <n v="20"/>
    <n v="618"/>
  </r>
  <r>
    <x v="6"/>
    <x v="44"/>
    <x v="234"/>
    <x v="0"/>
    <n v="25"/>
    <n v="0"/>
    <n v="0"/>
    <n v="0"/>
    <n v="2"/>
    <n v="2"/>
    <n v="0"/>
    <n v="0"/>
    <n v="0"/>
    <n v="109"/>
    <n v="8"/>
    <n v="8"/>
    <n v="1"/>
    <n v="238"/>
    <n v="13"/>
    <n v="38"/>
    <n v="7"/>
    <n v="303"/>
    <n v="7"/>
    <n v="76"/>
    <n v="49"/>
    <n v="57"/>
    <n v="5"/>
    <n v="8"/>
    <n v="4"/>
    <n v="11"/>
    <n v="0"/>
    <n v="0"/>
    <n v="0"/>
    <n v="0"/>
    <n v="0"/>
    <n v="0"/>
    <n v="0"/>
    <n v="0"/>
    <n v="0"/>
    <n v="0"/>
    <n v="0"/>
    <n v="0"/>
    <n v="0"/>
    <n v="0"/>
    <n v="0"/>
    <n v="0"/>
    <n v="0"/>
    <n v="0"/>
    <n v="0"/>
    <n v="0"/>
    <n v="0"/>
    <n v="21"/>
    <n v="0"/>
    <n v="91"/>
    <n v="173"/>
    <n v="162"/>
    <n v="37"/>
    <n v="10"/>
    <n v="1049"/>
    <n v="0"/>
    <n v="35"/>
    <n v="299"/>
    <n v="263"/>
    <n v="410"/>
    <n v="6"/>
    <n v="0"/>
    <n v="0"/>
    <n v="0"/>
    <n v="0"/>
    <n v="6"/>
    <n v="0"/>
    <n v="38"/>
    <n v="26"/>
    <n v="1"/>
    <n v="4"/>
    <n v="2"/>
    <n v="35"/>
    <n v="0"/>
    <n v="0"/>
    <n v="17"/>
    <n v="0"/>
    <n v="77"/>
    <n v="104"/>
    <n v="112"/>
    <n v="20"/>
    <n v="9"/>
    <n v="179"/>
  </r>
  <r>
    <x v="6"/>
    <x v="45"/>
    <x v="235"/>
    <x v="0"/>
    <n v="69"/>
    <n v="1"/>
    <n v="0"/>
    <n v="2"/>
    <n v="4"/>
    <n v="2"/>
    <n v="1"/>
    <n v="0"/>
    <n v="0"/>
    <n v="171"/>
    <n v="13"/>
    <n v="5"/>
    <n v="7"/>
    <n v="782"/>
    <n v="14"/>
    <n v="92"/>
    <n v="36"/>
    <n v="632"/>
    <n v="16"/>
    <n v="104"/>
    <n v="62"/>
    <n v="208"/>
    <n v="1"/>
    <n v="28"/>
    <n v="14"/>
    <n v="20"/>
    <n v="0"/>
    <n v="0"/>
    <n v="0"/>
    <n v="0"/>
    <n v="0"/>
    <n v="0"/>
    <n v="0"/>
    <n v="0"/>
    <n v="0"/>
    <n v="0"/>
    <n v="0"/>
    <n v="0"/>
    <n v="0"/>
    <n v="0"/>
    <n v="0"/>
    <n v="0"/>
    <n v="0"/>
    <n v="0"/>
    <n v="0"/>
    <n v="1"/>
    <n v="0"/>
    <n v="60"/>
    <n v="1"/>
    <n v="144"/>
    <n v="626"/>
    <n v="438"/>
    <n v="154"/>
    <n v="20"/>
    <n v="3104"/>
    <n v="0"/>
    <n v="12"/>
    <n v="802"/>
    <n v="315"/>
    <n v="1872"/>
    <n v="20"/>
    <n v="0"/>
    <n v="0"/>
    <n v="0"/>
    <n v="0"/>
    <n v="16"/>
    <n v="0"/>
    <n v="70"/>
    <n v="90"/>
    <n v="5"/>
    <n v="57"/>
    <n v="1"/>
    <n v="121"/>
    <n v="1"/>
    <n v="0"/>
    <n v="47"/>
    <n v="1"/>
    <n v="130"/>
    <n v="464"/>
    <n v="321"/>
    <n v="111"/>
    <n v="16"/>
    <n v="1270"/>
  </r>
  <r>
    <x v="6"/>
    <x v="43"/>
    <x v="236"/>
    <x v="0"/>
    <n v="68"/>
    <n v="7"/>
    <n v="0"/>
    <n v="1"/>
    <n v="2"/>
    <n v="1"/>
    <n v="3"/>
    <n v="0"/>
    <n v="0"/>
    <n v="474"/>
    <n v="18"/>
    <n v="12"/>
    <n v="6"/>
    <n v="527"/>
    <n v="10"/>
    <n v="58"/>
    <n v="19"/>
    <n v="552"/>
    <n v="23"/>
    <n v="38"/>
    <n v="14"/>
    <n v="84"/>
    <n v="2"/>
    <n v="15"/>
    <n v="4"/>
    <n v="64"/>
    <n v="0"/>
    <n v="0"/>
    <n v="1"/>
    <n v="0"/>
    <n v="0"/>
    <n v="0"/>
    <n v="0"/>
    <n v="0"/>
    <n v="0"/>
    <n v="0"/>
    <n v="0"/>
    <n v="0"/>
    <n v="0"/>
    <n v="0"/>
    <n v="0"/>
    <n v="0"/>
    <n v="0"/>
    <n v="0"/>
    <n v="0"/>
    <n v="7"/>
    <n v="0"/>
    <n v="64"/>
    <n v="3"/>
    <n v="437"/>
    <n v="426"/>
    <n v="466"/>
    <n v="61"/>
    <n v="63"/>
    <n v="1367"/>
    <n v="0"/>
    <n v="18"/>
    <n v="279"/>
    <n v="164"/>
    <n v="858"/>
    <n v="49"/>
    <n v="5"/>
    <n v="0"/>
    <n v="4"/>
    <n v="0"/>
    <n v="41"/>
    <n v="1"/>
    <n v="291"/>
    <n v="142"/>
    <n v="1"/>
    <n v="13"/>
    <n v="14"/>
    <n v="143"/>
    <n v="5"/>
    <n v="0"/>
    <n v="60"/>
    <n v="3"/>
    <n v="426"/>
    <n v="345"/>
    <n v="408"/>
    <n v="39"/>
    <n v="59"/>
    <n v="522"/>
  </r>
  <r>
    <x v="6"/>
    <x v="44"/>
    <x v="237"/>
    <x v="0"/>
    <n v="58"/>
    <n v="1"/>
    <n v="0"/>
    <n v="5"/>
    <n v="2"/>
    <n v="1"/>
    <n v="7"/>
    <n v="0"/>
    <n v="0"/>
    <n v="208"/>
    <n v="14"/>
    <n v="4"/>
    <n v="1"/>
    <n v="552"/>
    <n v="53"/>
    <n v="83"/>
    <n v="30"/>
    <n v="471"/>
    <n v="9"/>
    <n v="133"/>
    <n v="20"/>
    <n v="63"/>
    <n v="0"/>
    <n v="13"/>
    <n v="10"/>
    <n v="11"/>
    <n v="1"/>
    <n v="0"/>
    <n v="0"/>
    <n v="0"/>
    <n v="0"/>
    <n v="0"/>
    <n v="0"/>
    <n v="0"/>
    <n v="0"/>
    <n v="0"/>
    <n v="0"/>
    <n v="0"/>
    <n v="0"/>
    <n v="0"/>
    <n v="0"/>
    <n v="0"/>
    <n v="0"/>
    <n v="0"/>
    <n v="0"/>
    <n v="1"/>
    <n v="0"/>
    <n v="47"/>
    <n v="7"/>
    <n v="186"/>
    <n v="367"/>
    <n v="301"/>
    <n v="40"/>
    <n v="10"/>
    <n v="1820"/>
    <n v="0"/>
    <n v="12"/>
    <n v="684"/>
    <n v="239"/>
    <n v="834"/>
    <n v="24"/>
    <n v="0"/>
    <n v="0"/>
    <n v="0"/>
    <n v="0"/>
    <n v="20"/>
    <n v="6"/>
    <n v="109"/>
    <n v="78"/>
    <n v="4"/>
    <n v="14"/>
    <n v="2"/>
    <n v="82"/>
    <n v="0"/>
    <n v="0"/>
    <n v="34"/>
    <n v="7"/>
    <n v="164"/>
    <n v="247"/>
    <n v="202"/>
    <n v="20"/>
    <n v="8"/>
    <n v="410"/>
  </r>
  <r>
    <x v="6"/>
    <x v="43"/>
    <x v="238"/>
    <x v="0"/>
    <n v="129"/>
    <n v="3"/>
    <n v="1"/>
    <n v="4"/>
    <n v="17"/>
    <n v="4"/>
    <n v="0"/>
    <n v="0"/>
    <n v="0"/>
    <n v="728"/>
    <n v="48"/>
    <n v="42"/>
    <n v="24"/>
    <n v="1174"/>
    <n v="28"/>
    <n v="204"/>
    <n v="26"/>
    <n v="1281"/>
    <n v="24"/>
    <n v="195"/>
    <n v="57"/>
    <n v="178"/>
    <n v="4"/>
    <n v="33"/>
    <n v="5"/>
    <n v="89"/>
    <n v="5"/>
    <n v="2"/>
    <n v="1"/>
    <n v="0"/>
    <n v="0"/>
    <n v="0"/>
    <n v="0"/>
    <n v="0"/>
    <n v="0"/>
    <n v="0"/>
    <n v="0"/>
    <n v="0"/>
    <n v="0"/>
    <n v="0"/>
    <n v="0"/>
    <n v="0"/>
    <n v="0"/>
    <n v="0"/>
    <n v="0"/>
    <n v="3"/>
    <n v="1"/>
    <n v="102"/>
    <n v="0"/>
    <n v="602"/>
    <n v="885"/>
    <n v="977"/>
    <n v="122"/>
    <n v="78"/>
    <n v="3258"/>
    <n v="0"/>
    <n v="59"/>
    <n v="975"/>
    <n v="212"/>
    <n v="1871"/>
    <n v="50"/>
    <n v="1"/>
    <n v="0"/>
    <n v="0"/>
    <n v="0"/>
    <n v="32"/>
    <n v="0"/>
    <n v="390"/>
    <n v="216"/>
    <n v="7"/>
    <n v="41"/>
    <n v="18"/>
    <n v="210"/>
    <n v="2"/>
    <n v="1"/>
    <n v="81"/>
    <n v="0"/>
    <n v="572"/>
    <n v="652"/>
    <n v="781"/>
    <n v="79"/>
    <n v="71"/>
    <n v="1113"/>
  </r>
  <r>
    <x v="6"/>
    <x v="43"/>
    <x v="239"/>
    <x v="0"/>
    <n v="108"/>
    <n v="6"/>
    <n v="0"/>
    <n v="2"/>
    <n v="10"/>
    <n v="4"/>
    <n v="0"/>
    <n v="0"/>
    <n v="0"/>
    <n v="337"/>
    <n v="9"/>
    <n v="13"/>
    <n v="19"/>
    <n v="932"/>
    <n v="27"/>
    <n v="127"/>
    <n v="37"/>
    <n v="759"/>
    <n v="12"/>
    <n v="142"/>
    <n v="53"/>
    <n v="189"/>
    <n v="4"/>
    <n v="41"/>
    <n v="7"/>
    <n v="30"/>
    <n v="5"/>
    <n v="0"/>
    <n v="0"/>
    <n v="0"/>
    <n v="0"/>
    <n v="0"/>
    <n v="0"/>
    <n v="0"/>
    <n v="0"/>
    <n v="0"/>
    <n v="0"/>
    <n v="0"/>
    <n v="0"/>
    <n v="0"/>
    <n v="0"/>
    <n v="0"/>
    <n v="0"/>
    <n v="0"/>
    <n v="0"/>
    <n v="6"/>
    <n v="0"/>
    <n v="91"/>
    <n v="0"/>
    <n v="291"/>
    <n v="708"/>
    <n v="536"/>
    <n v="132"/>
    <n v="25"/>
    <n v="2785"/>
    <n v="0"/>
    <n v="29"/>
    <n v="685"/>
    <n v="280"/>
    <n v="1699"/>
    <n v="48"/>
    <n v="4"/>
    <n v="0"/>
    <n v="0"/>
    <n v="0"/>
    <n v="25"/>
    <n v="0"/>
    <n v="77"/>
    <n v="116"/>
    <n v="8"/>
    <n v="34"/>
    <n v="4"/>
    <n v="149"/>
    <n v="6"/>
    <n v="0"/>
    <n v="71"/>
    <n v="0"/>
    <n v="262"/>
    <n v="512"/>
    <n v="407"/>
    <n v="85"/>
    <n v="20"/>
    <n v="1096"/>
  </r>
  <r>
    <x v="6"/>
    <x v="42"/>
    <x v="240"/>
    <x v="0"/>
    <n v="103"/>
    <n v="2"/>
    <n v="0"/>
    <n v="2"/>
    <n v="12"/>
    <n v="3"/>
    <n v="0"/>
    <n v="0"/>
    <n v="0"/>
    <n v="482"/>
    <n v="24"/>
    <n v="58"/>
    <n v="25"/>
    <n v="1075"/>
    <n v="69"/>
    <n v="134"/>
    <n v="57"/>
    <n v="995"/>
    <n v="84"/>
    <n v="147"/>
    <n v="137"/>
    <n v="189"/>
    <n v="11"/>
    <n v="44"/>
    <n v="14"/>
    <n v="33"/>
    <n v="1"/>
    <n v="2"/>
    <n v="1"/>
    <n v="0"/>
    <n v="0"/>
    <n v="0"/>
    <n v="0"/>
    <n v="0"/>
    <n v="0"/>
    <n v="0"/>
    <n v="0"/>
    <n v="0"/>
    <n v="0"/>
    <n v="0"/>
    <n v="0"/>
    <n v="0"/>
    <n v="0"/>
    <n v="0"/>
    <n v="0"/>
    <n v="2"/>
    <n v="0"/>
    <n v="85"/>
    <n v="0"/>
    <n v="368"/>
    <n v="783"/>
    <n v="611"/>
    <n v="117"/>
    <n v="27"/>
    <n v="3699"/>
    <n v="0"/>
    <n v="235"/>
    <n v="1056"/>
    <n v="358"/>
    <n v="1900"/>
    <n v="39"/>
    <n v="0"/>
    <n v="0"/>
    <n v="0"/>
    <n v="0"/>
    <n v="26"/>
    <n v="0"/>
    <n v="191"/>
    <n v="123"/>
    <n v="5"/>
    <n v="51"/>
    <n v="4"/>
    <n v="171"/>
    <n v="1"/>
    <n v="0"/>
    <n v="65"/>
    <n v="0"/>
    <n v="323"/>
    <n v="529"/>
    <n v="465"/>
    <n v="63"/>
    <n v="19"/>
    <n v="1108"/>
  </r>
  <r>
    <x v="6"/>
    <x v="44"/>
    <x v="241"/>
    <x v="0"/>
    <n v="70"/>
    <n v="4"/>
    <n v="0"/>
    <n v="2"/>
    <n v="13"/>
    <n v="2"/>
    <n v="5"/>
    <n v="0"/>
    <n v="0"/>
    <n v="324"/>
    <n v="13"/>
    <n v="32"/>
    <n v="18"/>
    <n v="894"/>
    <n v="12"/>
    <n v="186"/>
    <n v="39"/>
    <n v="853"/>
    <n v="5"/>
    <n v="221"/>
    <n v="124"/>
    <n v="106"/>
    <n v="2"/>
    <n v="16"/>
    <n v="20"/>
    <n v="71"/>
    <n v="4"/>
    <n v="4"/>
    <n v="1"/>
    <n v="0"/>
    <n v="1"/>
    <n v="0"/>
    <n v="0"/>
    <n v="0"/>
    <n v="0"/>
    <n v="0"/>
    <n v="0"/>
    <n v="0"/>
    <n v="0"/>
    <n v="0"/>
    <n v="0"/>
    <n v="0"/>
    <n v="0"/>
    <n v="0"/>
    <n v="0"/>
    <n v="2"/>
    <n v="0"/>
    <n v="47"/>
    <n v="5"/>
    <n v="257"/>
    <n v="626"/>
    <n v="488"/>
    <n v="64"/>
    <n v="58"/>
    <n v="2386"/>
    <n v="0"/>
    <n v="5"/>
    <n v="359"/>
    <n v="868"/>
    <n v="1069"/>
    <n v="19"/>
    <n v="1"/>
    <n v="0"/>
    <n v="1"/>
    <n v="0"/>
    <n v="15"/>
    <n v="3"/>
    <n v="108"/>
    <n v="105"/>
    <n v="3"/>
    <n v="13"/>
    <n v="13"/>
    <n v="155"/>
    <n v="2"/>
    <n v="0"/>
    <n v="34"/>
    <n v="4"/>
    <n v="219"/>
    <n v="427"/>
    <n v="327"/>
    <n v="38"/>
    <n v="48"/>
    <n v="482"/>
  </r>
  <r>
    <x v="6"/>
    <x v="41"/>
    <x v="242"/>
    <x v="0"/>
    <n v="108"/>
    <n v="11"/>
    <n v="2"/>
    <n v="8"/>
    <n v="1"/>
    <n v="2"/>
    <n v="72"/>
    <n v="0"/>
    <n v="0"/>
    <n v="622"/>
    <n v="26"/>
    <n v="2"/>
    <n v="10"/>
    <n v="1000"/>
    <n v="57"/>
    <n v="20"/>
    <n v="103"/>
    <n v="965"/>
    <n v="44"/>
    <n v="22"/>
    <n v="90"/>
    <n v="203"/>
    <n v="4"/>
    <n v="2"/>
    <n v="22"/>
    <n v="90"/>
    <n v="5"/>
    <n v="1"/>
    <n v="0"/>
    <n v="0"/>
    <n v="0"/>
    <n v="0"/>
    <n v="0"/>
    <n v="0"/>
    <n v="0"/>
    <n v="0"/>
    <n v="0"/>
    <n v="0"/>
    <n v="0"/>
    <n v="0"/>
    <n v="0"/>
    <n v="0"/>
    <n v="0"/>
    <n v="0"/>
    <n v="0"/>
    <n v="11"/>
    <n v="2"/>
    <n v="95"/>
    <n v="71"/>
    <n v="577"/>
    <n v="796"/>
    <n v="785"/>
    <n v="166"/>
    <n v="83"/>
    <n v="3364"/>
    <n v="0"/>
    <n v="28"/>
    <n v="69"/>
    <n v="931"/>
    <n v="2223"/>
    <n v="60"/>
    <n v="7"/>
    <n v="2"/>
    <n v="7"/>
    <n v="2"/>
    <n v="50"/>
    <n v="68"/>
    <n v="395"/>
    <n v="315"/>
    <n v="20"/>
    <n v="69"/>
    <n v="60"/>
    <n v="281"/>
    <n v="11"/>
    <n v="2"/>
    <n v="88"/>
    <n v="70"/>
    <n v="546"/>
    <n v="658"/>
    <n v="697"/>
    <n v="133"/>
    <n v="82"/>
    <n v="1506"/>
  </r>
  <r>
    <x v="6"/>
    <x v="45"/>
    <x v="243"/>
    <x v="0"/>
    <n v="84"/>
    <n v="1"/>
    <n v="0"/>
    <n v="4"/>
    <n v="2"/>
    <n v="3"/>
    <n v="0"/>
    <n v="0"/>
    <n v="0"/>
    <n v="334"/>
    <n v="17"/>
    <n v="4"/>
    <n v="0"/>
    <n v="989"/>
    <n v="61"/>
    <n v="69"/>
    <n v="18"/>
    <n v="854"/>
    <n v="31"/>
    <n v="190"/>
    <n v="23"/>
    <n v="296"/>
    <n v="12"/>
    <n v="34"/>
    <n v="6"/>
    <n v="18"/>
    <n v="1"/>
    <n v="0"/>
    <n v="0"/>
    <n v="0"/>
    <n v="0"/>
    <n v="0"/>
    <n v="0"/>
    <n v="0"/>
    <n v="0"/>
    <n v="0"/>
    <n v="0"/>
    <n v="0"/>
    <n v="0"/>
    <n v="0"/>
    <n v="0"/>
    <n v="0"/>
    <n v="0"/>
    <n v="0"/>
    <n v="0"/>
    <n v="1"/>
    <n v="0"/>
    <n v="74"/>
    <n v="0"/>
    <n v="307"/>
    <n v="818"/>
    <n v="591"/>
    <n v="232"/>
    <n v="16"/>
    <n v="4147"/>
    <n v="0"/>
    <n v="63"/>
    <n v="1232"/>
    <n v="191"/>
    <n v="2504"/>
    <n v="33"/>
    <n v="0"/>
    <n v="0"/>
    <n v="0"/>
    <n v="0"/>
    <n v="28"/>
    <n v="0"/>
    <n v="132"/>
    <n v="136"/>
    <n v="14"/>
    <n v="54"/>
    <n v="6"/>
    <n v="219"/>
    <n v="1"/>
    <n v="0"/>
    <n v="57"/>
    <n v="0"/>
    <n v="265"/>
    <n v="569"/>
    <n v="413"/>
    <n v="138"/>
    <n v="12"/>
    <n v="1364"/>
  </r>
  <r>
    <x v="6"/>
    <x v="45"/>
    <x v="244"/>
    <x v="0"/>
    <n v="100"/>
    <n v="7"/>
    <n v="0"/>
    <n v="2"/>
    <n v="8"/>
    <n v="0"/>
    <n v="0"/>
    <n v="0"/>
    <n v="0"/>
    <n v="339"/>
    <n v="25"/>
    <n v="6"/>
    <n v="7"/>
    <n v="937"/>
    <n v="24"/>
    <n v="183"/>
    <n v="36"/>
    <n v="957"/>
    <n v="27"/>
    <n v="189"/>
    <n v="33"/>
    <n v="120"/>
    <n v="1"/>
    <n v="31"/>
    <n v="3"/>
    <n v="58"/>
    <n v="4"/>
    <n v="1"/>
    <n v="1"/>
    <n v="0"/>
    <n v="0"/>
    <n v="0"/>
    <n v="0"/>
    <n v="0"/>
    <n v="0"/>
    <n v="0"/>
    <n v="0"/>
    <n v="0"/>
    <n v="0"/>
    <n v="0"/>
    <n v="0"/>
    <n v="0"/>
    <n v="0"/>
    <n v="0"/>
    <n v="0"/>
    <n v="7"/>
    <n v="0"/>
    <n v="87"/>
    <n v="0"/>
    <n v="297"/>
    <n v="660"/>
    <n v="673"/>
    <n v="78"/>
    <n v="50"/>
    <n v="3126"/>
    <n v="0"/>
    <n v="14"/>
    <n v="874"/>
    <n v="434"/>
    <n v="1697"/>
    <n v="32"/>
    <n v="1"/>
    <n v="0"/>
    <n v="0"/>
    <n v="0"/>
    <n v="25"/>
    <n v="0"/>
    <n v="147"/>
    <n v="136"/>
    <n v="7"/>
    <n v="27"/>
    <n v="19"/>
    <n v="140"/>
    <n v="6"/>
    <n v="0"/>
    <n v="70"/>
    <n v="0"/>
    <n v="263"/>
    <n v="473"/>
    <n v="483"/>
    <n v="45"/>
    <n v="47"/>
    <n v="924"/>
  </r>
  <r>
    <x v="6"/>
    <x v="46"/>
    <x v="245"/>
    <x v="0"/>
    <n v="138"/>
    <n v="1"/>
    <n v="0"/>
    <n v="8"/>
    <n v="18"/>
    <n v="0"/>
    <n v="0"/>
    <n v="0"/>
    <n v="0"/>
    <n v="387"/>
    <n v="27"/>
    <n v="4"/>
    <n v="16"/>
    <n v="1624"/>
    <n v="98"/>
    <n v="235"/>
    <n v="52"/>
    <n v="1182"/>
    <n v="37"/>
    <n v="236"/>
    <n v="125"/>
    <n v="331"/>
    <n v="7"/>
    <n v="70"/>
    <n v="22"/>
    <n v="65"/>
    <n v="3"/>
    <n v="2"/>
    <n v="0"/>
    <n v="0"/>
    <n v="0"/>
    <n v="0"/>
    <n v="0"/>
    <n v="0"/>
    <n v="0"/>
    <n v="0"/>
    <n v="0"/>
    <n v="0"/>
    <n v="0"/>
    <n v="0"/>
    <n v="0"/>
    <n v="0"/>
    <n v="0"/>
    <n v="0"/>
    <n v="0"/>
    <n v="1"/>
    <n v="0"/>
    <n v="107"/>
    <n v="0"/>
    <n v="332"/>
    <n v="1173"/>
    <n v="752"/>
    <n v="214"/>
    <n v="58"/>
    <n v="4935"/>
    <n v="0"/>
    <n v="85"/>
    <n v="1838"/>
    <n v="400"/>
    <n v="2402"/>
    <n v="31"/>
    <n v="1"/>
    <n v="0"/>
    <n v="1"/>
    <n v="0"/>
    <n v="21"/>
    <n v="0"/>
    <n v="95"/>
    <n v="74"/>
    <n v="13"/>
    <n v="35"/>
    <n v="6"/>
    <n v="147"/>
    <n v="1"/>
    <n v="0"/>
    <n v="78"/>
    <n v="0"/>
    <n v="263"/>
    <n v="744"/>
    <n v="455"/>
    <n v="103"/>
    <n v="45"/>
    <n v="909"/>
  </r>
  <r>
    <x v="6"/>
    <x v="45"/>
    <x v="246"/>
    <x v="0"/>
    <n v="177"/>
    <n v="7"/>
    <n v="0"/>
    <n v="4"/>
    <n v="20"/>
    <n v="1"/>
    <n v="0"/>
    <n v="0"/>
    <n v="0"/>
    <n v="526"/>
    <n v="6"/>
    <n v="46"/>
    <n v="6"/>
    <n v="2104"/>
    <n v="67"/>
    <n v="367"/>
    <n v="37"/>
    <n v="1778"/>
    <n v="23"/>
    <n v="415"/>
    <n v="59"/>
    <n v="400"/>
    <n v="3"/>
    <n v="67"/>
    <n v="4"/>
    <n v="68"/>
    <n v="4"/>
    <n v="9"/>
    <n v="3"/>
    <n v="0"/>
    <n v="1"/>
    <n v="0"/>
    <n v="0"/>
    <n v="0"/>
    <n v="0"/>
    <n v="0"/>
    <n v="0"/>
    <n v="0"/>
    <n v="0"/>
    <n v="0"/>
    <n v="0"/>
    <n v="0"/>
    <n v="0"/>
    <n v="0"/>
    <n v="0"/>
    <n v="6"/>
    <n v="0"/>
    <n v="150"/>
    <n v="0"/>
    <n v="457"/>
    <n v="1573"/>
    <n v="1250"/>
    <n v="308"/>
    <n v="49"/>
    <n v="8307"/>
    <n v="0"/>
    <n v="43"/>
    <n v="2382"/>
    <n v="485"/>
    <n v="5104"/>
    <n v="75"/>
    <n v="4"/>
    <n v="0"/>
    <n v="2"/>
    <n v="0"/>
    <n v="61"/>
    <n v="0"/>
    <n v="220"/>
    <n v="309"/>
    <n v="23"/>
    <n v="119"/>
    <n v="6"/>
    <n v="361"/>
    <n v="5"/>
    <n v="0"/>
    <n v="126"/>
    <n v="0"/>
    <n v="405"/>
    <n v="1117"/>
    <n v="965"/>
    <n v="221"/>
    <n v="43"/>
    <n v="3331"/>
  </r>
  <r>
    <x v="6"/>
    <x v="42"/>
    <x v="247"/>
    <x v="0"/>
    <n v="188"/>
    <n v="5"/>
    <n v="4"/>
    <n v="7"/>
    <n v="12"/>
    <n v="1"/>
    <n v="43"/>
    <n v="1"/>
    <n v="1"/>
    <n v="877"/>
    <n v="56"/>
    <n v="33"/>
    <n v="10"/>
    <n v="1823"/>
    <n v="82"/>
    <n v="218"/>
    <n v="24"/>
    <n v="1974"/>
    <n v="66"/>
    <n v="299"/>
    <n v="21"/>
    <n v="334"/>
    <n v="8"/>
    <n v="61"/>
    <n v="4"/>
    <n v="100"/>
    <n v="4"/>
    <n v="4"/>
    <n v="1"/>
    <n v="0"/>
    <n v="0"/>
    <n v="0"/>
    <n v="0"/>
    <n v="0"/>
    <n v="0"/>
    <n v="0"/>
    <n v="0"/>
    <n v="0"/>
    <n v="0"/>
    <n v="0"/>
    <n v="0"/>
    <n v="0"/>
    <n v="0"/>
    <n v="0"/>
    <n v="0"/>
    <n v="5"/>
    <n v="4"/>
    <n v="165"/>
    <n v="41"/>
    <n v="764"/>
    <n v="1452"/>
    <n v="1558"/>
    <n v="252"/>
    <n v="89"/>
    <n v="6323"/>
    <n v="0"/>
    <n v="68"/>
    <n v="2002"/>
    <n v="206"/>
    <n v="3875"/>
    <n v="105"/>
    <n v="2"/>
    <n v="3"/>
    <n v="1"/>
    <n v="2"/>
    <n v="86"/>
    <n v="29"/>
    <n v="529"/>
    <n v="733"/>
    <n v="21"/>
    <n v="132"/>
    <n v="26"/>
    <n v="615"/>
    <n v="5"/>
    <n v="4"/>
    <n v="144"/>
    <n v="40"/>
    <n v="710"/>
    <n v="1139"/>
    <n v="1281"/>
    <n v="186"/>
    <n v="86"/>
    <n v="2516"/>
  </r>
  <r>
    <x v="6"/>
    <x v="43"/>
    <x v="248"/>
    <x v="0"/>
    <n v="61"/>
    <n v="1"/>
    <n v="0"/>
    <n v="2"/>
    <n v="1"/>
    <n v="0"/>
    <n v="1"/>
    <n v="0"/>
    <n v="0"/>
    <n v="160"/>
    <n v="8"/>
    <n v="0"/>
    <n v="0"/>
    <n v="448"/>
    <n v="26"/>
    <n v="14"/>
    <n v="5"/>
    <n v="468"/>
    <n v="25"/>
    <n v="18"/>
    <n v="1"/>
    <n v="125"/>
    <n v="2"/>
    <n v="9"/>
    <n v="1"/>
    <n v="14"/>
    <n v="0"/>
    <n v="0"/>
    <n v="0"/>
    <n v="0"/>
    <n v="0"/>
    <n v="0"/>
    <n v="0"/>
    <n v="0"/>
    <n v="0"/>
    <n v="0"/>
    <n v="0"/>
    <n v="0"/>
    <n v="0"/>
    <n v="0"/>
    <n v="0"/>
    <n v="0"/>
    <n v="0"/>
    <n v="0"/>
    <n v="0"/>
    <n v="1"/>
    <n v="0"/>
    <n v="56"/>
    <n v="1"/>
    <n v="152"/>
    <n v="393"/>
    <n v="421"/>
    <n v="109"/>
    <n v="14"/>
    <n v="2111"/>
    <n v="0"/>
    <n v="55"/>
    <n v="340"/>
    <n v="51"/>
    <n v="1619"/>
    <n v="42"/>
    <n v="1"/>
    <n v="0"/>
    <n v="0"/>
    <n v="0"/>
    <n v="34"/>
    <n v="1"/>
    <n v="107"/>
    <n v="178"/>
    <n v="16"/>
    <n v="74"/>
    <n v="2"/>
    <n v="171"/>
    <n v="1"/>
    <n v="0"/>
    <n v="53"/>
    <n v="1"/>
    <n v="147"/>
    <n v="345"/>
    <n v="380"/>
    <n v="98"/>
    <n v="13"/>
    <n v="1367"/>
  </r>
  <r>
    <x v="6"/>
    <x v="40"/>
    <x v="249"/>
    <x v="0"/>
    <n v="147"/>
    <n v="1"/>
    <n v="0"/>
    <n v="22"/>
    <n v="9"/>
    <n v="0"/>
    <n v="0"/>
    <n v="0"/>
    <n v="0"/>
    <n v="529"/>
    <n v="55"/>
    <n v="17"/>
    <n v="7"/>
    <n v="1298"/>
    <n v="146"/>
    <n v="113"/>
    <n v="13"/>
    <n v="1037"/>
    <n v="84"/>
    <n v="131"/>
    <n v="33"/>
    <n v="169"/>
    <n v="15"/>
    <n v="29"/>
    <n v="9"/>
    <n v="29"/>
    <n v="3"/>
    <n v="0"/>
    <n v="0"/>
    <n v="0"/>
    <n v="0"/>
    <n v="0"/>
    <n v="0"/>
    <n v="0"/>
    <n v="0"/>
    <n v="0"/>
    <n v="0"/>
    <n v="0"/>
    <n v="0"/>
    <n v="0"/>
    <n v="0"/>
    <n v="0"/>
    <n v="0"/>
    <n v="0"/>
    <n v="0"/>
    <n v="1"/>
    <n v="0"/>
    <n v="113"/>
    <n v="0"/>
    <n v="445"/>
    <n v="998"/>
    <n v="777"/>
    <n v="111"/>
    <n v="25"/>
    <n v="3294"/>
    <n v="0"/>
    <n v="215"/>
    <n v="833"/>
    <n v="328"/>
    <n v="1801"/>
    <n v="65"/>
    <n v="1"/>
    <n v="0"/>
    <n v="1"/>
    <n v="0"/>
    <n v="50"/>
    <n v="0"/>
    <n v="229"/>
    <n v="224"/>
    <n v="11"/>
    <n v="58"/>
    <n v="5"/>
    <n v="273"/>
    <n v="1"/>
    <n v="0"/>
    <n v="98"/>
    <n v="0"/>
    <n v="393"/>
    <n v="741"/>
    <n v="616"/>
    <n v="75"/>
    <n v="21"/>
    <n v="1111"/>
  </r>
  <r>
    <x v="6"/>
    <x v="44"/>
    <x v="250"/>
    <x v="0"/>
    <n v="173"/>
    <n v="6"/>
    <n v="5"/>
    <n v="3"/>
    <n v="26"/>
    <n v="3"/>
    <n v="69"/>
    <n v="2"/>
    <n v="2"/>
    <n v="587"/>
    <n v="17"/>
    <n v="79"/>
    <n v="25"/>
    <n v="2075"/>
    <n v="24"/>
    <n v="433"/>
    <n v="140"/>
    <n v="1554"/>
    <n v="5"/>
    <n v="346"/>
    <n v="139"/>
    <n v="309"/>
    <n v="1"/>
    <n v="34"/>
    <n v="53"/>
    <n v="89"/>
    <n v="11"/>
    <n v="7"/>
    <n v="7"/>
    <n v="0"/>
    <n v="0"/>
    <n v="3"/>
    <n v="0"/>
    <n v="0"/>
    <n v="1"/>
    <n v="1"/>
    <n v="0"/>
    <n v="0"/>
    <n v="0"/>
    <n v="3"/>
    <n v="0"/>
    <n v="0"/>
    <n v="0"/>
    <n v="0"/>
    <n v="0"/>
    <n v="2"/>
    <n v="3"/>
    <n v="136"/>
    <n v="58"/>
    <n v="453"/>
    <n v="1396"/>
    <n v="1022"/>
    <n v="206"/>
    <n v="60"/>
    <n v="7184"/>
    <n v="0"/>
    <n v="9"/>
    <n v="125"/>
    <n v="3412"/>
    <n v="3393"/>
    <n v="55"/>
    <n v="0"/>
    <n v="1"/>
    <n v="0"/>
    <n v="2"/>
    <n v="40"/>
    <n v="36"/>
    <n v="227"/>
    <n v="227"/>
    <n v="14"/>
    <n v="72"/>
    <n v="21"/>
    <n v="355"/>
    <n v="1"/>
    <n v="3"/>
    <n v="102"/>
    <n v="53"/>
    <n v="385"/>
    <n v="914"/>
    <n v="691"/>
    <n v="126"/>
    <n v="53"/>
    <n v="1708"/>
  </r>
  <r>
    <x v="6"/>
    <x v="44"/>
    <x v="251"/>
    <x v="0"/>
    <n v="49"/>
    <n v="2"/>
    <n v="0"/>
    <n v="3"/>
    <n v="3"/>
    <n v="1"/>
    <n v="0"/>
    <n v="0"/>
    <n v="0"/>
    <n v="167"/>
    <n v="7"/>
    <n v="4"/>
    <n v="1"/>
    <n v="434"/>
    <n v="5"/>
    <n v="67"/>
    <n v="12"/>
    <n v="389"/>
    <n v="7"/>
    <n v="79"/>
    <n v="46"/>
    <n v="64"/>
    <n v="0"/>
    <n v="15"/>
    <n v="3"/>
    <n v="13"/>
    <n v="0"/>
    <n v="2"/>
    <n v="0"/>
    <n v="0"/>
    <n v="0"/>
    <n v="1"/>
    <n v="0"/>
    <n v="0"/>
    <n v="0"/>
    <n v="0"/>
    <n v="0"/>
    <n v="0"/>
    <n v="0"/>
    <n v="0"/>
    <n v="1"/>
    <n v="0"/>
    <n v="0"/>
    <n v="0"/>
    <n v="0"/>
    <n v="1"/>
    <n v="0"/>
    <n v="41"/>
    <n v="0"/>
    <n v="154"/>
    <n v="337"/>
    <n v="252"/>
    <n v="44"/>
    <n v="11"/>
    <n v="1825"/>
    <n v="0"/>
    <n v="25"/>
    <n v="547"/>
    <n v="251"/>
    <n v="949"/>
    <n v="25"/>
    <n v="0"/>
    <n v="0"/>
    <n v="0"/>
    <n v="0"/>
    <n v="16"/>
    <n v="0"/>
    <n v="71"/>
    <n v="35"/>
    <n v="7"/>
    <n v="27"/>
    <n v="0"/>
    <n v="75"/>
    <n v="1"/>
    <n v="0"/>
    <n v="38"/>
    <n v="0"/>
    <n v="140"/>
    <n v="258"/>
    <n v="191"/>
    <n v="32"/>
    <n v="10"/>
    <n v="564"/>
  </r>
  <r>
    <x v="6"/>
    <x v="42"/>
    <x v="252"/>
    <x v="0"/>
    <n v="75"/>
    <n v="0"/>
    <n v="0"/>
    <n v="4"/>
    <n v="9"/>
    <n v="0"/>
    <n v="0"/>
    <n v="0"/>
    <n v="0"/>
    <n v="354"/>
    <n v="11"/>
    <n v="68"/>
    <n v="14"/>
    <n v="688"/>
    <n v="12"/>
    <n v="132"/>
    <n v="24"/>
    <n v="731"/>
    <n v="9"/>
    <n v="252"/>
    <n v="84"/>
    <n v="208"/>
    <n v="0"/>
    <n v="34"/>
    <n v="16"/>
    <n v="47"/>
    <n v="0"/>
    <n v="9"/>
    <n v="1"/>
    <n v="0"/>
    <n v="0"/>
    <n v="0"/>
    <n v="0"/>
    <n v="0"/>
    <n v="0"/>
    <n v="0"/>
    <n v="0"/>
    <n v="0"/>
    <n v="0"/>
    <n v="0"/>
    <n v="0"/>
    <n v="0"/>
    <n v="0"/>
    <n v="0"/>
    <n v="0"/>
    <n v="0"/>
    <n v="0"/>
    <n v="59"/>
    <n v="0"/>
    <n v="255"/>
    <n v="503"/>
    <n v="374"/>
    <n v="147"/>
    <n v="36"/>
    <n v="2330"/>
    <n v="0"/>
    <n v="10"/>
    <n v="394"/>
    <n v="670"/>
    <n v="1169"/>
    <n v="25"/>
    <n v="0"/>
    <n v="0"/>
    <n v="0"/>
    <n v="0"/>
    <n v="19"/>
    <n v="0"/>
    <n v="126"/>
    <n v="69"/>
    <n v="10"/>
    <n v="28"/>
    <n v="4"/>
    <n v="93"/>
    <n v="0"/>
    <n v="0"/>
    <n v="46"/>
    <n v="0"/>
    <n v="226"/>
    <n v="328"/>
    <n v="255"/>
    <n v="91"/>
    <n v="32"/>
    <n v="609"/>
  </r>
  <r>
    <x v="6"/>
    <x v="46"/>
    <x v="253"/>
    <x v="0"/>
    <n v="134"/>
    <n v="9"/>
    <n v="9"/>
    <n v="1"/>
    <n v="22"/>
    <n v="3"/>
    <n v="114"/>
    <n v="10"/>
    <n v="0"/>
    <n v="492"/>
    <n v="19"/>
    <n v="56"/>
    <n v="12"/>
    <n v="1526"/>
    <n v="29"/>
    <n v="377"/>
    <n v="32"/>
    <n v="1253"/>
    <n v="13"/>
    <n v="355"/>
    <n v="113"/>
    <n v="149"/>
    <n v="3"/>
    <n v="39"/>
    <n v="5"/>
    <n v="87"/>
    <n v="7"/>
    <n v="5"/>
    <n v="0"/>
    <n v="0"/>
    <n v="0"/>
    <n v="1"/>
    <n v="0"/>
    <n v="0"/>
    <n v="0"/>
    <n v="4"/>
    <n v="0"/>
    <n v="0"/>
    <n v="0"/>
    <n v="10"/>
    <n v="0"/>
    <n v="0"/>
    <n v="0"/>
    <n v="0"/>
    <n v="0"/>
    <n v="7"/>
    <n v="5"/>
    <n v="105"/>
    <n v="92"/>
    <n v="396"/>
    <n v="1022"/>
    <n v="747"/>
    <n v="92"/>
    <n v="71"/>
    <n v="4339"/>
    <n v="0"/>
    <n v="21"/>
    <n v="1390"/>
    <n v="851"/>
    <n v="1886"/>
    <n v="49"/>
    <n v="5"/>
    <n v="3"/>
    <n v="2"/>
    <n v="2"/>
    <n v="25"/>
    <n v="42"/>
    <n v="188"/>
    <n v="101"/>
    <n v="2"/>
    <n v="18"/>
    <n v="14"/>
    <n v="161"/>
    <n v="7"/>
    <n v="4"/>
    <n v="82"/>
    <n v="87"/>
    <n v="345"/>
    <n v="656"/>
    <n v="482"/>
    <n v="46"/>
    <n v="55"/>
    <n v="727"/>
  </r>
  <r>
    <x v="6"/>
    <x v="43"/>
    <x v="254"/>
    <x v="0"/>
    <n v="114"/>
    <n v="1"/>
    <n v="0"/>
    <n v="7"/>
    <n v="5"/>
    <n v="0"/>
    <n v="1"/>
    <n v="0"/>
    <n v="0"/>
    <n v="406"/>
    <n v="28"/>
    <n v="4"/>
    <n v="7"/>
    <n v="1113"/>
    <n v="71"/>
    <n v="87"/>
    <n v="31"/>
    <n v="1067"/>
    <n v="41"/>
    <n v="121"/>
    <n v="48"/>
    <n v="281"/>
    <n v="1"/>
    <n v="41"/>
    <n v="11"/>
    <n v="25"/>
    <n v="3"/>
    <n v="0"/>
    <n v="0"/>
    <n v="0"/>
    <n v="0"/>
    <n v="0"/>
    <n v="0"/>
    <n v="0"/>
    <n v="0"/>
    <n v="0"/>
    <n v="0"/>
    <n v="0"/>
    <n v="0"/>
    <n v="0"/>
    <n v="0"/>
    <n v="0"/>
    <n v="0"/>
    <n v="0"/>
    <n v="0"/>
    <n v="1"/>
    <n v="0"/>
    <n v="100"/>
    <n v="1"/>
    <n v="357"/>
    <n v="889"/>
    <n v="833"/>
    <n v="226"/>
    <n v="21"/>
    <n v="4609"/>
    <n v="0"/>
    <n v="47"/>
    <n v="1002"/>
    <n v="327"/>
    <n v="3093"/>
    <n v="53"/>
    <n v="0"/>
    <n v="0"/>
    <n v="0"/>
    <n v="0"/>
    <n v="34"/>
    <n v="1"/>
    <n v="190"/>
    <n v="208"/>
    <n v="19"/>
    <n v="83"/>
    <n v="4"/>
    <n v="239"/>
    <n v="1"/>
    <n v="0"/>
    <n v="84"/>
    <n v="1"/>
    <n v="334"/>
    <n v="710"/>
    <n v="683"/>
    <n v="181"/>
    <n v="21"/>
    <n v="2239"/>
  </r>
  <r>
    <x v="6"/>
    <x v="41"/>
    <x v="255"/>
    <x v="0"/>
    <n v="121"/>
    <n v="10"/>
    <n v="1"/>
    <n v="1"/>
    <n v="0"/>
    <n v="7"/>
    <n v="17"/>
    <n v="0"/>
    <n v="0"/>
    <n v="957"/>
    <n v="23"/>
    <n v="19"/>
    <n v="39"/>
    <n v="853"/>
    <n v="15"/>
    <n v="14"/>
    <n v="91"/>
    <n v="1336"/>
    <n v="15"/>
    <n v="6"/>
    <n v="134"/>
    <n v="115"/>
    <n v="0"/>
    <n v="2"/>
    <n v="21"/>
    <n v="79"/>
    <n v="0"/>
    <n v="1"/>
    <n v="0"/>
    <n v="0"/>
    <n v="1"/>
    <n v="0"/>
    <n v="0"/>
    <n v="0"/>
    <n v="0"/>
    <n v="0"/>
    <n v="0"/>
    <n v="0"/>
    <n v="0"/>
    <n v="0"/>
    <n v="0"/>
    <n v="0"/>
    <n v="0"/>
    <n v="0"/>
    <n v="0"/>
    <n v="9"/>
    <n v="1"/>
    <n v="113"/>
    <n v="16"/>
    <n v="869"/>
    <n v="714"/>
    <n v="1172"/>
    <n v="88"/>
    <n v="75"/>
    <n v="2288"/>
    <n v="0"/>
    <n v="15"/>
    <n v="19"/>
    <n v="718"/>
    <n v="1450"/>
    <n v="70"/>
    <n v="8"/>
    <n v="1"/>
    <n v="5"/>
    <n v="1"/>
    <n v="56"/>
    <n v="14"/>
    <n v="644"/>
    <n v="530"/>
    <n v="8"/>
    <n v="35"/>
    <n v="45"/>
    <n v="308"/>
    <n v="9"/>
    <n v="1"/>
    <n v="105"/>
    <n v="16"/>
    <n v="852"/>
    <n v="621"/>
    <n v="1055"/>
    <n v="61"/>
    <n v="72"/>
    <n v="962"/>
  </r>
  <r>
    <x v="6"/>
    <x v="40"/>
    <x v="256"/>
    <x v="0"/>
    <n v="131"/>
    <n v="3"/>
    <n v="3"/>
    <n v="12"/>
    <n v="11"/>
    <n v="0"/>
    <n v="42"/>
    <n v="0"/>
    <n v="0"/>
    <n v="518"/>
    <n v="43"/>
    <n v="0"/>
    <n v="2"/>
    <n v="1217"/>
    <n v="98"/>
    <n v="192"/>
    <n v="13"/>
    <n v="1270"/>
    <n v="123"/>
    <n v="192"/>
    <n v="27"/>
    <n v="205"/>
    <n v="12"/>
    <n v="54"/>
    <n v="8"/>
    <n v="60"/>
    <n v="3"/>
    <n v="0"/>
    <n v="0"/>
    <n v="0"/>
    <n v="0"/>
    <n v="0"/>
    <n v="0"/>
    <n v="0"/>
    <n v="0"/>
    <n v="0"/>
    <n v="0"/>
    <n v="0"/>
    <n v="0"/>
    <n v="0"/>
    <n v="0"/>
    <n v="0"/>
    <n v="0"/>
    <n v="0"/>
    <n v="0"/>
    <n v="3"/>
    <n v="3"/>
    <n v="107"/>
    <n v="42"/>
    <n v="466"/>
    <n v="874"/>
    <n v="898"/>
    <n v="126"/>
    <n v="56"/>
    <n v="3726"/>
    <n v="0"/>
    <n v="118"/>
    <n v="1359"/>
    <n v="296"/>
    <n v="1811"/>
    <n v="54"/>
    <n v="3"/>
    <n v="3"/>
    <n v="1"/>
    <n v="3"/>
    <n v="35"/>
    <n v="40"/>
    <n v="232"/>
    <n v="187"/>
    <n v="5"/>
    <n v="25"/>
    <n v="5"/>
    <n v="207"/>
    <n v="3"/>
    <n v="3"/>
    <n v="87"/>
    <n v="42"/>
    <n v="435"/>
    <n v="615"/>
    <n v="729"/>
    <n v="78"/>
    <n v="55"/>
    <n v="976"/>
  </r>
  <r>
    <x v="0"/>
    <x v="0"/>
    <x v="0"/>
    <x v="0"/>
    <m/>
    <m/>
    <m/>
    <m/>
    <m/>
    <m/>
    <m/>
    <m/>
    <m/>
    <m/>
    <m/>
    <m/>
    <m/>
    <n v="1"/>
    <m/>
    <n v="1"/>
    <m/>
    <m/>
    <m/>
    <m/>
    <m/>
    <m/>
    <m/>
    <m/>
    <m/>
    <m/>
    <m/>
    <m/>
    <m/>
    <m/>
    <m/>
    <m/>
    <m/>
    <m/>
    <m/>
    <m/>
    <m/>
    <m/>
    <m/>
    <m/>
    <m/>
    <m/>
    <m/>
    <m/>
    <m/>
    <m/>
    <m/>
    <m/>
    <m/>
    <m/>
    <m/>
    <m/>
    <m/>
    <m/>
    <n v="1"/>
    <m/>
    <m/>
    <m/>
    <n v="1"/>
    <m/>
    <m/>
    <m/>
    <m/>
    <m/>
    <m/>
    <m/>
    <m/>
    <m/>
    <m/>
    <m/>
    <m/>
    <m/>
    <m/>
    <m/>
    <m/>
    <m/>
    <m/>
    <m/>
    <m/>
    <m/>
    <m/>
    <m/>
    <m/>
  </r>
  <r>
    <x v="0"/>
    <x v="1"/>
    <x v="257"/>
    <x v="0"/>
    <m/>
    <m/>
    <m/>
    <m/>
    <m/>
    <m/>
    <m/>
    <m/>
    <m/>
    <n v="11"/>
    <m/>
    <m/>
    <n v="11"/>
    <m/>
    <m/>
    <m/>
    <m/>
    <n v="37"/>
    <m/>
    <m/>
    <n v="37"/>
    <m/>
    <m/>
    <m/>
    <m/>
    <m/>
    <m/>
    <m/>
    <m/>
    <m/>
    <m/>
    <m/>
    <m/>
    <m/>
    <m/>
    <m/>
    <m/>
    <m/>
    <m/>
    <m/>
    <m/>
    <m/>
    <m/>
    <m/>
    <m/>
    <m/>
    <m/>
    <m/>
    <m/>
    <m/>
    <m/>
    <m/>
    <m/>
    <m/>
    <n v="97"/>
    <m/>
    <m/>
    <m/>
    <n v="97"/>
    <m/>
    <m/>
    <m/>
    <m/>
    <m/>
    <m/>
    <m/>
    <m/>
    <m/>
    <m/>
    <m/>
    <m/>
    <m/>
    <m/>
    <m/>
    <m/>
    <m/>
    <m/>
    <m/>
    <m/>
    <m/>
    <m/>
    <m/>
    <m/>
  </r>
  <r>
    <x v="0"/>
    <x v="1"/>
    <x v="257"/>
    <x v="0"/>
    <n v="145"/>
    <n v="1"/>
    <n v="0"/>
    <n v="3"/>
    <n v="5"/>
    <n v="10"/>
    <n v="6"/>
    <n v="0"/>
    <n v="0"/>
    <n v="548"/>
    <n v="21"/>
    <n v="3"/>
    <n v="62"/>
    <n v="1603"/>
    <n v="45"/>
    <n v="63"/>
    <n v="187"/>
    <n v="1045"/>
    <n v="13"/>
    <n v="57"/>
    <n v="304"/>
    <n v="199"/>
    <n v="1"/>
    <n v="2"/>
    <n v="49"/>
    <n v="33"/>
    <n v="0"/>
    <n v="0"/>
    <n v="0"/>
    <n v="0"/>
    <n v="0"/>
    <n v="0"/>
    <n v="0"/>
    <n v="0"/>
    <n v="0"/>
    <n v="0"/>
    <n v="0"/>
    <n v="0"/>
    <n v="0"/>
    <n v="0"/>
    <n v="0"/>
    <n v="0"/>
    <n v="0"/>
    <n v="0"/>
    <n v="0"/>
    <n v="1"/>
    <n v="0"/>
    <n v="126"/>
    <n v="6"/>
    <n v="456"/>
    <n v="1257"/>
    <n v="652"/>
    <n v="136"/>
    <n v="32"/>
    <n v="4397"/>
    <n v="0"/>
    <n v="47"/>
    <n v="29"/>
    <n v="2248"/>
    <n v="1931"/>
    <n v="64"/>
    <n v="1"/>
    <n v="0"/>
    <n v="0"/>
    <n v="0"/>
    <n v="51"/>
    <n v="3"/>
    <n v="342"/>
    <n v="235"/>
    <n v="11"/>
    <n v="50"/>
    <n v="23"/>
    <n v="415"/>
    <n v="1"/>
    <n v="0"/>
    <n v="104"/>
    <n v="5"/>
    <n v="436"/>
    <n v="960"/>
    <n v="536"/>
    <n v="81"/>
    <n v="32"/>
    <n v="1037"/>
  </r>
  <r>
    <x v="0"/>
    <x v="5"/>
    <x v="18"/>
    <x v="0"/>
    <m/>
    <m/>
    <m/>
    <m/>
    <m/>
    <m/>
    <m/>
    <m/>
    <m/>
    <m/>
    <m/>
    <m/>
    <m/>
    <n v="1"/>
    <m/>
    <m/>
    <n v="1"/>
    <m/>
    <m/>
    <m/>
    <m/>
    <m/>
    <m/>
    <m/>
    <m/>
    <m/>
    <m/>
    <m/>
    <m/>
    <m/>
    <m/>
    <m/>
    <m/>
    <m/>
    <m/>
    <m/>
    <m/>
    <m/>
    <m/>
    <m/>
    <m/>
    <m/>
    <m/>
    <m/>
    <m/>
    <m/>
    <m/>
    <m/>
    <m/>
    <m/>
    <m/>
    <m/>
    <m/>
    <m/>
    <m/>
    <m/>
    <m/>
    <m/>
    <m/>
    <m/>
    <m/>
    <m/>
    <m/>
    <m/>
    <m/>
    <m/>
    <m/>
    <m/>
    <m/>
    <m/>
    <m/>
    <m/>
    <m/>
    <m/>
    <m/>
    <m/>
    <m/>
    <m/>
    <m/>
    <m/>
    <m/>
    <m/>
    <m/>
  </r>
  <r>
    <x v="0"/>
    <x v="3"/>
    <x v="21"/>
    <x v="0"/>
    <m/>
    <m/>
    <m/>
    <m/>
    <m/>
    <m/>
    <m/>
    <m/>
    <m/>
    <m/>
    <m/>
    <m/>
    <m/>
    <m/>
    <m/>
    <m/>
    <m/>
    <n v="3"/>
    <m/>
    <m/>
    <n v="3"/>
    <m/>
    <m/>
    <m/>
    <m/>
    <m/>
    <m/>
    <m/>
    <m/>
    <m/>
    <m/>
    <m/>
    <m/>
    <m/>
    <m/>
    <m/>
    <m/>
    <m/>
    <m/>
    <m/>
    <m/>
    <m/>
    <m/>
    <m/>
    <m/>
    <m/>
    <m/>
    <m/>
    <m/>
    <m/>
    <m/>
    <m/>
    <m/>
    <m/>
    <n v="1"/>
    <m/>
    <m/>
    <m/>
    <n v="1"/>
    <m/>
    <m/>
    <m/>
    <m/>
    <m/>
    <m/>
    <m/>
    <m/>
    <m/>
    <m/>
    <m/>
    <m/>
    <m/>
    <m/>
    <m/>
    <m/>
    <m/>
    <m/>
    <m/>
    <m/>
    <m/>
    <m/>
    <m/>
    <m/>
  </r>
  <r>
    <x v="0"/>
    <x v="1"/>
    <x v="22"/>
    <x v="0"/>
    <m/>
    <m/>
    <m/>
    <m/>
    <m/>
    <m/>
    <m/>
    <m/>
    <m/>
    <m/>
    <m/>
    <m/>
    <m/>
    <n v="1"/>
    <m/>
    <m/>
    <m/>
    <n v="1"/>
    <m/>
    <m/>
    <n v="1"/>
    <m/>
    <m/>
    <m/>
    <m/>
    <m/>
    <m/>
    <m/>
    <m/>
    <m/>
    <m/>
    <m/>
    <m/>
    <m/>
    <m/>
    <m/>
    <m/>
    <m/>
    <m/>
    <m/>
    <m/>
    <m/>
    <m/>
    <m/>
    <m/>
    <m/>
    <m/>
    <m/>
    <m/>
    <m/>
    <n v="1"/>
    <m/>
    <m/>
    <m/>
    <m/>
    <m/>
    <m/>
    <m/>
    <m/>
    <m/>
    <m/>
    <m/>
    <m/>
    <m/>
    <m/>
    <m/>
    <m/>
    <m/>
    <m/>
    <m/>
    <m/>
    <m/>
    <m/>
    <m/>
    <m/>
    <m/>
    <m/>
    <m/>
    <m/>
    <m/>
    <m/>
    <m/>
    <m/>
  </r>
  <r>
    <x v="0"/>
    <x v="5"/>
    <x v="26"/>
    <x v="0"/>
    <m/>
    <m/>
    <m/>
    <m/>
    <m/>
    <m/>
    <m/>
    <m/>
    <m/>
    <m/>
    <m/>
    <m/>
    <m/>
    <m/>
    <m/>
    <m/>
    <m/>
    <n v="1"/>
    <n v="1"/>
    <m/>
    <m/>
    <m/>
    <m/>
    <m/>
    <m/>
    <m/>
    <m/>
    <m/>
    <m/>
    <m/>
    <m/>
    <m/>
    <m/>
    <m/>
    <m/>
    <m/>
    <m/>
    <m/>
    <m/>
    <m/>
    <m/>
    <m/>
    <m/>
    <m/>
    <m/>
    <m/>
    <m/>
    <m/>
    <m/>
    <m/>
    <m/>
    <m/>
    <m/>
    <m/>
    <n v="1"/>
    <m/>
    <m/>
    <m/>
    <n v="1"/>
    <m/>
    <m/>
    <m/>
    <m/>
    <m/>
    <m/>
    <m/>
    <m/>
    <m/>
    <m/>
    <m/>
    <m/>
    <m/>
    <m/>
    <m/>
    <m/>
    <m/>
    <m/>
    <m/>
    <m/>
    <m/>
    <m/>
    <m/>
    <m/>
  </r>
  <r>
    <x v="2"/>
    <x v="14"/>
    <x v="72"/>
    <x v="0"/>
    <m/>
    <m/>
    <m/>
    <m/>
    <m/>
    <m/>
    <m/>
    <m/>
    <m/>
    <m/>
    <m/>
    <m/>
    <m/>
    <n v="1"/>
    <m/>
    <m/>
    <n v="1"/>
    <n v="1"/>
    <m/>
    <m/>
    <n v="1"/>
    <m/>
    <m/>
    <m/>
    <m/>
    <m/>
    <m/>
    <m/>
    <m/>
    <m/>
    <m/>
    <m/>
    <m/>
    <m/>
    <m/>
    <m/>
    <m/>
    <m/>
    <m/>
    <m/>
    <m/>
    <m/>
    <m/>
    <m/>
    <m/>
    <m/>
    <m/>
    <m/>
    <m/>
    <m/>
    <m/>
    <m/>
    <m/>
    <m/>
    <n v="2"/>
    <m/>
    <m/>
    <m/>
    <n v="1"/>
    <n v="1"/>
    <m/>
    <m/>
    <m/>
    <m/>
    <m/>
    <m/>
    <m/>
    <m/>
    <m/>
    <m/>
    <m/>
    <m/>
    <m/>
    <m/>
    <m/>
    <m/>
    <m/>
    <m/>
    <m/>
    <m/>
    <m/>
    <m/>
    <m/>
  </r>
  <r>
    <x v="2"/>
    <x v="14"/>
    <x v="79"/>
    <x v="0"/>
    <m/>
    <m/>
    <m/>
    <m/>
    <m/>
    <m/>
    <m/>
    <m/>
    <m/>
    <m/>
    <m/>
    <m/>
    <m/>
    <n v="1"/>
    <m/>
    <n v="1"/>
    <m/>
    <m/>
    <m/>
    <m/>
    <m/>
    <m/>
    <m/>
    <m/>
    <m/>
    <m/>
    <m/>
    <m/>
    <m/>
    <m/>
    <m/>
    <m/>
    <m/>
    <m/>
    <m/>
    <m/>
    <m/>
    <m/>
    <m/>
    <m/>
    <m/>
    <m/>
    <m/>
    <m/>
    <m/>
    <m/>
    <m/>
    <m/>
    <m/>
    <m/>
    <m/>
    <m/>
    <m/>
    <m/>
    <m/>
    <m/>
    <m/>
    <m/>
    <m/>
    <m/>
    <m/>
    <m/>
    <m/>
    <m/>
    <m/>
    <m/>
    <m/>
    <m/>
    <m/>
    <m/>
    <m/>
    <m/>
    <m/>
    <m/>
    <m/>
    <m/>
    <m/>
    <m/>
    <m/>
    <m/>
    <m/>
    <m/>
    <m/>
  </r>
  <r>
    <x v="2"/>
    <x v="15"/>
    <x v="86"/>
    <x v="0"/>
    <m/>
    <m/>
    <m/>
    <m/>
    <m/>
    <m/>
    <m/>
    <m/>
    <m/>
    <n v="2"/>
    <m/>
    <m/>
    <m/>
    <m/>
    <m/>
    <m/>
    <m/>
    <n v="1"/>
    <m/>
    <m/>
    <m/>
    <m/>
    <m/>
    <m/>
    <m/>
    <m/>
    <m/>
    <m/>
    <m/>
    <m/>
    <m/>
    <m/>
    <m/>
    <m/>
    <m/>
    <m/>
    <m/>
    <m/>
    <m/>
    <m/>
    <m/>
    <m/>
    <m/>
    <m/>
    <m/>
    <m/>
    <m/>
    <m/>
    <m/>
    <n v="2"/>
    <m/>
    <n v="1"/>
    <m/>
    <m/>
    <m/>
    <m/>
    <m/>
    <m/>
    <m/>
    <m/>
    <m/>
    <m/>
    <m/>
    <m/>
    <m/>
    <m/>
    <m/>
    <m/>
    <m/>
    <m/>
    <m/>
    <m/>
    <m/>
    <m/>
    <m/>
    <m/>
    <m/>
    <n v="1"/>
    <m/>
    <n v="1"/>
    <m/>
    <m/>
    <m/>
  </r>
  <r>
    <x v="2"/>
    <x v="16"/>
    <x v="95"/>
    <x v="0"/>
    <m/>
    <m/>
    <m/>
    <m/>
    <m/>
    <m/>
    <m/>
    <m/>
    <m/>
    <m/>
    <m/>
    <m/>
    <m/>
    <m/>
    <m/>
    <m/>
    <m/>
    <n v="1"/>
    <m/>
    <m/>
    <m/>
    <m/>
    <m/>
    <m/>
    <m/>
    <m/>
    <m/>
    <m/>
    <m/>
    <m/>
    <m/>
    <m/>
    <m/>
    <m/>
    <m/>
    <m/>
    <m/>
    <m/>
    <m/>
    <m/>
    <m/>
    <m/>
    <m/>
    <m/>
    <m/>
    <m/>
    <m/>
    <m/>
    <m/>
    <m/>
    <m/>
    <n v="1"/>
    <m/>
    <m/>
    <m/>
    <m/>
    <m/>
    <m/>
    <m/>
    <m/>
    <m/>
    <m/>
    <m/>
    <m/>
    <m/>
    <m/>
    <m/>
    <m/>
    <m/>
    <m/>
    <m/>
    <m/>
    <m/>
    <m/>
    <m/>
    <m/>
    <m/>
    <m/>
    <m/>
    <n v="1"/>
    <m/>
    <m/>
    <m/>
  </r>
  <r>
    <x v="2"/>
    <x v="16"/>
    <x v="98"/>
    <x v="0"/>
    <m/>
    <m/>
    <m/>
    <m/>
    <m/>
    <m/>
    <m/>
    <m/>
    <m/>
    <m/>
    <m/>
    <m/>
    <m/>
    <m/>
    <m/>
    <m/>
    <m/>
    <n v="1"/>
    <m/>
    <m/>
    <n v="1"/>
    <m/>
    <m/>
    <m/>
    <m/>
    <m/>
    <m/>
    <m/>
    <m/>
    <m/>
    <m/>
    <m/>
    <m/>
    <m/>
    <m/>
    <m/>
    <m/>
    <m/>
    <m/>
    <m/>
    <m/>
    <m/>
    <m/>
    <m/>
    <m/>
    <m/>
    <m/>
    <m/>
    <m/>
    <m/>
    <m/>
    <m/>
    <m/>
    <m/>
    <m/>
    <m/>
    <m/>
    <m/>
    <m/>
    <m/>
    <m/>
    <m/>
    <m/>
    <m/>
    <m/>
    <m/>
    <m/>
    <m/>
    <m/>
    <m/>
    <m/>
    <m/>
    <m/>
    <m/>
    <m/>
    <m/>
    <m/>
    <m/>
    <m/>
    <m/>
    <m/>
    <m/>
    <m/>
  </r>
  <r>
    <x v="2"/>
    <x v="14"/>
    <x v="99"/>
    <x v="0"/>
    <m/>
    <m/>
    <m/>
    <m/>
    <m/>
    <m/>
    <m/>
    <m/>
    <m/>
    <m/>
    <m/>
    <m/>
    <m/>
    <n v="1"/>
    <m/>
    <m/>
    <m/>
    <m/>
    <m/>
    <m/>
    <m/>
    <m/>
    <m/>
    <m/>
    <m/>
    <n v="1"/>
    <m/>
    <m/>
    <m/>
    <m/>
    <m/>
    <m/>
    <m/>
    <m/>
    <m/>
    <m/>
    <m/>
    <m/>
    <m/>
    <m/>
    <m/>
    <m/>
    <m/>
    <m/>
    <m/>
    <m/>
    <m/>
    <m/>
    <m/>
    <m/>
    <m/>
    <m/>
    <m/>
    <m/>
    <m/>
    <m/>
    <m/>
    <m/>
    <m/>
    <m/>
    <m/>
    <m/>
    <m/>
    <m/>
    <m/>
    <m/>
    <m/>
    <m/>
    <m/>
    <m/>
    <m/>
    <m/>
    <m/>
    <m/>
    <m/>
    <m/>
    <m/>
    <m/>
    <m/>
    <m/>
    <m/>
    <m/>
    <m/>
  </r>
  <r>
    <x v="2"/>
    <x v="17"/>
    <x v="109"/>
    <x v="0"/>
    <n v="1"/>
    <m/>
    <m/>
    <m/>
    <m/>
    <m/>
    <m/>
    <m/>
    <m/>
    <m/>
    <m/>
    <m/>
    <m/>
    <m/>
    <m/>
    <m/>
    <m/>
    <m/>
    <m/>
    <m/>
    <m/>
    <m/>
    <m/>
    <m/>
    <m/>
    <m/>
    <m/>
    <m/>
    <m/>
    <m/>
    <m/>
    <m/>
    <m/>
    <m/>
    <m/>
    <m/>
    <m/>
    <m/>
    <m/>
    <m/>
    <m/>
    <m/>
    <m/>
    <m/>
    <m/>
    <m/>
    <m/>
    <n v="1"/>
    <m/>
    <m/>
    <m/>
    <m/>
    <m/>
    <m/>
    <m/>
    <m/>
    <m/>
    <m/>
    <m/>
    <m/>
    <n v="1"/>
    <m/>
    <m/>
    <m/>
    <m/>
    <m/>
    <m/>
    <m/>
    <m/>
    <m/>
    <m/>
    <m/>
    <m/>
    <m/>
    <m/>
    <n v="1"/>
    <m/>
    <m/>
    <m/>
    <m/>
    <m/>
    <m/>
    <m/>
  </r>
  <r>
    <x v="3"/>
    <x v="25"/>
    <x v="123"/>
    <x v="0"/>
    <m/>
    <m/>
    <m/>
    <m/>
    <m/>
    <m/>
    <m/>
    <m/>
    <m/>
    <m/>
    <m/>
    <m/>
    <m/>
    <m/>
    <m/>
    <m/>
    <m/>
    <n v="1"/>
    <m/>
    <m/>
    <n v="1"/>
    <m/>
    <m/>
    <m/>
    <m/>
    <m/>
    <m/>
    <m/>
    <m/>
    <m/>
    <m/>
    <m/>
    <m/>
    <m/>
    <m/>
    <m/>
    <m/>
    <m/>
    <m/>
    <m/>
    <m/>
    <m/>
    <m/>
    <m/>
    <m/>
    <m/>
    <m/>
    <m/>
    <m/>
    <m/>
    <m/>
    <m/>
    <m/>
    <m/>
    <m/>
    <m/>
    <m/>
    <m/>
    <m/>
    <m/>
    <m/>
    <m/>
    <m/>
    <m/>
    <m/>
    <m/>
    <m/>
    <m/>
    <m/>
    <m/>
    <m/>
    <m/>
    <m/>
    <m/>
    <m/>
    <m/>
    <m/>
    <m/>
    <m/>
    <m/>
    <m/>
    <m/>
    <m/>
  </r>
  <r>
    <x v="3"/>
    <x v="18"/>
    <x v="127"/>
    <x v="0"/>
    <m/>
    <m/>
    <m/>
    <m/>
    <m/>
    <m/>
    <m/>
    <m/>
    <m/>
    <m/>
    <m/>
    <m/>
    <m/>
    <m/>
    <m/>
    <m/>
    <m/>
    <n v="1"/>
    <m/>
    <m/>
    <m/>
    <m/>
    <m/>
    <m/>
    <m/>
    <m/>
    <m/>
    <m/>
    <m/>
    <m/>
    <m/>
    <m/>
    <m/>
    <m/>
    <m/>
    <m/>
    <m/>
    <m/>
    <m/>
    <m/>
    <m/>
    <m/>
    <m/>
    <m/>
    <m/>
    <m/>
    <m/>
    <m/>
    <m/>
    <m/>
    <m/>
    <n v="1"/>
    <m/>
    <m/>
    <n v="3"/>
    <m/>
    <m/>
    <m/>
    <n v="2"/>
    <n v="1"/>
    <m/>
    <m/>
    <m/>
    <m/>
    <m/>
    <m/>
    <m/>
    <m/>
    <m/>
    <m/>
    <m/>
    <m/>
    <m/>
    <m/>
    <m/>
    <m/>
    <m/>
    <m/>
    <m/>
    <m/>
    <m/>
    <m/>
    <m/>
  </r>
  <r>
    <x v="3"/>
    <x v="19"/>
    <x v="132"/>
    <x v="0"/>
    <m/>
    <m/>
    <m/>
    <m/>
    <m/>
    <m/>
    <m/>
    <m/>
    <m/>
    <n v="1"/>
    <m/>
    <m/>
    <n v="1"/>
    <m/>
    <m/>
    <m/>
    <m/>
    <m/>
    <m/>
    <m/>
    <m/>
    <m/>
    <m/>
    <m/>
    <m/>
    <m/>
    <m/>
    <m/>
    <m/>
    <m/>
    <m/>
    <m/>
    <m/>
    <m/>
    <m/>
    <m/>
    <m/>
    <m/>
    <m/>
    <m/>
    <m/>
    <m/>
    <m/>
    <m/>
    <m/>
    <m/>
    <m/>
    <m/>
    <m/>
    <m/>
    <m/>
    <m/>
    <m/>
    <m/>
    <n v="2"/>
    <m/>
    <m/>
    <m/>
    <n v="2"/>
    <m/>
    <m/>
    <m/>
    <m/>
    <m/>
    <m/>
    <m/>
    <m/>
    <m/>
    <m/>
    <m/>
    <m/>
    <m/>
    <m/>
    <m/>
    <m/>
    <m/>
    <m/>
    <m/>
    <m/>
    <m/>
    <m/>
    <m/>
    <m/>
  </r>
  <r>
    <x v="3"/>
    <x v="20"/>
    <x v="147"/>
    <x v="0"/>
    <m/>
    <m/>
    <m/>
    <m/>
    <m/>
    <m/>
    <m/>
    <m/>
    <m/>
    <m/>
    <m/>
    <m/>
    <m/>
    <n v="1"/>
    <m/>
    <m/>
    <n v="1"/>
    <m/>
    <m/>
    <m/>
    <m/>
    <m/>
    <m/>
    <m/>
    <m/>
    <m/>
    <m/>
    <m/>
    <m/>
    <m/>
    <m/>
    <m/>
    <m/>
    <m/>
    <m/>
    <m/>
    <m/>
    <m/>
    <m/>
    <m/>
    <m/>
    <m/>
    <m/>
    <m/>
    <m/>
    <m/>
    <m/>
    <m/>
    <m/>
    <m/>
    <m/>
    <m/>
    <m/>
    <m/>
    <n v="1"/>
    <m/>
    <m/>
    <m/>
    <n v="1"/>
    <m/>
    <m/>
    <m/>
    <m/>
    <m/>
    <m/>
    <m/>
    <m/>
    <m/>
    <m/>
    <m/>
    <m/>
    <m/>
    <m/>
    <m/>
    <m/>
    <m/>
    <m/>
    <m/>
    <m/>
    <m/>
    <m/>
    <m/>
    <m/>
  </r>
  <r>
    <x v="4"/>
    <x v="27"/>
    <x v="258"/>
    <x v="0"/>
    <n v="88"/>
    <n v="1"/>
    <n v="1"/>
    <n v="2"/>
    <n v="9"/>
    <n v="1"/>
    <n v="10"/>
    <m/>
    <n v="1"/>
    <n v="639"/>
    <n v="20"/>
    <n v="17"/>
    <n v="15"/>
    <n v="723"/>
    <n v="11"/>
    <n v="51"/>
    <n v="27"/>
    <n v="1197"/>
    <n v="6"/>
    <n v="85"/>
    <n v="43"/>
    <n v="165"/>
    <m/>
    <n v="20"/>
    <n v="6"/>
    <n v="39"/>
    <n v="2"/>
    <m/>
    <n v="1"/>
    <m/>
    <m/>
    <m/>
    <m/>
    <m/>
    <m/>
    <m/>
    <m/>
    <m/>
    <m/>
    <m/>
    <m/>
    <m/>
    <m/>
    <m/>
    <m/>
    <n v="1"/>
    <n v="1"/>
    <n v="75"/>
    <n v="8"/>
    <n v="582"/>
    <n v="622"/>
    <n v="1044"/>
    <n v="136"/>
    <n v="35"/>
    <n v="2923"/>
    <m/>
    <n v="8"/>
    <n v="566"/>
    <n v="255"/>
    <n v="2016"/>
    <n v="59"/>
    <n v="1"/>
    <n v="1"/>
    <n v="1"/>
    <n v="1"/>
    <n v="52"/>
    <n v="4"/>
    <n v="438"/>
    <n v="447"/>
    <n v="10"/>
    <n v="56"/>
    <n v="15"/>
    <n v="239"/>
    <n v="1"/>
    <n v="1"/>
    <n v="71"/>
    <n v="8"/>
    <n v="567"/>
    <n v="534"/>
    <n v="938"/>
    <n v="112"/>
    <n v="33"/>
    <n v="1448"/>
  </r>
  <r>
    <x v="4"/>
    <x v="29"/>
    <x v="157"/>
    <x v="0"/>
    <m/>
    <m/>
    <m/>
    <m/>
    <m/>
    <m/>
    <m/>
    <m/>
    <m/>
    <m/>
    <m/>
    <m/>
    <m/>
    <m/>
    <m/>
    <m/>
    <m/>
    <n v="3"/>
    <m/>
    <m/>
    <n v="2"/>
    <m/>
    <m/>
    <m/>
    <m/>
    <m/>
    <m/>
    <m/>
    <m/>
    <m/>
    <m/>
    <m/>
    <m/>
    <m/>
    <m/>
    <m/>
    <m/>
    <m/>
    <m/>
    <m/>
    <m/>
    <m/>
    <m/>
    <m/>
    <m/>
    <m/>
    <m/>
    <m/>
    <m/>
    <m/>
    <m/>
    <n v="1"/>
    <m/>
    <m/>
    <m/>
    <m/>
    <m/>
    <m/>
    <m/>
    <m/>
    <m/>
    <m/>
    <m/>
    <m/>
    <m/>
    <m/>
    <m/>
    <m/>
    <m/>
    <m/>
    <m/>
    <m/>
    <m/>
    <m/>
    <m/>
    <m/>
    <m/>
    <m/>
    <m/>
    <m/>
    <m/>
    <m/>
    <m/>
  </r>
  <r>
    <x v="4"/>
    <x v="29"/>
    <x v="158"/>
    <x v="0"/>
    <m/>
    <m/>
    <m/>
    <m/>
    <m/>
    <m/>
    <m/>
    <m/>
    <m/>
    <m/>
    <m/>
    <m/>
    <m/>
    <n v="1"/>
    <m/>
    <n v="1"/>
    <m/>
    <m/>
    <m/>
    <m/>
    <m/>
    <m/>
    <m/>
    <m/>
    <m/>
    <m/>
    <m/>
    <m/>
    <m/>
    <m/>
    <m/>
    <m/>
    <m/>
    <m/>
    <m/>
    <m/>
    <m/>
    <m/>
    <m/>
    <m/>
    <m/>
    <m/>
    <m/>
    <m/>
    <m/>
    <m/>
    <m/>
    <m/>
    <m/>
    <m/>
    <m/>
    <m/>
    <m/>
    <m/>
    <n v="2"/>
    <m/>
    <m/>
    <m/>
    <m/>
    <n v="2"/>
    <m/>
    <m/>
    <m/>
    <m/>
    <m/>
    <m/>
    <m/>
    <m/>
    <m/>
    <m/>
    <m/>
    <m/>
    <m/>
    <m/>
    <m/>
    <m/>
    <m/>
    <m/>
    <m/>
    <m/>
    <m/>
    <m/>
    <n v="2"/>
  </r>
  <r>
    <x v="4"/>
    <x v="29"/>
    <x v="161"/>
    <x v="0"/>
    <m/>
    <m/>
    <m/>
    <m/>
    <m/>
    <m/>
    <m/>
    <m/>
    <m/>
    <m/>
    <m/>
    <m/>
    <m/>
    <m/>
    <m/>
    <m/>
    <m/>
    <n v="3"/>
    <m/>
    <m/>
    <n v="1"/>
    <m/>
    <m/>
    <m/>
    <m/>
    <m/>
    <m/>
    <m/>
    <m/>
    <m/>
    <m/>
    <m/>
    <m/>
    <m/>
    <m/>
    <m/>
    <m/>
    <m/>
    <m/>
    <m/>
    <m/>
    <m/>
    <m/>
    <m/>
    <m/>
    <m/>
    <m/>
    <m/>
    <m/>
    <m/>
    <m/>
    <n v="1"/>
    <m/>
    <m/>
    <n v="1"/>
    <m/>
    <m/>
    <m/>
    <n v="1"/>
    <m/>
    <m/>
    <m/>
    <m/>
    <m/>
    <m/>
    <m/>
    <m/>
    <m/>
    <m/>
    <m/>
    <m/>
    <m/>
    <m/>
    <m/>
    <m/>
    <m/>
    <m/>
    <m/>
    <m/>
    <m/>
    <m/>
    <m/>
    <m/>
  </r>
  <r>
    <x v="4"/>
    <x v="30"/>
    <x v="166"/>
    <x v="0"/>
    <m/>
    <m/>
    <m/>
    <m/>
    <m/>
    <m/>
    <m/>
    <m/>
    <m/>
    <n v="1"/>
    <m/>
    <m/>
    <m/>
    <m/>
    <m/>
    <m/>
    <m/>
    <m/>
    <m/>
    <m/>
    <m/>
    <m/>
    <m/>
    <m/>
    <m/>
    <m/>
    <m/>
    <m/>
    <m/>
    <m/>
    <m/>
    <m/>
    <m/>
    <m/>
    <m/>
    <m/>
    <m/>
    <m/>
    <m/>
    <m/>
    <m/>
    <m/>
    <m/>
    <m/>
    <m/>
    <m/>
    <m/>
    <m/>
    <m/>
    <n v="1"/>
    <m/>
    <m/>
    <m/>
    <m/>
    <n v="2"/>
    <m/>
    <m/>
    <m/>
    <n v="2"/>
    <m/>
    <m/>
    <m/>
    <m/>
    <m/>
    <m/>
    <m/>
    <m/>
    <m/>
    <m/>
    <m/>
    <m/>
    <m/>
    <m/>
    <m/>
    <m/>
    <m/>
    <m/>
    <n v="1"/>
    <m/>
    <m/>
    <m/>
    <m/>
    <m/>
  </r>
  <r>
    <x v="4"/>
    <x v="30"/>
    <x v="167"/>
    <x v="0"/>
    <m/>
    <m/>
    <m/>
    <m/>
    <m/>
    <m/>
    <m/>
    <m/>
    <m/>
    <m/>
    <m/>
    <m/>
    <m/>
    <m/>
    <m/>
    <m/>
    <m/>
    <n v="1"/>
    <m/>
    <m/>
    <n v="1"/>
    <m/>
    <m/>
    <m/>
    <m/>
    <m/>
    <m/>
    <m/>
    <m/>
    <m/>
    <m/>
    <m/>
    <m/>
    <m/>
    <m/>
    <m/>
    <m/>
    <m/>
    <m/>
    <m/>
    <m/>
    <m/>
    <m/>
    <m/>
    <m/>
    <m/>
    <m/>
    <m/>
    <m/>
    <m/>
    <m/>
    <m/>
    <m/>
    <m/>
    <m/>
    <m/>
    <m/>
    <m/>
    <m/>
    <m/>
    <m/>
    <m/>
    <m/>
    <m/>
    <m/>
    <m/>
    <m/>
    <m/>
    <m/>
    <m/>
    <m/>
    <m/>
    <m/>
    <m/>
    <m/>
    <m/>
    <m/>
    <m/>
    <m/>
    <m/>
    <m/>
    <m/>
    <m/>
  </r>
  <r>
    <x v="4"/>
    <x v="31"/>
    <x v="168"/>
    <x v="0"/>
    <m/>
    <m/>
    <m/>
    <m/>
    <m/>
    <m/>
    <m/>
    <m/>
    <m/>
    <m/>
    <m/>
    <m/>
    <m/>
    <m/>
    <m/>
    <m/>
    <m/>
    <m/>
    <m/>
    <m/>
    <m/>
    <m/>
    <m/>
    <m/>
    <m/>
    <n v="1"/>
    <m/>
    <m/>
    <n v="1"/>
    <m/>
    <m/>
    <m/>
    <m/>
    <m/>
    <m/>
    <m/>
    <m/>
    <m/>
    <m/>
    <m/>
    <m/>
    <m/>
    <m/>
    <m/>
    <m/>
    <m/>
    <m/>
    <m/>
    <m/>
    <m/>
    <m/>
    <m/>
    <m/>
    <m/>
    <n v="1"/>
    <m/>
    <m/>
    <m/>
    <n v="1"/>
    <m/>
    <m/>
    <m/>
    <m/>
    <m/>
    <m/>
    <m/>
    <m/>
    <m/>
    <m/>
    <m/>
    <m/>
    <m/>
    <m/>
    <m/>
    <m/>
    <m/>
    <m/>
    <m/>
    <m/>
    <m/>
    <m/>
    <m/>
    <m/>
  </r>
  <r>
    <x v="4"/>
    <x v="27"/>
    <x v="170"/>
    <x v="0"/>
    <m/>
    <m/>
    <m/>
    <m/>
    <m/>
    <m/>
    <m/>
    <m/>
    <m/>
    <m/>
    <m/>
    <m/>
    <m/>
    <m/>
    <m/>
    <m/>
    <m/>
    <n v="1"/>
    <m/>
    <m/>
    <n v="1"/>
    <m/>
    <m/>
    <m/>
    <m/>
    <m/>
    <m/>
    <m/>
    <m/>
    <m/>
    <m/>
    <m/>
    <m/>
    <m/>
    <m/>
    <m/>
    <m/>
    <m/>
    <m/>
    <m/>
    <m/>
    <m/>
    <m/>
    <m/>
    <m/>
    <m/>
    <m/>
    <m/>
    <m/>
    <m/>
    <m/>
    <m/>
    <m/>
    <m/>
    <n v="1"/>
    <m/>
    <n v="1"/>
    <m/>
    <m/>
    <m/>
    <m/>
    <m/>
    <m/>
    <m/>
    <m/>
    <m/>
    <m/>
    <m/>
    <m/>
    <m/>
    <m/>
    <m/>
    <m/>
    <m/>
    <m/>
    <m/>
    <m/>
    <m/>
    <m/>
    <m/>
    <m/>
    <m/>
    <m/>
  </r>
  <r>
    <x v="4"/>
    <x v="29"/>
    <x v="173"/>
    <x v="0"/>
    <m/>
    <m/>
    <m/>
    <m/>
    <m/>
    <m/>
    <m/>
    <m/>
    <m/>
    <m/>
    <m/>
    <m/>
    <m/>
    <m/>
    <m/>
    <m/>
    <m/>
    <n v="1"/>
    <m/>
    <m/>
    <n v="1"/>
    <m/>
    <m/>
    <m/>
    <m/>
    <m/>
    <m/>
    <m/>
    <m/>
    <m/>
    <m/>
    <m/>
    <m/>
    <m/>
    <m/>
    <m/>
    <m/>
    <m/>
    <m/>
    <m/>
    <m/>
    <m/>
    <m/>
    <m/>
    <m/>
    <m/>
    <m/>
    <m/>
    <m/>
    <m/>
    <m/>
    <m/>
    <m/>
    <m/>
    <n v="3"/>
    <m/>
    <m/>
    <n v="1"/>
    <n v="1"/>
    <n v="1"/>
    <m/>
    <m/>
    <m/>
    <m/>
    <m/>
    <m/>
    <m/>
    <m/>
    <m/>
    <m/>
    <m/>
    <m/>
    <m/>
    <m/>
    <m/>
    <m/>
    <m/>
    <m/>
    <m/>
    <m/>
    <m/>
    <m/>
    <m/>
  </r>
  <r>
    <x v="4"/>
    <x v="29"/>
    <x v="232"/>
    <x v="0"/>
    <n v="101"/>
    <n v="4"/>
    <m/>
    <n v="1"/>
    <n v="13"/>
    <n v="5"/>
    <n v="40"/>
    <m/>
    <n v="2"/>
    <n v="298"/>
    <n v="9"/>
    <n v="26"/>
    <n v="17"/>
    <n v="1329"/>
    <n v="18"/>
    <n v="198"/>
    <n v="83"/>
    <n v="876"/>
    <n v="16"/>
    <n v="83"/>
    <n v="142"/>
    <n v="199"/>
    <n v="1"/>
    <n v="15"/>
    <n v="39"/>
    <n v="57"/>
    <m/>
    <n v="1"/>
    <m/>
    <m/>
    <m/>
    <m/>
    <m/>
    <m/>
    <m/>
    <m/>
    <m/>
    <m/>
    <m/>
    <m/>
    <m/>
    <m/>
    <m/>
    <m/>
    <m/>
    <n v="4"/>
    <m/>
    <n v="77"/>
    <n v="38"/>
    <n v="236"/>
    <n v="982"/>
    <n v="615"/>
    <n v="131"/>
    <n v="54"/>
    <n v="4388"/>
    <m/>
    <n v="32"/>
    <n v="291"/>
    <n v="1492"/>
    <n v="2362"/>
    <n v="27"/>
    <n v="3"/>
    <m/>
    <n v="2"/>
    <m/>
    <n v="23"/>
    <n v="33"/>
    <n v="141"/>
    <n v="131"/>
    <n v="9"/>
    <n v="48"/>
    <n v="44"/>
    <n v="190"/>
    <n v="4"/>
    <m/>
    <n v="57"/>
    <n v="37"/>
    <n v="211"/>
    <n v="627"/>
    <n v="446"/>
    <n v="67"/>
    <n v="50"/>
    <n v="1104"/>
  </r>
  <r>
    <x v="4"/>
    <x v="30"/>
    <x v="175"/>
    <x v="0"/>
    <m/>
    <m/>
    <m/>
    <m/>
    <m/>
    <m/>
    <m/>
    <m/>
    <m/>
    <m/>
    <m/>
    <m/>
    <m/>
    <n v="1"/>
    <m/>
    <m/>
    <n v="1"/>
    <m/>
    <m/>
    <m/>
    <m/>
    <m/>
    <m/>
    <m/>
    <m/>
    <m/>
    <m/>
    <m/>
    <m/>
    <m/>
    <m/>
    <m/>
    <m/>
    <m/>
    <m/>
    <m/>
    <m/>
    <m/>
    <m/>
    <m/>
    <m/>
    <m/>
    <m/>
    <m/>
    <m/>
    <m/>
    <m/>
    <m/>
    <m/>
    <m/>
    <m/>
    <m/>
    <m/>
    <m/>
    <m/>
    <m/>
    <m/>
    <m/>
    <m/>
    <m/>
    <m/>
    <m/>
    <m/>
    <m/>
    <m/>
    <m/>
    <m/>
    <m/>
    <m/>
    <m/>
    <m/>
    <m/>
    <m/>
    <m/>
    <m/>
    <m/>
    <m/>
    <m/>
    <m/>
    <m/>
    <m/>
    <m/>
    <m/>
  </r>
  <r>
    <x v="4"/>
    <x v="32"/>
    <x v="259"/>
    <x v="0"/>
    <n v="93"/>
    <n v="3"/>
    <m/>
    <m/>
    <n v="3"/>
    <n v="5"/>
    <m/>
    <m/>
    <m/>
    <n v="342"/>
    <n v="45"/>
    <n v="12"/>
    <n v="7"/>
    <n v="968"/>
    <n v="12"/>
    <n v="55"/>
    <n v="111"/>
    <n v="555"/>
    <n v="64"/>
    <n v="28"/>
    <n v="73"/>
    <n v="123"/>
    <m/>
    <n v="8"/>
    <n v="18"/>
    <n v="27"/>
    <n v="4"/>
    <m/>
    <m/>
    <m/>
    <m/>
    <m/>
    <m/>
    <m/>
    <m/>
    <m/>
    <m/>
    <m/>
    <m/>
    <m/>
    <m/>
    <m/>
    <m/>
    <m/>
    <m/>
    <n v="3"/>
    <m/>
    <n v="84"/>
    <m/>
    <n v="278"/>
    <n v="763"/>
    <n v="380"/>
    <n v="87"/>
    <n v="23"/>
    <n v="2665"/>
    <m/>
    <n v="5"/>
    <n v="318"/>
    <n v="869"/>
    <n v="1362"/>
    <n v="29"/>
    <n v="2"/>
    <m/>
    <n v="2"/>
    <m/>
    <n v="25"/>
    <m/>
    <n v="122"/>
    <n v="88"/>
    <n v="6"/>
    <n v="23"/>
    <n v="10"/>
    <n v="152"/>
    <n v="2"/>
    <m/>
    <n v="71"/>
    <m/>
    <n v="255"/>
    <n v="539"/>
    <n v="279"/>
    <n v="49"/>
    <n v="17"/>
    <n v="630"/>
  </r>
  <r>
    <x v="4"/>
    <x v="32"/>
    <x v="176"/>
    <x v="0"/>
    <m/>
    <m/>
    <m/>
    <m/>
    <m/>
    <m/>
    <m/>
    <m/>
    <m/>
    <m/>
    <m/>
    <m/>
    <m/>
    <m/>
    <m/>
    <m/>
    <m/>
    <n v="1"/>
    <m/>
    <m/>
    <n v="1"/>
    <m/>
    <m/>
    <m/>
    <m/>
    <m/>
    <m/>
    <m/>
    <m/>
    <m/>
    <m/>
    <m/>
    <m/>
    <m/>
    <m/>
    <m/>
    <m/>
    <m/>
    <m/>
    <m/>
    <m/>
    <m/>
    <m/>
    <m/>
    <m/>
    <m/>
    <m/>
    <m/>
    <m/>
    <m/>
    <m/>
    <m/>
    <m/>
    <m/>
    <n v="1"/>
    <m/>
    <m/>
    <m/>
    <n v="1"/>
    <m/>
    <m/>
    <m/>
    <m/>
    <m/>
    <m/>
    <m/>
    <m/>
    <m/>
    <m/>
    <m/>
    <m/>
    <m/>
    <m/>
    <m/>
    <m/>
    <m/>
    <m/>
    <m/>
    <m/>
    <m/>
    <m/>
    <m/>
    <m/>
  </r>
  <r>
    <x v="4"/>
    <x v="32"/>
    <x v="178"/>
    <x v="0"/>
    <m/>
    <m/>
    <m/>
    <m/>
    <m/>
    <m/>
    <m/>
    <m/>
    <m/>
    <m/>
    <m/>
    <m/>
    <m/>
    <m/>
    <m/>
    <m/>
    <m/>
    <n v="1"/>
    <m/>
    <m/>
    <m/>
    <m/>
    <m/>
    <m/>
    <m/>
    <m/>
    <m/>
    <m/>
    <m/>
    <m/>
    <m/>
    <m/>
    <m/>
    <m/>
    <m/>
    <m/>
    <m/>
    <m/>
    <m/>
    <m/>
    <m/>
    <m/>
    <m/>
    <m/>
    <m/>
    <m/>
    <m/>
    <m/>
    <m/>
    <m/>
    <m/>
    <n v="1"/>
    <m/>
    <m/>
    <m/>
    <m/>
    <m/>
    <m/>
    <m/>
    <m/>
    <m/>
    <m/>
    <m/>
    <m/>
    <m/>
    <m/>
    <m/>
    <m/>
    <m/>
    <m/>
    <m/>
    <m/>
    <m/>
    <m/>
    <m/>
    <m/>
    <m/>
    <m/>
    <m/>
    <m/>
    <m/>
    <m/>
    <m/>
  </r>
  <r>
    <x v="4"/>
    <x v="32"/>
    <x v="260"/>
    <x v="0"/>
    <n v="158"/>
    <n v="3"/>
    <m/>
    <m/>
    <n v="4"/>
    <n v="13"/>
    <n v="12"/>
    <m/>
    <m/>
    <n v="821"/>
    <n v="17"/>
    <n v="1"/>
    <n v="109"/>
    <n v="2352"/>
    <n v="36"/>
    <n v="195"/>
    <n v="291"/>
    <n v="1650"/>
    <n v="3"/>
    <n v="10"/>
    <n v="479"/>
    <n v="267"/>
    <n v="2"/>
    <n v="6"/>
    <n v="57"/>
    <n v="81"/>
    <n v="1"/>
    <n v="1"/>
    <n v="6"/>
    <m/>
    <m/>
    <m/>
    <m/>
    <m/>
    <m/>
    <m/>
    <m/>
    <m/>
    <m/>
    <m/>
    <m/>
    <m/>
    <m/>
    <m/>
    <m/>
    <n v="3"/>
    <m/>
    <n v="137"/>
    <n v="11"/>
    <n v="682"/>
    <n v="1742"/>
    <n v="1108"/>
    <n v="189"/>
    <n v="69"/>
    <n v="7765"/>
    <m/>
    <n v="15"/>
    <n v="148"/>
    <n v="3271"/>
    <n v="3992"/>
    <n v="60"/>
    <n v="3"/>
    <m/>
    <n v="2"/>
    <m/>
    <n v="43"/>
    <n v="6"/>
    <n v="387"/>
    <n v="231"/>
    <n v="6"/>
    <n v="58"/>
    <n v="31"/>
    <n v="348"/>
    <n v="3"/>
    <m/>
    <n v="108"/>
    <n v="10"/>
    <n v="626"/>
    <n v="1159"/>
    <n v="827"/>
    <n v="97"/>
    <n v="59"/>
    <n v="1835"/>
  </r>
  <r>
    <x v="4"/>
    <x v="29"/>
    <x v="183"/>
    <x v="0"/>
    <m/>
    <m/>
    <m/>
    <m/>
    <m/>
    <m/>
    <m/>
    <m/>
    <m/>
    <m/>
    <m/>
    <m/>
    <m/>
    <m/>
    <m/>
    <m/>
    <m/>
    <n v="1"/>
    <m/>
    <m/>
    <n v="1"/>
    <m/>
    <m/>
    <m/>
    <m/>
    <m/>
    <m/>
    <m/>
    <m/>
    <m/>
    <m/>
    <m/>
    <m/>
    <m/>
    <m/>
    <m/>
    <m/>
    <m/>
    <m/>
    <m/>
    <m/>
    <m/>
    <m/>
    <m/>
    <m/>
    <m/>
    <m/>
    <m/>
    <m/>
    <m/>
    <m/>
    <m/>
    <m/>
    <m/>
    <n v="1"/>
    <m/>
    <m/>
    <m/>
    <m/>
    <n v="1"/>
    <m/>
    <m/>
    <m/>
    <m/>
    <m/>
    <m/>
    <m/>
    <m/>
    <m/>
    <m/>
    <m/>
    <m/>
    <m/>
    <m/>
    <m/>
    <m/>
    <m/>
    <m/>
    <m/>
    <m/>
    <m/>
    <m/>
    <m/>
  </r>
  <r>
    <x v="4"/>
    <x v="32"/>
    <x v="189"/>
    <x v="0"/>
    <m/>
    <m/>
    <m/>
    <m/>
    <m/>
    <m/>
    <m/>
    <m/>
    <m/>
    <m/>
    <m/>
    <m/>
    <m/>
    <n v="4"/>
    <m/>
    <m/>
    <n v="2"/>
    <n v="1"/>
    <m/>
    <m/>
    <m/>
    <m/>
    <m/>
    <m/>
    <m/>
    <m/>
    <m/>
    <m/>
    <m/>
    <m/>
    <m/>
    <m/>
    <m/>
    <m/>
    <m/>
    <m/>
    <m/>
    <m/>
    <m/>
    <m/>
    <m/>
    <m/>
    <m/>
    <m/>
    <m/>
    <m/>
    <m/>
    <m/>
    <m/>
    <m/>
    <n v="2"/>
    <m/>
    <m/>
    <m/>
    <n v="12"/>
    <m/>
    <m/>
    <m/>
    <n v="8"/>
    <n v="4"/>
    <m/>
    <m/>
    <m/>
    <m/>
    <m/>
    <m/>
    <m/>
    <m/>
    <m/>
    <m/>
    <m/>
    <m/>
    <m/>
    <m/>
    <m/>
    <m/>
    <m/>
    <m/>
    <n v="2"/>
    <m/>
    <m/>
    <m/>
    <m/>
  </r>
  <r>
    <x v="4"/>
    <x v="28"/>
    <x v="261"/>
    <x v="0"/>
    <n v="68"/>
    <n v="2"/>
    <m/>
    <m/>
    <n v="3"/>
    <n v="7"/>
    <n v="13"/>
    <m/>
    <n v="1"/>
    <n v="336"/>
    <m/>
    <n v="1"/>
    <n v="41"/>
    <n v="1093"/>
    <n v="9"/>
    <n v="96"/>
    <n v="73"/>
    <n v="853"/>
    <m/>
    <n v="8"/>
    <n v="249"/>
    <n v="121"/>
    <n v="1"/>
    <n v="9"/>
    <n v="10"/>
    <n v="29"/>
    <m/>
    <m/>
    <n v="1"/>
    <m/>
    <m/>
    <m/>
    <m/>
    <m/>
    <m/>
    <m/>
    <m/>
    <m/>
    <m/>
    <n v="1"/>
    <m/>
    <m/>
    <m/>
    <m/>
    <m/>
    <n v="2"/>
    <m/>
    <n v="58"/>
    <n v="10"/>
    <n v="293"/>
    <n v="891"/>
    <n v="577"/>
    <n v="88"/>
    <n v="26"/>
    <n v="3996"/>
    <m/>
    <n v="4"/>
    <n v="316"/>
    <n v="1683"/>
    <n v="1861"/>
    <n v="23"/>
    <n v="2"/>
    <m/>
    <m/>
    <m/>
    <n v="13"/>
    <n v="10"/>
    <n v="144"/>
    <n v="105"/>
    <n v="5"/>
    <n v="29"/>
    <n v="4"/>
    <n v="193"/>
    <n v="2"/>
    <m/>
    <n v="41"/>
    <n v="9"/>
    <n v="273"/>
    <n v="682"/>
    <n v="439"/>
    <n v="53"/>
    <n v="22"/>
    <n v="1002"/>
  </r>
  <r>
    <x v="6"/>
    <x v="41"/>
    <x v="224"/>
    <x v="0"/>
    <m/>
    <m/>
    <m/>
    <m/>
    <m/>
    <m/>
    <m/>
    <m/>
    <m/>
    <m/>
    <m/>
    <m/>
    <m/>
    <n v="1"/>
    <m/>
    <m/>
    <n v="1"/>
    <m/>
    <m/>
    <m/>
    <m/>
    <m/>
    <m/>
    <m/>
    <m/>
    <m/>
    <m/>
    <m/>
    <m/>
    <m/>
    <m/>
    <m/>
    <m/>
    <m/>
    <m/>
    <m/>
    <m/>
    <m/>
    <m/>
    <m/>
    <m/>
    <m/>
    <m/>
    <m/>
    <m/>
    <m/>
    <m/>
    <m/>
    <m/>
    <m/>
    <m/>
    <m/>
    <m/>
    <m/>
    <m/>
    <m/>
    <m/>
    <m/>
    <m/>
    <m/>
    <m/>
    <m/>
    <m/>
    <m/>
    <m/>
    <m/>
    <m/>
    <m/>
    <m/>
    <m/>
    <m/>
    <m/>
    <m/>
    <m/>
    <m/>
    <m/>
    <m/>
    <m/>
    <m/>
    <m/>
    <m/>
    <m/>
    <m/>
  </r>
  <r>
    <x v="6"/>
    <x v="42"/>
    <x v="227"/>
    <x v="0"/>
    <m/>
    <m/>
    <m/>
    <m/>
    <m/>
    <m/>
    <m/>
    <m/>
    <m/>
    <m/>
    <m/>
    <m/>
    <m/>
    <n v="1"/>
    <m/>
    <m/>
    <m/>
    <m/>
    <m/>
    <m/>
    <m/>
    <m/>
    <m/>
    <m/>
    <m/>
    <m/>
    <m/>
    <m/>
    <m/>
    <m/>
    <m/>
    <m/>
    <m/>
    <m/>
    <m/>
    <m/>
    <m/>
    <m/>
    <m/>
    <m/>
    <m/>
    <m/>
    <m/>
    <m/>
    <m/>
    <m/>
    <m/>
    <m/>
    <m/>
    <m/>
    <n v="1"/>
    <m/>
    <m/>
    <m/>
    <n v="1"/>
    <m/>
    <m/>
    <m/>
    <n v="1"/>
    <m/>
    <m/>
    <m/>
    <m/>
    <m/>
    <m/>
    <m/>
    <m/>
    <m/>
    <m/>
    <m/>
    <m/>
    <m/>
    <m/>
    <m/>
    <m/>
    <m/>
    <m/>
    <m/>
    <m/>
    <m/>
    <m/>
    <m/>
    <m/>
  </r>
  <r>
    <x v="6"/>
    <x v="43"/>
    <x v="262"/>
    <x v="0"/>
    <m/>
    <m/>
    <m/>
    <m/>
    <m/>
    <m/>
    <m/>
    <m/>
    <m/>
    <n v="2"/>
    <m/>
    <m/>
    <n v="2"/>
    <m/>
    <m/>
    <m/>
    <m/>
    <n v="9"/>
    <m/>
    <m/>
    <n v="9"/>
    <m/>
    <m/>
    <m/>
    <m/>
    <m/>
    <m/>
    <m/>
    <m/>
    <m/>
    <m/>
    <m/>
    <m/>
    <m/>
    <m/>
    <m/>
    <m/>
    <m/>
    <m/>
    <m/>
    <m/>
    <m/>
    <m/>
    <m/>
    <m/>
    <m/>
    <m/>
    <m/>
    <m/>
    <m/>
    <m/>
    <m/>
    <m/>
    <m/>
    <n v="30"/>
    <m/>
    <m/>
    <m/>
    <n v="30"/>
    <m/>
    <m/>
    <m/>
    <m/>
    <m/>
    <m/>
    <m/>
    <m/>
    <m/>
    <m/>
    <m/>
    <m/>
    <m/>
    <m/>
    <m/>
    <m/>
    <m/>
    <m/>
    <m/>
    <m/>
    <m/>
    <m/>
    <m/>
    <m/>
  </r>
  <r>
    <x v="6"/>
    <x v="43"/>
    <x v="262"/>
    <x v="0"/>
    <n v="137"/>
    <n v="11"/>
    <m/>
    <n v="3"/>
    <n v="2"/>
    <n v="15"/>
    <n v="3"/>
    <m/>
    <m/>
    <n v="422"/>
    <n v="10"/>
    <n v="22"/>
    <n v="16"/>
    <n v="922"/>
    <n v="30"/>
    <n v="21"/>
    <n v="120"/>
    <n v="965"/>
    <n v="8"/>
    <n v="124"/>
    <n v="119"/>
    <n v="119"/>
    <n v="6"/>
    <n v="3"/>
    <n v="28"/>
    <n v="91"/>
    <m/>
    <n v="1"/>
    <n v="6"/>
    <m/>
    <m/>
    <m/>
    <n v="1"/>
    <m/>
    <m/>
    <m/>
    <m/>
    <m/>
    <m/>
    <m/>
    <m/>
    <m/>
    <m/>
    <m/>
    <m/>
    <n v="9"/>
    <m/>
    <n v="109"/>
    <n v="3"/>
    <n v="370"/>
    <n v="714"/>
    <n v="697"/>
    <n v="72"/>
    <n v="83"/>
    <n v="3075"/>
    <m/>
    <n v="129"/>
    <n v="92"/>
    <n v="1136"/>
    <n v="1597"/>
    <n v="53"/>
    <n v="4"/>
    <m/>
    <n v="2"/>
    <m/>
    <n v="41"/>
    <n v="2"/>
    <n v="232"/>
    <n v="220"/>
    <n v="5"/>
    <n v="43"/>
    <n v="32"/>
    <n v="212"/>
    <n v="8"/>
    <m/>
    <n v="88"/>
    <n v="3"/>
    <n v="339"/>
    <n v="524"/>
    <n v="564"/>
    <n v="49"/>
    <n v="79"/>
    <n v="897"/>
  </r>
  <r>
    <x v="6"/>
    <x v="41"/>
    <x v="263"/>
    <x v="0"/>
    <m/>
    <m/>
    <m/>
    <m/>
    <m/>
    <m/>
    <m/>
    <m/>
    <m/>
    <n v="2"/>
    <m/>
    <m/>
    <n v="2"/>
    <m/>
    <m/>
    <m/>
    <m/>
    <n v="23"/>
    <m/>
    <m/>
    <n v="23"/>
    <m/>
    <m/>
    <m/>
    <m/>
    <m/>
    <m/>
    <m/>
    <m/>
    <m/>
    <m/>
    <m/>
    <m/>
    <m/>
    <m/>
    <m/>
    <m/>
    <m/>
    <m/>
    <m/>
    <m/>
    <m/>
    <m/>
    <m/>
    <m/>
    <m/>
    <m/>
    <m/>
    <m/>
    <m/>
    <m/>
    <m/>
    <m/>
    <m/>
    <n v="110"/>
    <m/>
    <m/>
    <m/>
    <n v="110"/>
    <m/>
    <m/>
    <m/>
    <m/>
    <m/>
    <m/>
    <m/>
    <m/>
    <m/>
    <m/>
    <m/>
    <m/>
    <m/>
    <m/>
    <m/>
    <m/>
    <m/>
    <m/>
    <m/>
    <m/>
    <m/>
    <m/>
    <m/>
    <m/>
  </r>
  <r>
    <x v="6"/>
    <x v="41"/>
    <x v="263"/>
    <x v="0"/>
    <n v="251"/>
    <n v="10"/>
    <m/>
    <n v="2"/>
    <m/>
    <n v="11"/>
    <n v="34"/>
    <n v="2"/>
    <m/>
    <n v="1493"/>
    <n v="62"/>
    <n v="1"/>
    <n v="29"/>
    <n v="2144"/>
    <n v="41"/>
    <n v="13"/>
    <n v="205"/>
    <n v="2604"/>
    <n v="36"/>
    <n v="4"/>
    <n v="222"/>
    <n v="290"/>
    <n v="9"/>
    <n v="5"/>
    <n v="43"/>
    <n v="157"/>
    <n v="3"/>
    <n v="1"/>
    <n v="2"/>
    <m/>
    <m/>
    <m/>
    <m/>
    <m/>
    <m/>
    <m/>
    <m/>
    <m/>
    <m/>
    <n v="1"/>
    <m/>
    <m/>
    <m/>
    <m/>
    <m/>
    <n v="10"/>
    <m/>
    <n v="237"/>
    <n v="31"/>
    <n v="1395"/>
    <n v="1832"/>
    <n v="2301"/>
    <n v="226"/>
    <n v="145"/>
    <n v="5850"/>
    <m/>
    <n v="73"/>
    <n v="45"/>
    <n v="1382"/>
    <n v="4178"/>
    <n v="143"/>
    <n v="8"/>
    <m/>
    <n v="5"/>
    <m/>
    <n v="115"/>
    <n v="19"/>
    <n v="965"/>
    <n v="716"/>
    <n v="13"/>
    <n v="99"/>
    <n v="75"/>
    <n v="652"/>
    <n v="10"/>
    <m/>
    <n v="218"/>
    <n v="31"/>
    <n v="1348"/>
    <n v="1530"/>
    <n v="2042"/>
    <n v="175"/>
    <n v="142"/>
    <n v="2930"/>
  </r>
  <r>
    <x v="6"/>
    <x v="46"/>
    <x v="264"/>
    <x v="0"/>
    <m/>
    <m/>
    <m/>
    <m/>
    <m/>
    <m/>
    <m/>
    <m/>
    <m/>
    <n v="6"/>
    <m/>
    <m/>
    <n v="6"/>
    <m/>
    <m/>
    <m/>
    <m/>
    <n v="9"/>
    <m/>
    <m/>
    <n v="9"/>
    <m/>
    <m/>
    <m/>
    <m/>
    <m/>
    <m/>
    <m/>
    <m/>
    <m/>
    <m/>
    <m/>
    <m/>
    <m/>
    <m/>
    <m/>
    <m/>
    <m/>
    <m/>
    <m/>
    <m/>
    <m/>
    <m/>
    <m/>
    <m/>
    <m/>
    <m/>
    <m/>
    <m/>
    <m/>
    <m/>
    <m/>
    <m/>
    <m/>
    <n v="61"/>
    <m/>
    <m/>
    <m/>
    <n v="61"/>
    <m/>
    <m/>
    <m/>
    <m/>
    <m/>
    <m/>
    <m/>
    <m/>
    <m/>
    <m/>
    <m/>
    <m/>
    <m/>
    <m/>
    <m/>
    <m/>
    <m/>
    <m/>
    <m/>
    <m/>
    <m/>
    <m/>
    <m/>
    <m/>
  </r>
  <r>
    <x v="6"/>
    <x v="46"/>
    <x v="264"/>
    <x v="0"/>
    <n v="184"/>
    <n v="3"/>
    <m/>
    <n v="5"/>
    <n v="22"/>
    <n v="5"/>
    <n v="8"/>
    <m/>
    <m/>
    <n v="620"/>
    <n v="32"/>
    <n v="39"/>
    <n v="3"/>
    <n v="1981"/>
    <n v="26"/>
    <n v="368"/>
    <n v="45"/>
    <n v="1641"/>
    <n v="26"/>
    <n v="416"/>
    <n v="45"/>
    <n v="269"/>
    <n v="2"/>
    <n v="73"/>
    <n v="9"/>
    <n v="52"/>
    <n v="4"/>
    <n v="1"/>
    <m/>
    <m/>
    <m/>
    <m/>
    <m/>
    <m/>
    <m/>
    <m/>
    <m/>
    <m/>
    <m/>
    <m/>
    <m/>
    <m/>
    <m/>
    <m/>
    <m/>
    <n v="3"/>
    <m/>
    <n v="148"/>
    <n v="8"/>
    <n v="533"/>
    <n v="1478"/>
    <n v="1110"/>
    <n v="173"/>
    <n v="44"/>
    <n v="7320"/>
    <m/>
    <n v="33"/>
    <n v="2708"/>
    <n v="544"/>
    <n v="3722"/>
    <n v="74"/>
    <n v="2"/>
    <m/>
    <n v="2"/>
    <m/>
    <n v="67"/>
    <n v="6"/>
    <n v="237"/>
    <n v="238"/>
    <n v="16"/>
    <n v="83"/>
    <n v="10"/>
    <n v="332"/>
    <n v="2"/>
    <m/>
    <n v="134"/>
    <n v="8"/>
    <n v="470"/>
    <n v="1077"/>
    <n v="818"/>
    <n v="114"/>
    <n v="38"/>
    <n v="2108"/>
  </r>
  <r>
    <x v="6"/>
    <x v="42"/>
    <x v="265"/>
    <x v="0"/>
    <m/>
    <m/>
    <m/>
    <m/>
    <m/>
    <m/>
    <m/>
    <m/>
    <m/>
    <n v="15"/>
    <m/>
    <m/>
    <n v="15"/>
    <m/>
    <m/>
    <m/>
    <m/>
    <n v="35"/>
    <m/>
    <m/>
    <n v="35"/>
    <m/>
    <m/>
    <m/>
    <m/>
    <m/>
    <m/>
    <m/>
    <m/>
    <m/>
    <m/>
    <m/>
    <m/>
    <m/>
    <m/>
    <m/>
    <m/>
    <m/>
    <m/>
    <m/>
    <m/>
    <m/>
    <m/>
    <m/>
    <m/>
    <m/>
    <m/>
    <m/>
    <m/>
    <m/>
    <m/>
    <m/>
    <m/>
    <m/>
    <n v="151"/>
    <m/>
    <m/>
    <m/>
    <n v="151"/>
    <m/>
    <m/>
    <m/>
    <m/>
    <m/>
    <m/>
    <m/>
    <m/>
    <m/>
    <m/>
    <m/>
    <m/>
    <m/>
    <m/>
    <m/>
    <m/>
    <m/>
    <m/>
    <m/>
    <m/>
    <m/>
    <m/>
    <m/>
    <m/>
  </r>
  <r>
    <x v="6"/>
    <x v="42"/>
    <x v="265"/>
    <x v="0"/>
    <n v="188"/>
    <n v="5"/>
    <m/>
    <n v="7"/>
    <n v="8"/>
    <n v="8"/>
    <n v="1"/>
    <m/>
    <m/>
    <n v="778"/>
    <n v="13"/>
    <n v="24"/>
    <n v="66"/>
    <n v="1542"/>
    <n v="38"/>
    <n v="49"/>
    <n v="276"/>
    <n v="1361"/>
    <n v="11"/>
    <n v="14"/>
    <n v="312"/>
    <n v="242"/>
    <n v="2"/>
    <n v="5"/>
    <n v="59"/>
    <n v="57"/>
    <n v="4"/>
    <m/>
    <n v="3"/>
    <m/>
    <m/>
    <m/>
    <m/>
    <m/>
    <m/>
    <m/>
    <m/>
    <m/>
    <m/>
    <m/>
    <m/>
    <m/>
    <m/>
    <m/>
    <m/>
    <n v="5"/>
    <m/>
    <n v="162"/>
    <n v="1"/>
    <n v="669"/>
    <n v="1123"/>
    <n v="993"/>
    <n v="161"/>
    <n v="49"/>
    <n v="3873"/>
    <m/>
    <n v="24"/>
    <n v="165"/>
    <n v="1403"/>
    <n v="2098"/>
    <n v="86"/>
    <n v="3"/>
    <m/>
    <n v="2"/>
    <m/>
    <n v="69"/>
    <m/>
    <n v="412"/>
    <n v="322"/>
    <n v="19"/>
    <n v="143"/>
    <n v="13"/>
    <n v="364"/>
    <n v="3"/>
    <m/>
    <n v="133"/>
    <n v="1"/>
    <n v="619"/>
    <n v="831"/>
    <n v="772"/>
    <n v="96"/>
    <n v="42"/>
    <n v="1211"/>
  </r>
  <r>
    <x v="6"/>
    <x v="46"/>
    <x v="253"/>
    <x v="0"/>
    <m/>
    <m/>
    <m/>
    <m/>
    <m/>
    <m/>
    <m/>
    <m/>
    <m/>
    <m/>
    <m/>
    <m/>
    <m/>
    <m/>
    <m/>
    <m/>
    <m/>
    <n v="1"/>
    <m/>
    <m/>
    <m/>
    <m/>
    <m/>
    <m/>
    <m/>
    <m/>
    <m/>
    <m/>
    <m/>
    <m/>
    <m/>
    <m/>
    <m/>
    <m/>
    <m/>
    <m/>
    <m/>
    <m/>
    <m/>
    <m/>
    <m/>
    <m/>
    <m/>
    <m/>
    <m/>
    <m/>
    <m/>
    <m/>
    <m/>
    <m/>
    <m/>
    <m/>
    <m/>
    <m/>
    <n v="1"/>
    <m/>
    <m/>
    <m/>
    <n v="1"/>
    <m/>
    <m/>
    <m/>
    <m/>
    <m/>
    <m/>
    <m/>
    <m/>
    <m/>
    <m/>
    <m/>
    <m/>
    <m/>
    <m/>
    <m/>
    <m/>
    <m/>
    <m/>
    <m/>
    <m/>
    <m/>
    <m/>
    <m/>
    <m/>
  </r>
  <r>
    <x v="6"/>
    <x v="43"/>
    <x v="266"/>
    <x v="0"/>
    <m/>
    <m/>
    <m/>
    <m/>
    <m/>
    <m/>
    <m/>
    <m/>
    <m/>
    <m/>
    <m/>
    <m/>
    <m/>
    <m/>
    <m/>
    <m/>
    <m/>
    <n v="7"/>
    <m/>
    <m/>
    <n v="7"/>
    <m/>
    <m/>
    <m/>
    <m/>
    <m/>
    <m/>
    <m/>
    <m/>
    <m/>
    <m/>
    <m/>
    <m/>
    <m/>
    <m/>
    <m/>
    <m/>
    <m/>
    <m/>
    <m/>
    <m/>
    <m/>
    <m/>
    <m/>
    <m/>
    <m/>
    <m/>
    <m/>
    <m/>
    <m/>
    <m/>
    <m/>
    <m/>
    <m/>
    <n v="27"/>
    <m/>
    <m/>
    <m/>
    <n v="27"/>
    <m/>
    <m/>
    <m/>
    <m/>
    <m/>
    <m/>
    <m/>
    <m/>
    <m/>
    <m/>
    <m/>
    <m/>
    <m/>
    <m/>
    <m/>
    <m/>
    <m/>
    <m/>
    <m/>
    <m/>
    <m/>
    <m/>
    <m/>
    <m/>
  </r>
  <r>
    <x v="6"/>
    <x v="43"/>
    <x v="266"/>
    <x v="0"/>
    <n v="79"/>
    <n v="4"/>
    <m/>
    <n v="1"/>
    <n v="3"/>
    <n v="7"/>
    <n v="10"/>
    <m/>
    <m/>
    <n v="412"/>
    <n v="7"/>
    <n v="19"/>
    <n v="22"/>
    <n v="705"/>
    <n v="10"/>
    <n v="66"/>
    <n v="42"/>
    <n v="660"/>
    <n v="13"/>
    <n v="60"/>
    <n v="56"/>
    <n v="107"/>
    <m/>
    <n v="3"/>
    <n v="15"/>
    <n v="80"/>
    <n v="1"/>
    <m/>
    <n v="2"/>
    <m/>
    <m/>
    <m/>
    <m/>
    <m/>
    <m/>
    <m/>
    <m/>
    <m/>
    <m/>
    <m/>
    <m/>
    <m/>
    <m/>
    <m/>
    <m/>
    <n v="4"/>
    <m/>
    <n v="66"/>
    <n v="10"/>
    <n v="359"/>
    <n v="577"/>
    <n v="516"/>
    <n v="86"/>
    <n v="76"/>
    <n v="1998"/>
    <m/>
    <n v="13"/>
    <n v="142"/>
    <n v="607"/>
    <n v="1154"/>
    <n v="24"/>
    <n v="1"/>
    <m/>
    <n v="1"/>
    <m/>
    <n v="16"/>
    <n v="9"/>
    <n v="215"/>
    <n v="109"/>
    <n v="4"/>
    <n v="23"/>
    <n v="21"/>
    <n v="138"/>
    <n v="3"/>
    <m/>
    <n v="52"/>
    <n v="10"/>
    <n v="340"/>
    <n v="426"/>
    <n v="410"/>
    <n v="51"/>
    <n v="73"/>
    <n v="59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S14"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TotalPop" fld="142" baseField="0" baseItem="2" numFmtId="3"/>
    <dataField name="Sum of Second" fld="170" baseField="0" baseItem="2" numFmtId="3"/>
    <dataField name="Sum of Second%" fld="171" baseField="2" baseItem="57" numFmtId="9"/>
    <dataField name="Sum of Vaccinated" fld="144" baseField="0" baseItem="2" numFmtId="3"/>
    <dataField name="Sum of Vaccinated%" fld="145" baseField="1" baseItem="9" numFmtId="9"/>
    <dataField name="Sum of AutumnB" fld="195" baseField="0" baseItem="0" numFmtId="164"/>
    <dataField name="Sum of AutumnB%" fld="196" baseField="0" baseItem="3" numFmtId="9"/>
    <dataField name="Sum of contra" fld="148" baseField="0" baseItem="0"/>
    <dataField name="Sum of contra%" fld="149" baseField="2" baseItem="20" numFmtId="9"/>
    <dataField name="Sum of Declined" fld="152" baseField="0" baseItem="4" numFmtId="3"/>
    <dataField name="Sum of Declined%" fld="153" baseField="2" baseItem="20" numFmtId="9"/>
    <dataField name="Sum of Invited" fld="156" baseField="0" baseItem="4" numFmtId="3"/>
    <dataField name="Sum of Invited%" fld="157" baseField="2" baseItem="20" numFmtId="9"/>
    <dataField name="Sum of nocontact" fld="159" baseField="0" baseItem="4" numFmtId="3"/>
    <dataField name="Sum of nocontact%" fld="160" baseField="2" baseItem="147" numFmtId="9"/>
  </dataFields>
  <formats count="1">
    <format dxfId="124">
      <pivotArea outline="0" collapsedLevelsAreSubtotals="1" fieldPosition="0">
        <references count="1">
          <reference field="4294967294" count="1" selected="0">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sd="0"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dataField="1"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 Adults aged 12 yrs or over who are immunosuppressed" fld="4" baseField="0" baseItem="0" numFmtId="3"/>
    <dataField name="Sum of 01f Second Vaccination" fld="51" baseField="2" baseItem="41" numFmtId="3"/>
    <dataField name="Sum of 01f%" fld="161" baseField="2" baseItem="104" numFmtId="9"/>
    <dataField name="Sum of 01a Vaccinated (Booster)" fld="79" baseField="0" baseItem="0" numFmtId="3"/>
    <dataField name="Sum of 01a%" fld="87" baseField="2" baseItem="29" numFmtId="9"/>
    <dataField name="Sum of 01g Second Booster Vaccination" fld="64" baseField="0" baseItem="3" numFmtId="164"/>
    <dataField name="Sum of 01g%" fld="180" baseField="0" baseItem="3" numFmtId="9"/>
    <dataField name="Sum of 01h Covid Autumn Booster" fld="69" baseField="0" baseItem="0"/>
    <dataField name="Sum of 01h%" fld="183" baseField="0" baseItem="3" numFmtId="9"/>
    <dataField name="Sum of 01b Contraindicated (inc allergies, exclu vaccinated)" fld="41" baseField="0" baseItem="0"/>
    <dataField name="Sum of 01b%" fld="88" baseField="2" baseItem="29" numFmtId="9"/>
    <dataField name="Sum of 01c Declined (excl vaccinated or contraindicated)" fld="7" baseField="0" baseItem="0" numFmtId="164"/>
    <dataField name="Sum of 01c%" fld="89" baseField="2" baseItem="29" numFmtId="9"/>
    <dataField name="Sum of 01d Invited no outcome (excl vac, contr, decl)" fld="8" baseField="0" baseItem="0" numFmtId="164"/>
    <dataField name="Sum of 01d%" fld="90" baseField="2" baseItem="29" numFmtId="9"/>
    <dataField name="Sum of 01e No contact coded [CALL]" fld="9" baseField="0" baseItem="0" numFmtId="164"/>
    <dataField name="Sum of 01e%" fld="91" baseField="2" baseItem="29" numFmtId="9"/>
  </dataFields>
  <formats count="12">
    <format dxfId="123">
      <pivotArea outline="0" collapsedLevelsAreSubtotals="1" fieldPosition="0">
        <references count="1">
          <reference field="4294967294" count="2" selected="0">
            <x v="0"/>
            <x v="1"/>
          </reference>
        </references>
      </pivotArea>
    </format>
    <format dxfId="122">
      <pivotArea dataOnly="0" labelOnly="1" outline="0" fieldPosition="0">
        <references count="1">
          <reference field="4294967294" count="2">
            <x v="0"/>
            <x v="1"/>
          </reference>
        </references>
      </pivotArea>
    </format>
    <format dxfId="121">
      <pivotArea outline="0" collapsedLevelsAreSubtotals="1" fieldPosition="0">
        <references count="1">
          <reference field="4294967294" count="1" selected="0">
            <x v="3"/>
          </reference>
        </references>
      </pivotArea>
    </format>
    <format dxfId="120">
      <pivotArea dataOnly="0" labelOnly="1" outline="0" fieldPosition="0">
        <references count="1">
          <reference field="4294967294" count="1">
            <x v="3"/>
          </reference>
        </references>
      </pivotArea>
    </format>
    <format dxfId="119">
      <pivotArea outline="0" collapsedLevelsAreSubtotals="1" fieldPosition="0">
        <references count="1">
          <reference field="4294967294" count="1" selected="0">
            <x v="5"/>
          </reference>
        </references>
      </pivotArea>
    </format>
    <format dxfId="118">
      <pivotArea dataOnly="0" labelOnly="1" outline="0" fieldPosition="0">
        <references count="1">
          <reference field="4294967294" count="1">
            <x v="5"/>
          </reference>
        </references>
      </pivotArea>
    </format>
    <format dxfId="117">
      <pivotArea outline="0" collapsedLevelsAreSubtotals="1" fieldPosition="0">
        <references count="1">
          <reference field="4294967294" count="1" selected="0">
            <x v="11"/>
          </reference>
        </references>
      </pivotArea>
    </format>
    <format dxfId="116">
      <pivotArea dataOnly="0" labelOnly="1" outline="0" fieldPosition="0">
        <references count="1">
          <reference field="4294967294" count="1">
            <x v="11"/>
          </reference>
        </references>
      </pivotArea>
    </format>
    <format dxfId="115">
      <pivotArea outline="0" collapsedLevelsAreSubtotals="1" fieldPosition="0">
        <references count="1">
          <reference field="4294967294" count="1" selected="0">
            <x v="13"/>
          </reference>
        </references>
      </pivotArea>
    </format>
    <format dxfId="114">
      <pivotArea dataOnly="0" labelOnly="1" outline="0" fieldPosition="0">
        <references count="1">
          <reference field="4294967294" count="1">
            <x v="13"/>
          </reference>
        </references>
      </pivotArea>
    </format>
    <format dxfId="113">
      <pivotArea outline="0" collapsedLevelsAreSubtotals="1" fieldPosition="0">
        <references count="1">
          <reference field="4294967294" count="1" selected="0">
            <x v="15"/>
          </reference>
        </references>
      </pivotArea>
    </format>
    <format dxfId="112">
      <pivotArea dataOnly="0" labelOnly="1" outline="0" fieldPosition="0">
        <references count="1">
          <reference field="4294967294" count="1">
            <x v="1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1 Housebound immunosuppressed patients" fld="5" baseField="0" baseItem="0"/>
    <dataField name="Sum of 01.1f Second Vaccination" fld="49" baseField="0" baseItem="0"/>
    <dataField name="Sum of 01.1f%" fld="162" baseField="2" baseItem="29" numFmtId="9"/>
    <dataField name="Sum of 01.1a Vaccinated (Booster)" fld="77" baseField="0" baseItem="0"/>
    <dataField name="Sum of 01.1a%" fld="92" baseField="2" baseItem="29" numFmtId="9"/>
    <dataField name="Sum of 01.1g Second Booster Vaccination" fld="65" baseField="0" baseItem="0"/>
    <dataField name="Sum of 01.1g%" fld="181" baseField="2" baseItem="29" numFmtId="9"/>
    <dataField name="Sum of 01.1h Covid Autumn Booster" fld="67" baseField="0" baseItem="0"/>
    <dataField name="Sum of 01.1h%" fld="184" baseField="0" baseItem="3" numFmtId="9"/>
    <dataField name="Sum of 01.1b Contraindicated (inc allergies, exclu vaccinated)" fld="33" baseField="0" baseItem="0"/>
    <dataField name="Sum of 01.1b%" fld="93" baseField="2" baseItem="252" numFmtId="9"/>
    <dataField name="Sum of 01.1c Declined (excl vaccinated or contraindicated)" fld="34" baseField="0" baseItem="0"/>
    <dataField name="Sum of 01.1c%" fld="94" baseField="2" baseItem="252" numFmtId="9"/>
    <dataField name="Sum of 01.1d Invited no outcome (excl vac, contr, decl)" fld="35" baseField="0" baseItem="0"/>
    <dataField name="Sum of 01.1d%" fld="95" baseField="2" baseItem="252" numFmtId="9"/>
    <dataField name="Sum of 01.1e No contact coded [CALL]" fld="36" baseField="0" baseItem="0"/>
    <dataField name="Sum of 01.1e%" fld="9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U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01.2 Residential/Care home immunosuppressed patients" fld="6" baseField="0" baseItem="0"/>
    <dataField name="Sum of 01.2f Second Vaccination" fld="50" baseField="0" baseItem="0"/>
    <dataField name="Sum of 01.2f%" fld="163" baseField="0" baseItem="0" numFmtId="9"/>
    <dataField name="Sum of 01.2a Vaccinated (Booster)" fld="78" baseField="0" baseItem="0"/>
    <dataField name="Sum of 01.2a%" fld="97" baseField="0" baseItem="0" numFmtId="9"/>
    <dataField name="Sum of 01.2g Second Booster Vaccination" fld="66" baseField="0" baseItem="0"/>
    <dataField name="Sum of 01.2g%" fld="182" baseField="0" baseItem="2" numFmtId="9"/>
    <dataField name="Sum of 01.2h Covid Autumn Booster" fld="68" baseField="0" baseItem="0"/>
    <dataField name="Sum of 01.2h%" fld="185" baseField="0" baseItem="3" numFmtId="9"/>
    <dataField name="Sum of 01.2b Contraindicated (inc allergies, exclu vaccinated)" fld="37" baseField="0" baseItem="0"/>
    <dataField name="Sum of 01.2b%" fld="98" baseField="0" baseItem="0" numFmtId="9"/>
    <dataField name="Sum of 01.2c Declined (excl vaccinated or contraindicated)" fld="38" baseField="0" baseItem="0"/>
    <dataField name="Sum of 01.2c%" fld="99" baseField="0" baseItem="0" numFmtId="9"/>
    <dataField name="Sum of 01.2d Invited no outcome (excl vac, contr, decl)" fld="39" baseField="0" baseItem="0"/>
    <dataField name="Sum of 01.2d%" fld="100" baseField="0" baseItem="0" numFmtId="9"/>
    <dataField name="Sum of 01.2e No contact coded [CALL]" fld="40" baseField="0" baseItem="0"/>
    <dataField name="Sum of 01.2e%" fld="10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2 Older adults residing in a care home (exc immunosuppressed)" fld="10" baseField="0" baseItem="0" numFmtId="164"/>
    <dataField name="Sum of 02f Second Vaccination" fld="52" baseField="0" baseItem="0" numFmtId="164"/>
    <dataField name="Sum of 02f%" fld="164" baseField="2" baseItem="29" numFmtId="9"/>
    <dataField name="Sum of 02a Vaccinated (Booster)" fld="80" baseField="0" baseItem="0" numFmtId="164"/>
    <dataField name="Sum of 02a%" fld="102" baseField="1" baseItem="9" numFmtId="9"/>
    <dataField name="Sum of 02h Covid Autumn Booster" fld="70" baseField="0" baseItem="0"/>
    <dataField name="Sum of 02h%" fld="186" baseField="0" baseItem="3" numFmtId="9"/>
    <dataField name="Sum of 02b Contraindicated (inc allergies, exclu vaccinated)" fld="42" baseField="0" baseItem="0"/>
    <dataField name="Sum of 02b%" fld="103" baseField="1" baseItem="9" numFmtId="9"/>
    <dataField name="Sum of 02c Declined (excl vaccinated or contraindicated)" fld="11" baseField="0" baseItem="0"/>
    <dataField name="Sum of 02c%" fld="104" baseField="1" baseItem="9" numFmtId="9"/>
    <dataField name="Sum of 02d Invited no outcome (excl vac, contr, decl)" fld="43" baseField="0" baseItem="0"/>
    <dataField name="Sum of 02d%" fld="105" baseField="1" baseItem="9" numFmtId="9"/>
    <dataField name="Sum of 02e No contact coded [CALL]" fld="12" baseField="0" baseItem="0"/>
    <dataField name="Sum of 02e%" fld="106" baseField="1" baseItem="9" numFmtId="9"/>
  </dataFields>
  <formats count="6">
    <format dxfId="111">
      <pivotArea outline="0" collapsedLevelsAreSubtotals="1" fieldPosition="0">
        <references count="1">
          <reference field="4294967294" count="1" selected="0">
            <x v="0"/>
          </reference>
        </references>
      </pivotArea>
    </format>
    <format dxfId="110">
      <pivotArea dataOnly="0" labelOnly="1" outline="0" fieldPosition="0">
        <references count="1">
          <reference field="4294967294" count="1">
            <x v="0"/>
          </reference>
        </references>
      </pivotArea>
    </format>
    <format dxfId="109">
      <pivotArea outline="0" collapsedLevelsAreSubtotals="1" fieldPosition="0">
        <references count="1">
          <reference field="4294967294" count="1" selected="0">
            <x v="1"/>
          </reference>
        </references>
      </pivotArea>
    </format>
    <format dxfId="108">
      <pivotArea dataOnly="0" labelOnly="1" outline="0" fieldPosition="0">
        <references count="1">
          <reference field="4294967294" count="1">
            <x v="1"/>
          </reference>
        </references>
      </pivotArea>
    </format>
    <format dxfId="107">
      <pivotArea outline="0" collapsedLevelsAreSubtotals="1" fieldPosition="0">
        <references count="1">
          <reference field="4294967294" count="1" selected="0">
            <x v="3"/>
          </reference>
        </references>
      </pivotArea>
    </format>
    <format dxfId="106">
      <pivotArea dataOnly="0" labelOnly="1" outline="0" fieldPosition="0">
        <references count="1">
          <reference field="4294967294"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3 Adults aged 70 yrs or over" fld="13" baseField="0" baseItem="0" numFmtId="3"/>
    <dataField name="Sum of 03f Second Vaccination" fld="53" baseField="0" baseItem="0" numFmtId="3"/>
    <dataField name="Sum of 03f%" fld="165" baseField="2" baseItem="161" numFmtId="9"/>
    <dataField name="Sum of 03a Vaccinated (Booster)" fld="81" baseField="0" baseItem="0" numFmtId="164"/>
    <dataField name="Sum of 03a%" fld="107" baseField="1" baseItem="9" numFmtId="9"/>
    <dataField name="Sum of 03h Covid Autumn Booster" fld="71" baseField="0" baseItem="0"/>
    <dataField name="Sum of 03h%" fld="187" baseField="0" baseItem="3" numFmtId="9"/>
    <dataField name="Sum of 03b Contraindicated (inc allergies, exclu vaccinated)" fld="44" baseField="0" baseItem="0"/>
    <dataField name="Sum of 03b%" fld="108" baseField="1" baseItem="9" numFmtId="9"/>
    <dataField name="Sum of 03c Declined (excl vaccinated or contraindicated)" fld="14" baseField="0" baseItem="0" numFmtId="164"/>
    <dataField name="Sum of 03c%" fld="109" baseField="1" baseItem="9" numFmtId="9"/>
    <dataField name="Sum of 03d Invited no outcome (excl vac, contr, decl)" fld="15" baseField="0" baseItem="0" numFmtId="164"/>
    <dataField name="Sum of 03d%" fld="110" baseField="1" baseItem="9" numFmtId="9"/>
    <dataField name="Sum of 03e No contact coded [CALL]" fld="16" baseField="0" baseItem="0" numFmtId="164"/>
    <dataField name="Sum of 03e%" fld="111" baseField="1" baseItem="9" numFmtId="9"/>
  </dataFields>
  <formats count="10">
    <format dxfId="105">
      <pivotArea outline="0" collapsedLevelsAreSubtotals="1" fieldPosition="0">
        <references count="1">
          <reference field="4294967294" count="2" selected="0">
            <x v="0"/>
            <x v="1"/>
          </reference>
        </references>
      </pivotArea>
    </format>
    <format dxfId="104">
      <pivotArea dataOnly="0" labelOnly="1" outline="0" fieldPosition="0">
        <references count="1">
          <reference field="4294967294" count="2">
            <x v="0"/>
            <x v="1"/>
          </reference>
        </references>
      </pivotArea>
    </format>
    <format dxfId="103">
      <pivotArea outline="0" collapsedLevelsAreSubtotals="1" fieldPosition="0">
        <references count="1">
          <reference field="4294967294" count="1" selected="0">
            <x v="3"/>
          </reference>
        </references>
      </pivotArea>
    </format>
    <format dxfId="102">
      <pivotArea dataOnly="0" labelOnly="1" outline="0" fieldPosition="0">
        <references count="1">
          <reference field="4294967294" count="1">
            <x v="3"/>
          </reference>
        </references>
      </pivotArea>
    </format>
    <format dxfId="101">
      <pivotArea outline="0" collapsedLevelsAreSubtotals="1" fieldPosition="0">
        <references count="1">
          <reference field="4294967294" count="1" selected="0">
            <x v="9"/>
          </reference>
        </references>
      </pivotArea>
    </format>
    <format dxfId="100">
      <pivotArea dataOnly="0" labelOnly="1" outline="0" fieldPosition="0">
        <references count="1">
          <reference field="4294967294" count="1">
            <x v="9"/>
          </reference>
        </references>
      </pivotArea>
    </format>
    <format dxfId="99">
      <pivotArea outline="0" collapsedLevelsAreSubtotals="1" fieldPosition="0">
        <references count="1">
          <reference field="4294967294" count="1" selected="0">
            <x v="11"/>
          </reference>
        </references>
      </pivotArea>
    </format>
    <format dxfId="98">
      <pivotArea dataOnly="0" labelOnly="1" outline="0" fieldPosition="0">
        <references count="1">
          <reference field="4294967294" count="1">
            <x v="11"/>
          </reference>
        </references>
      </pivotArea>
    </format>
    <format dxfId="97">
      <pivotArea outline="0" collapsedLevelsAreSubtotals="1" fieldPosition="0">
        <references count="1">
          <reference field="4294967294" count="1" selected="0">
            <x v="13"/>
          </reference>
        </references>
      </pivotArea>
    </format>
    <format dxfId="96">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4 Adults aged 16 - 69 Clinically Extremely Vulnerable" fld="17" baseField="0" baseItem="0" numFmtId="3"/>
    <dataField name="Sum of 04f Second Vaccination" fld="54" baseField="0" baseItem="0" numFmtId="3"/>
    <dataField name="Sum of 04f%" fld="166" baseField="2" baseItem="252" numFmtId="9"/>
    <dataField name="Sum of 04a Vaccinated (Booster)" fld="82" baseField="0" baseItem="0" numFmtId="164"/>
    <dataField name="Sum of 04a%" fld="112" baseField="2" baseItem="41" numFmtId="9"/>
    <dataField name="Sum of 04h Covid Autumn Booster" fld="76" baseField="0" baseItem="0"/>
    <dataField name="Sum of 04h%" fld="188" baseField="0" baseItem="3" numFmtId="9"/>
    <dataField name="Sum of 04b Contraindicated (inc allergies, exclu vaccinated)" fld="45" baseField="0" baseItem="0"/>
    <dataField name="Sum of 04b%" fld="113" baseField="2" baseItem="41" numFmtId="9"/>
    <dataField name="Sum of 04c Declined (excl vaccinated or contraindicated)" fld="18" baseField="0" baseItem="0" numFmtId="164"/>
    <dataField name="Sum of 04c%" fld="114" baseField="2" baseItem="41" numFmtId="9"/>
    <dataField name="Sum of 04d Invited no outcome (excl vac, contr, decl)" fld="19" baseField="0" baseItem="0" numFmtId="164"/>
    <dataField name="Sum of 04d%" fld="115" baseField="2" baseItem="41" numFmtId="9"/>
    <dataField name="Sum of 04e No contact coded [CALL]" fld="20" baseField="0" baseItem="0" numFmtId="164"/>
    <dataField name="Sum of 04e%" fld="116" baseField="2" baseItem="41" numFmtId="9"/>
  </dataFields>
  <formats count="10">
    <format dxfId="95">
      <pivotArea outline="0" collapsedLevelsAreSubtotals="1" fieldPosition="0">
        <references count="1">
          <reference field="4294967294" count="2" selected="0">
            <x v="0"/>
            <x v="1"/>
          </reference>
        </references>
      </pivotArea>
    </format>
    <format dxfId="94">
      <pivotArea dataOnly="0" labelOnly="1" outline="0" fieldPosition="0">
        <references count="1">
          <reference field="4294967294" count="2">
            <x v="0"/>
            <x v="1"/>
          </reference>
        </references>
      </pivotArea>
    </format>
    <format dxfId="93">
      <pivotArea outline="0" collapsedLevelsAreSubtotals="1" fieldPosition="0">
        <references count="1">
          <reference field="4294967294" count="1" selected="0">
            <x v="3"/>
          </reference>
        </references>
      </pivotArea>
    </format>
    <format dxfId="92">
      <pivotArea dataOnly="0" labelOnly="1" outline="0" fieldPosition="0">
        <references count="1">
          <reference field="4294967294" count="1">
            <x v="3"/>
          </reference>
        </references>
      </pivotArea>
    </format>
    <format dxfId="91">
      <pivotArea outline="0" collapsedLevelsAreSubtotals="1" fieldPosition="0">
        <references count="1">
          <reference field="4294967294" count="1" selected="0">
            <x v="9"/>
          </reference>
        </references>
      </pivotArea>
    </format>
    <format dxfId="90">
      <pivotArea dataOnly="0" labelOnly="1" outline="0" fieldPosition="0">
        <references count="1">
          <reference field="4294967294" count="1">
            <x v="9"/>
          </reference>
        </references>
      </pivotArea>
    </format>
    <format dxfId="89">
      <pivotArea outline="0" collapsedLevelsAreSubtotals="1" fieldPosition="0">
        <references count="1">
          <reference field="4294967294" count="1" selected="0">
            <x v="11"/>
          </reference>
        </references>
      </pivotArea>
    </format>
    <format dxfId="88">
      <pivotArea dataOnly="0" labelOnly="1" outline="0" fieldPosition="0">
        <references count="1">
          <reference field="4294967294" count="1">
            <x v="11"/>
          </reference>
        </references>
      </pivotArea>
    </format>
    <format dxfId="87">
      <pivotArea outline="0" collapsedLevelsAreSubtotals="1" fieldPosition="0">
        <references count="1">
          <reference field="4294967294" count="1" selected="0">
            <x v="13"/>
          </reference>
        </references>
      </pivotArea>
    </format>
    <format dxfId="86">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5 Adults aged 50 to 69 yrs" fld="21" baseField="0" baseItem="0" numFmtId="164"/>
    <dataField name="Sum of 05f Second Vaccination" fld="55" baseField="0" baseItem="0" numFmtId="164"/>
    <dataField name="Sum of 05f%" fld="167" baseField="2" baseItem="20" numFmtId="9"/>
    <dataField name="Sum of 05a Vaccinated (Booster)" fld="83" baseField="0" baseItem="0" numFmtId="164"/>
    <dataField name="Sum of 05a%" fld="117" baseField="2" baseItem="29" numFmtId="9"/>
    <dataField name="Sum of 05h Covid Autumn Booster" fld="72" baseField="0" baseItem="0"/>
    <dataField name="Sum of 05h%" fld="189" baseField="0" baseItem="3" numFmtId="9"/>
    <dataField name="Sum of 05b Contraindicated (inc allergies, exclu vaccinated)" fld="46" baseField="0" baseItem="0"/>
    <dataField name="Sum of 05b%" fld="118" baseField="2" baseItem="29" numFmtId="9"/>
    <dataField name="Sum of 05c Declined (excl vaccinated or contraindicated)" fld="22" baseField="0" baseItem="0" numFmtId="164"/>
    <dataField name="Sum of 05c%" fld="119" baseField="2" baseItem="29" numFmtId="9"/>
    <dataField name="Sum of 05d Invited no outcome (excl vac, contr, decl)" fld="23" baseField="0" baseItem="0" numFmtId="164"/>
    <dataField name="Sum of 05d%" fld="120" baseField="2" baseItem="29" numFmtId="9"/>
    <dataField name="Sum of 05e No contact coded [CALL]" fld="24" baseField="0" baseItem="0" numFmtId="164"/>
    <dataField name="Sum of 05e%" fld="121" baseField="2" baseItem="29" numFmtId="9"/>
  </dataFields>
  <formats count="10">
    <format dxfId="85">
      <pivotArea outline="0" collapsedLevelsAreSubtotals="1" fieldPosition="0">
        <references count="1">
          <reference field="4294967294" count="2" selected="0">
            <x v="0"/>
            <x v="1"/>
          </reference>
        </references>
      </pivotArea>
    </format>
    <format dxfId="84">
      <pivotArea dataOnly="0" labelOnly="1" outline="0" fieldPosition="0">
        <references count="1">
          <reference field="4294967294" count="2">
            <x v="0"/>
            <x v="1"/>
          </reference>
        </references>
      </pivotArea>
    </format>
    <format dxfId="83">
      <pivotArea outline="0" collapsedLevelsAreSubtotals="1" fieldPosition="0">
        <references count="1">
          <reference field="4294967294" count="1" selected="0">
            <x v="3"/>
          </reference>
        </references>
      </pivotArea>
    </format>
    <format dxfId="82">
      <pivotArea dataOnly="0" labelOnly="1" outline="0" fieldPosition="0">
        <references count="1">
          <reference field="4294967294" count="1">
            <x v="3"/>
          </reference>
        </references>
      </pivotArea>
    </format>
    <format dxfId="81">
      <pivotArea outline="0" collapsedLevelsAreSubtotals="1" fieldPosition="0">
        <references count="1">
          <reference field="4294967294" count="1" selected="0">
            <x v="9"/>
          </reference>
        </references>
      </pivotArea>
    </format>
    <format dxfId="80">
      <pivotArea dataOnly="0" labelOnly="1" outline="0" fieldPosition="0">
        <references count="1">
          <reference field="4294967294" count="1">
            <x v="9"/>
          </reference>
        </references>
      </pivotArea>
    </format>
    <format dxfId="79">
      <pivotArea outline="0" collapsedLevelsAreSubtotals="1" fieldPosition="0">
        <references count="1">
          <reference field="4294967294" count="1" selected="0">
            <x v="11"/>
          </reference>
        </references>
      </pivotArea>
    </format>
    <format dxfId="78">
      <pivotArea dataOnly="0" labelOnly="1" outline="0" fieldPosition="0">
        <references count="1">
          <reference field="4294967294" count="1">
            <x v="11"/>
          </reference>
        </references>
      </pivotArea>
    </format>
    <format dxfId="77">
      <pivotArea outline="0" collapsedLevelsAreSubtotals="1" fieldPosition="0">
        <references count="1">
          <reference field="4294967294" count="1" selected="0">
            <x v="13"/>
          </reference>
        </references>
      </pivotArea>
    </format>
    <format dxfId="76">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6 Adults aged 16 to 49 yrs at risk of Covid or Flu" fld="25" baseField="0" baseItem="0" numFmtId="164"/>
    <dataField name="Sum of 06f Second Vaccination" fld="56" baseField="0" baseItem="0" numFmtId="164"/>
    <dataField name="Sum of 06f%" fld="168" baseField="2" baseItem="252" numFmtId="9"/>
    <dataField name="Sum of 06a Vaccinated (Booster)" fld="84" baseField="0" baseItem="0" numFmtId="164"/>
    <dataField name="Sum of 06a%" fld="122" baseField="2" baseItem="147" numFmtId="9"/>
    <dataField name="Sum of 06h Covid Autumn Booster" fld="73" baseField="0" baseItem="0"/>
    <dataField name="Sum of 06h%" fld="190" baseField="0" baseItem="3" numFmtId="9"/>
    <dataField name="Sum of 06b Contraindicated (inc allergies, exclu vaccinated)" fld="47" baseField="0" baseItem="0"/>
    <dataField name="Sum of 06b%" fld="123" baseField="2" baseItem="147" numFmtId="9"/>
    <dataField name="Sum of 06c Declined (excl vaccinated or contraindicated)" fld="26" baseField="0" baseItem="0" numFmtId="164"/>
    <dataField name="Sum of 06c%" fld="124" baseField="2" baseItem="147" numFmtId="9"/>
    <dataField name="Sum of 06d Invited no outcome (excl vac, contr, decl)" fld="27" baseField="0" baseItem="0" numFmtId="164"/>
    <dataField name="Sum of 06d%" fld="125" baseField="2" baseItem="147" numFmtId="9"/>
    <dataField name="Sum of 06e No contact coded [CALL]" fld="28" baseField="0" baseItem="0" numFmtId="164"/>
    <dataField name="Sum of 06e%" fld="126" baseField="2" baseItem="147" numFmtId="9"/>
  </dataFields>
  <formats count="10">
    <format dxfId="75">
      <pivotArea outline="0" collapsedLevelsAreSubtotals="1" fieldPosition="0">
        <references count="1">
          <reference field="4294967294" count="2" selected="0">
            <x v="0"/>
            <x v="1"/>
          </reference>
        </references>
      </pivotArea>
    </format>
    <format dxfId="74">
      <pivotArea dataOnly="0" labelOnly="1" outline="0" fieldPosition="0">
        <references count="1">
          <reference field="4294967294" count="2">
            <x v="0"/>
            <x v="1"/>
          </reference>
        </references>
      </pivotArea>
    </format>
    <format dxfId="73">
      <pivotArea outline="0" collapsedLevelsAreSubtotals="1" fieldPosition="0">
        <references count="1">
          <reference field="4294967294" count="1" selected="0">
            <x v="3"/>
          </reference>
        </references>
      </pivotArea>
    </format>
    <format dxfId="72">
      <pivotArea dataOnly="0" labelOnly="1" outline="0" fieldPosition="0">
        <references count="1">
          <reference field="4294967294" count="1">
            <x v="3"/>
          </reference>
        </references>
      </pivotArea>
    </format>
    <format dxfId="71">
      <pivotArea outline="0" collapsedLevelsAreSubtotals="1" fieldPosition="0">
        <references count="1">
          <reference field="4294967294" count="1" selected="0">
            <x v="9"/>
          </reference>
        </references>
      </pivotArea>
    </format>
    <format dxfId="70">
      <pivotArea dataOnly="0" labelOnly="1" outline="0" fieldPosition="0">
        <references count="1">
          <reference field="4294967294" count="1">
            <x v="9"/>
          </reference>
        </references>
      </pivotArea>
    </format>
    <format dxfId="69">
      <pivotArea outline="0" collapsedLevelsAreSubtotals="1" fieldPosition="0">
        <references count="1">
          <reference field="4294967294" count="1" selected="0">
            <x v="11"/>
          </reference>
        </references>
      </pivotArea>
    </format>
    <format dxfId="68">
      <pivotArea dataOnly="0" labelOnly="1" outline="0" fieldPosition="0">
        <references count="1">
          <reference field="4294967294" count="1">
            <x v="11"/>
          </reference>
        </references>
      </pivotArea>
    </format>
    <format dxfId="67">
      <pivotArea outline="0" collapsedLevelsAreSubtotals="1" fieldPosition="0">
        <references count="1">
          <reference field="4294967294" count="1" selected="0">
            <x v="13"/>
          </reference>
        </references>
      </pivotArea>
    </format>
    <format dxfId="66">
      <pivotArea dataOnly="0" labelOnly="1" outline="0" fieldPosition="0">
        <references count="1">
          <reference field="4294967294" count="1">
            <x v="1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7 Housebound (exc immunosuppressed)" fld="29" baseField="0" baseItem="0" numFmtId="164"/>
    <dataField name="Sum of 07f Second Vaccination" fld="57" baseField="0" baseItem="0" numFmtId="164"/>
    <dataField name="Sum of 07f%" fld="169" baseField="2" baseItem="79" numFmtId="9"/>
    <dataField name="Sum of 07a Vaccinated (Booster)" fld="85" baseField="0" baseItem="0" numFmtId="164"/>
    <dataField name="Sum of 07a%" fld="127" baseField="2" baseItem="147" numFmtId="9"/>
    <dataField name="Sum of 07h Covid Autumn Booster" fld="75" baseField="0" baseItem="0"/>
    <dataField name="Sum of 07h%" fld="191" baseField="0" baseItem="0" numFmtId="9"/>
    <dataField name="Sum of 07b Contraindicated (inc allergies, exclu vaccinated)" fld="48" baseField="0" baseItem="0"/>
    <dataField name="Sum of 07b%" fld="128" baseField="2" baseItem="147" numFmtId="9"/>
    <dataField name="Sum of 07c Declined (excl vaccinated or contraindicated)" fld="30" baseField="0" baseItem="0"/>
    <dataField name="Sum of 07c%" fld="129" baseField="2" baseItem="147" numFmtId="9"/>
    <dataField name="Sum of 07d Invited no outcome (excl vac, contr, decl)" fld="31" baseField="0" baseItem="0"/>
    <dataField name="Sum of 07d%" fld="130" baseField="2" baseItem="147" numFmtId="9"/>
    <dataField name="Sum of 07e No contact coded [CALL]" fld="32" baseField="0" baseItem="0"/>
    <dataField name="Sum of 07e%" fld="131" baseField="2" baseItem="147" numFmtId="9"/>
  </dataFields>
  <formats count="4">
    <format dxfId="65">
      <pivotArea outline="0" collapsedLevelsAreSubtotals="1" fieldPosition="0">
        <references count="1">
          <reference field="4294967294" count="2" selected="0">
            <x v="0"/>
            <x v="1"/>
          </reference>
        </references>
      </pivotArea>
    </format>
    <format dxfId="64">
      <pivotArea dataOnly="0" labelOnly="1" outline="0" fieldPosition="0">
        <references count="1">
          <reference field="4294967294" count="2">
            <x v="0"/>
            <x v="1"/>
          </reference>
        </references>
      </pivotArea>
    </format>
    <format dxfId="63">
      <pivotArea outline="0" collapsedLevelsAreSubtotals="1" fieldPosition="0">
        <references count="1">
          <reference field="4294967294" count="1" selected="0">
            <x v="3"/>
          </reference>
        </references>
      </pivotArea>
    </format>
    <format dxfId="62">
      <pivotArea dataOnly="0" labelOnly="1" outline="0" fieldPosition="0">
        <references count="1">
          <reference field="4294967294"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97">
    <pivotField axis="axisRow" showAll="0">
      <items count="9">
        <item sd="0" x="0"/>
        <item sd="0" x="1"/>
        <item sd="0" x="2"/>
        <item sd="0" x="3"/>
        <item sd="0" x="4"/>
        <item sd="0" x="5"/>
        <item sd="0" x="6"/>
        <item m="1" x="7"/>
        <item t="default"/>
      </items>
    </pivotField>
    <pivotField axis="axisRow" showAll="0">
      <items count="50">
        <item x="38"/>
        <item x="2"/>
        <item x="21"/>
        <item x="40"/>
        <item x="41"/>
        <item x="43"/>
        <item x="8"/>
        <item x="28"/>
        <item x="25"/>
        <item x="3"/>
        <item x="34"/>
        <item x="4"/>
        <item x="30"/>
        <item x="42"/>
        <item x="10"/>
        <item x="7"/>
        <item x="16"/>
        <item x="17"/>
        <item x="14"/>
        <item x="15"/>
        <item x="35"/>
        <item x="46"/>
        <item x="9"/>
        <item x="32"/>
        <item x="39"/>
        <item x="31"/>
        <item x="19"/>
        <item x="5"/>
        <item x="20"/>
        <item x="24"/>
        <item x="22"/>
        <item x="26"/>
        <item x="33"/>
        <item x="29"/>
        <item x="12"/>
        <item x="44"/>
        <item x="23"/>
        <item x="11"/>
        <item x="18"/>
        <item x="36"/>
        <item x="37"/>
        <item x="45"/>
        <item x="27"/>
        <item x="13"/>
        <item m="1" x="48"/>
        <item x="1"/>
        <item x="6"/>
        <item m="1" x="47"/>
        <item x="0"/>
        <item t="default"/>
      </items>
    </pivotField>
    <pivotField axis="axisRow" showAll="0">
      <items count="284">
        <item m="1" x="279"/>
        <item m="1" x="282"/>
        <item m="1" x="270"/>
        <item x="71"/>
        <item x="0"/>
        <item x="111"/>
        <item x="192"/>
        <item x="223"/>
        <item x="193"/>
        <item x="155"/>
        <item x="32"/>
        <item x="33"/>
        <item x="1"/>
        <item x="73"/>
        <item x="112"/>
        <item x="156"/>
        <item x="194"/>
        <item x="2"/>
        <item x="34"/>
        <item x="35"/>
        <item x="3"/>
        <item x="36"/>
        <item x="74"/>
        <item x="195"/>
        <item x="75"/>
        <item x="113"/>
        <item x="196"/>
        <item x="114"/>
        <item x="76"/>
        <item x="4"/>
        <item x="37"/>
        <item x="115"/>
        <item x="157"/>
        <item x="38"/>
        <item x="77"/>
        <item x="78"/>
        <item m="1" x="277"/>
        <item x="158"/>
        <item x="79"/>
        <item x="224"/>
        <item x="197"/>
        <item x="5"/>
        <item x="225"/>
        <item x="198"/>
        <item x="39"/>
        <item x="116"/>
        <item x="226"/>
        <item x="159"/>
        <item x="160"/>
        <item x="80"/>
        <item x="40"/>
        <item x="117"/>
        <item x="118"/>
        <item x="41"/>
        <item x="42"/>
        <item x="199"/>
        <item x="161"/>
        <item x="6"/>
        <item x="119"/>
        <item x="228"/>
        <item x="7"/>
        <item x="81"/>
        <item x="120"/>
        <item m="1" x="269"/>
        <item x="121"/>
        <item x="229"/>
        <item x="162"/>
        <item x="122"/>
        <item m="1" x="268"/>
        <item x="124"/>
        <item x="125"/>
        <item x="163"/>
        <item x="43"/>
        <item x="164"/>
        <item x="44"/>
        <item m="1" x="281"/>
        <item x="126"/>
        <item x="8"/>
        <item x="165"/>
        <item x="9"/>
        <item x="127"/>
        <item x="10"/>
        <item x="166"/>
        <item x="262"/>
        <item x="230"/>
        <item x="167"/>
        <item x="168"/>
        <item x="11"/>
        <item x="169"/>
        <item x="170"/>
        <item x="128"/>
        <item x="200"/>
        <item x="201"/>
        <item x="171"/>
        <item x="202"/>
        <item x="172"/>
        <item x="12"/>
        <item x="173"/>
        <item x="231"/>
        <item x="129"/>
        <item x="203"/>
        <item x="232"/>
        <item x="82"/>
        <item x="174"/>
        <item x="13"/>
        <item x="233"/>
        <item x="263"/>
        <item x="204"/>
        <item x="205"/>
        <item x="83"/>
        <item x="84"/>
        <item x="206"/>
        <item x="45"/>
        <item x="175"/>
        <item x="14"/>
        <item x="15"/>
        <item x="234"/>
        <item x="85"/>
        <item x="235"/>
        <item x="86"/>
        <item x="176"/>
        <item x="87"/>
        <item x="207"/>
        <item x="208"/>
        <item x="16"/>
        <item x="209"/>
        <item x="17"/>
        <item x="177"/>
        <item x="236"/>
        <item x="88"/>
        <item x="46"/>
        <item x="237"/>
        <item x="18"/>
        <item x="238"/>
        <item x="130"/>
        <item x="47"/>
        <item x="264"/>
        <item x="131"/>
        <item x="239"/>
        <item x="240"/>
        <item x="210"/>
        <item x="241"/>
        <item x="48"/>
        <item x="49"/>
        <item x="132"/>
        <item x="89"/>
        <item x="133"/>
        <item x="19"/>
        <item x="178"/>
        <item x="90"/>
        <item m="1" x="280"/>
        <item x="179"/>
        <item x="134"/>
        <item x="135"/>
        <item x="91"/>
        <item x="92"/>
        <item x="242"/>
        <item m="1" x="274"/>
        <item x="20"/>
        <item x="93"/>
        <item x="137"/>
        <item x="21"/>
        <item x="180"/>
        <item x="243"/>
        <item x="50"/>
        <item x="94"/>
        <item x="181"/>
        <item x="51"/>
        <item x="22"/>
        <item x="52"/>
        <item x="138"/>
        <item x="95"/>
        <item x="96"/>
        <item x="211"/>
        <item x="182"/>
        <item x="139"/>
        <item x="183"/>
        <item x="244"/>
        <item x="23"/>
        <item x="53"/>
        <item x="140"/>
        <item x="184"/>
        <item x="245"/>
        <item x="54"/>
        <item x="97"/>
        <item x="185"/>
        <item m="1" x="273"/>
        <item x="212"/>
        <item x="55"/>
        <item x="24"/>
        <item x="213"/>
        <item x="141"/>
        <item x="186"/>
        <item x="98"/>
        <item x="246"/>
        <item x="214"/>
        <item x="215"/>
        <item x="216"/>
        <item x="56"/>
        <item x="142"/>
        <item x="57"/>
        <item x="99"/>
        <item x="143"/>
        <item x="144"/>
        <item m="1" x="275"/>
        <item x="217"/>
        <item x="100"/>
        <item x="247"/>
        <item x="145"/>
        <item x="248"/>
        <item x="265"/>
        <item x="187"/>
        <item x="146"/>
        <item x="58"/>
        <item x="59"/>
        <item x="101"/>
        <item x="250"/>
        <item x="60"/>
        <item x="61"/>
        <item x="251"/>
        <item x="62"/>
        <item x="63"/>
        <item x="252"/>
        <item x="147"/>
        <item x="253"/>
        <item x="266"/>
        <item x="218"/>
        <item x="102"/>
        <item x="64"/>
        <item x="103"/>
        <item x="65"/>
        <item x="188"/>
        <item x="189"/>
        <item x="148"/>
        <item x="255"/>
        <item x="66"/>
        <item x="104"/>
        <item x="105"/>
        <item x="67"/>
        <item m="1" x="278"/>
        <item x="27"/>
        <item m="1" x="272"/>
        <item x="106"/>
        <item x="219"/>
        <item x="107"/>
        <item x="149"/>
        <item x="68"/>
        <item x="28"/>
        <item x="69"/>
        <item x="190"/>
        <item x="150"/>
        <item x="70"/>
        <item x="29"/>
        <item x="108"/>
        <item x="151"/>
        <item x="30"/>
        <item x="31"/>
        <item x="256"/>
        <item x="191"/>
        <item x="220"/>
        <item x="152"/>
        <item x="109"/>
        <item x="110"/>
        <item x="153"/>
        <item x="154"/>
        <item m="1" x="276"/>
        <item x="257"/>
        <item m="1" x="271"/>
        <item x="258"/>
        <item x="259"/>
        <item x="260"/>
        <item x="261"/>
        <item x="123"/>
        <item m="1" x="267"/>
        <item x="136"/>
        <item x="222"/>
        <item x="249"/>
        <item x="254"/>
        <item x="227"/>
        <item x="72"/>
        <item x="26"/>
        <item x="221"/>
        <item x="25"/>
        <item t="default"/>
      </items>
    </pivotField>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8 Healthy adults aged 18-49" fld="58" baseField="0" baseItem="0"/>
    <dataField name="Sum of 08f Second Vaccination" fld="63" baseField="0" baseItem="0" numFmtId="164"/>
    <dataField name="Sum of 08f%" fld="177" baseField="2" baseItem="27" numFmtId="9"/>
    <dataField name="Sum of 08a Vaccinated (Booster)" fld="86" baseField="0" baseItem="0" numFmtId="164"/>
    <dataField name="Sum of 08a%" fld="172" baseField="2" baseItem="27" numFmtId="9"/>
    <dataField name="Sum of 08h Covid Autumn Booster" fld="74" baseField="0" baseItem="0"/>
    <dataField name="Sum of 08h%" fld="192" baseField="0" baseItem="3" numFmtId="9"/>
    <dataField name="Sum of 08b Contraindicated (inc allergies, exclu vaccinated)" fld="59" baseField="0" baseItem="0"/>
    <dataField name="Sum of 08b%" fld="173" baseField="2" baseItem="27" numFmtId="9"/>
    <dataField name="Sum of 08c Declined (excl vaccinated or contraindicated)" fld="60" baseField="0" baseItem="0" numFmtId="164"/>
    <dataField name="Sum of 08c%" fld="174" baseField="2" baseItem="27" numFmtId="9"/>
    <dataField name="Sum of 08d Invited no outcome (excl vac, contr, decl)" fld="61" baseField="0" baseItem="0" numFmtId="164"/>
    <dataField name="Sum of 08d%" fld="175" baseField="2" baseItem="27" numFmtId="9"/>
    <dataField name="Sum of 08e No contact coded [CALL]" fld="62" baseField="0" baseItem="0" numFmtId="164"/>
    <dataField name="Sum of 08e%" fld="176" baseField="2" baseItem="27" numFmtId="9"/>
  </dataFields>
  <formats count="10">
    <format dxfId="61">
      <pivotArea outline="0" collapsedLevelsAreSubtotals="1" fieldPosition="0">
        <references count="1">
          <reference field="4294967294" count="1" selected="0">
            <x v="1"/>
          </reference>
        </references>
      </pivotArea>
    </format>
    <format dxfId="60">
      <pivotArea dataOnly="0" labelOnly="1" outline="0" fieldPosition="0">
        <references count="1">
          <reference field="4294967294" count="1">
            <x v="1"/>
          </reference>
        </references>
      </pivotArea>
    </format>
    <format dxfId="59">
      <pivotArea outline="0" collapsedLevelsAreSubtotals="1" fieldPosition="0">
        <references count="1">
          <reference field="4294967294" count="1" selected="0">
            <x v="3"/>
          </reference>
        </references>
      </pivotArea>
    </format>
    <format dxfId="58">
      <pivotArea dataOnly="0" labelOnly="1" outline="0" fieldPosition="0">
        <references count="1">
          <reference field="4294967294" count="1">
            <x v="3"/>
          </reference>
        </references>
      </pivotArea>
    </format>
    <format dxfId="57">
      <pivotArea outline="0" collapsedLevelsAreSubtotals="1" fieldPosition="0">
        <references count="1">
          <reference field="4294967294" count="1" selected="0">
            <x v="9"/>
          </reference>
        </references>
      </pivotArea>
    </format>
    <format dxfId="56">
      <pivotArea dataOnly="0" labelOnly="1" outline="0" fieldPosition="0">
        <references count="1">
          <reference field="4294967294" count="1">
            <x v="9"/>
          </reference>
        </references>
      </pivotArea>
    </format>
    <format dxfId="55">
      <pivotArea outline="0" collapsedLevelsAreSubtotals="1" fieldPosition="0">
        <references count="1">
          <reference field="4294967294" count="1" selected="0">
            <x v="13"/>
          </reference>
        </references>
      </pivotArea>
    </format>
    <format dxfId="54">
      <pivotArea dataOnly="0" labelOnly="1" outline="0" fieldPosition="0">
        <references count="1">
          <reference field="4294967294" count="1">
            <x v="13"/>
          </reference>
        </references>
      </pivotArea>
    </format>
    <format dxfId="53">
      <pivotArea outline="0" collapsedLevelsAreSubtotals="1" fieldPosition="0">
        <references count="1">
          <reference field="4294967294" count="1" selected="0">
            <x v="11"/>
          </reference>
        </references>
      </pivotArea>
    </format>
    <format dxfId="52">
      <pivotArea dataOnly="0" labelOnly="1" outline="0" fieldPosition="0">
        <references count="1">
          <reference field="4294967294" count="1">
            <x v="1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79" baseField="0" baseItem="0"/>
    <dataField name="Sum of 01b Contraindicated (inc allergies, exclu vaccinated)" fld="41" baseField="0" baseItem="0"/>
    <dataField name="Sum of 01c Declined (excl vaccinated or contraindicated)" fld="7" baseField="0" baseItem="0"/>
    <dataField name="Sum of 01d Invited no outcome (excl vac, contr, decl)" fld="8" baseField="0" baseItem="0"/>
    <dataField name="Sum of 01e No contact coded [CALL]" fld="9"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77" baseField="0" baseItem="0"/>
    <dataField name="Sum of 01.1b Contraindicated (inc allergies, exclu vaccinated)" fld="33" baseField="0" baseItem="0"/>
    <dataField name="Sum of 01.1c Declined (excl vaccinated or contraindicated)" fld="34" baseField="0" baseItem="0"/>
    <dataField name="Sum of 01.1d Invited no outcome (excl vac, contr, decl)" fld="35" baseField="0" baseItem="0"/>
    <dataField name="Sum of 01.1e No contact coded [CALL]" fld="36"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78" baseField="0" baseItem="0"/>
    <dataField name="Sum of 01.2b Contraindicated (inc allergies, exclu vaccinated)" fld="37" baseField="0" baseItem="0"/>
    <dataField name="Sum of 01.2c Declined (excl vaccinated or contraindicated)" fld="38" baseField="0" baseItem="0"/>
    <dataField name="Sum of 01.2d Invited no outcome (excl vac, contr, decl)" fld="39" baseField="0" baseItem="0"/>
    <dataField name="Sum of 01.2e No contact coded [CALL]" fld="40"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80" baseField="0" baseItem="0"/>
    <dataField name="Sum of 02b Contraindicated (inc allergies, exclu vaccinated)" fld="42" baseField="0" baseItem="0"/>
    <dataField name="Sum of 02c Declined (excl vaccinated or contraindicated)" fld="11" baseField="0" baseItem="0"/>
    <dataField name="Sum of 02d Invited no outcome (excl vac, contr, decl)" fld="43" baseField="0" baseItem="0"/>
    <dataField name="Sum of 02e No contact coded [CALL]" fld="12"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81" baseField="0" baseItem="0"/>
    <dataField name="Sum of 03b Contraindicated (inc allergies, exclu vaccinated)" fld="44" baseField="0" baseItem="0"/>
    <dataField name="Sum of 03c Declined (excl vaccinated or contraindicated)" fld="14" baseField="0" baseItem="0"/>
    <dataField name="Sum of 03d Invited no outcome (excl vac, contr, decl)" fld="15" baseField="0" baseItem="0"/>
    <dataField name="Sum of 03e No contact coded [CALL]" fld="16"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82" baseField="0" baseItem="0"/>
    <dataField name="Sum of 04b Contraindicated (inc allergies, exclu vaccinated)" fld="45" baseField="0" baseItem="0"/>
    <dataField name="Sum of 04c Declined (excl vaccinated or contraindicated)" fld="18" baseField="0" baseItem="0"/>
    <dataField name="Sum of 04d Invited no outcome (excl vac, contr, decl)" fld="19" baseField="0" baseItem="0"/>
    <dataField name="Sum of 04e No contact coded [CALL]" fld="20"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83" baseField="0" baseItem="0"/>
    <dataField name="Sum of 05b Contraindicated (inc allergies, exclu vaccinated)" fld="46" baseField="0" baseItem="0"/>
    <dataField name="Sum of 05c Declined (excl vaccinated or contraindicated)" fld="22" baseField="0" baseItem="0"/>
    <dataField name="Sum of 05d Invited no outcome (excl vac, contr, decl)" fld="23" baseField="0" baseItem="0"/>
    <dataField name="Sum of 05e No contact coded [CALL]" fld="24"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84" baseField="0" baseItem="0"/>
    <dataField name="Sum of 06b Contraindicated (inc allergies, exclu vaccinated)" fld="47" baseField="0" baseItem="0"/>
    <dataField name="Sum of 06c Declined (excl vaccinated or contraindicated)" fld="26" baseField="0" baseItem="0"/>
    <dataField name="Sum of 06d Invited no outcome (excl vac, contr, decl)" fld="27" baseField="0" baseItem="0"/>
    <dataField name="Sum of 06e No contact coded [CALL]" fld="28"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85" baseField="0" baseItem="0"/>
    <dataField name="Sum of 07b Contraindicated (inc allergies, exclu vaccinated)" fld="48" baseField="0" baseItem="0"/>
    <dataField name="Sum of 07c Declined (excl vaccinated or contraindicated)" fld="30" baseField="0" baseItem="0"/>
    <dataField name="Sum of 07d Invited no outcome (excl vac, contr, decl)" fld="31" baseField="0" baseItem="0"/>
    <dataField name="Sum of 07e No contact coded [CALL]" fld="32" baseField="0" baseItem="0"/>
    <dataField name="Sum of SEMI" fld="1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97">
    <pivotField showAll="0">
      <items count="9">
        <item m="1" x="7"/>
        <item x="0"/>
        <item x="1"/>
        <item x="2"/>
        <item x="3"/>
        <item x="4"/>
        <item x="5"/>
        <item x="6"/>
        <item t="default"/>
      </items>
    </pivotField>
    <pivotField showAll="0">
      <items count="50">
        <item m="1" x="47"/>
        <item x="38"/>
        <item x="2"/>
        <item x="21"/>
        <item x="40"/>
        <item x="41"/>
        <item x="43"/>
        <item x="8"/>
        <item x="28"/>
        <item x="25"/>
        <item x="3"/>
        <item x="34"/>
        <item x="4"/>
        <item x="30"/>
        <item x="42"/>
        <item x="10"/>
        <item x="7"/>
        <item x="16"/>
        <item x="17"/>
        <item x="14"/>
        <item x="15"/>
        <item x="35"/>
        <item x="46"/>
        <item x="9"/>
        <item x="32"/>
        <item x="39"/>
        <item x="0"/>
        <item x="31"/>
        <item x="19"/>
        <item x="5"/>
        <item x="20"/>
        <item x="24"/>
        <item x="22"/>
        <item x="26"/>
        <item x="33"/>
        <item x="29"/>
        <item x="12"/>
        <item x="44"/>
        <item x="23"/>
        <item x="11"/>
        <item x="18"/>
        <item x="36"/>
        <item x="37"/>
        <item x="45"/>
        <item x="27"/>
        <item x="13"/>
        <item m="1" x="48"/>
        <item x="1"/>
        <item x="6"/>
        <item t="default"/>
      </items>
    </pivotField>
    <pivotField showAll="0"/>
    <pivotField numFmtId="14" showAll="0">
      <items count="84">
        <item m="1" x="3"/>
        <item m="1" x="47"/>
        <item m="1" x="1"/>
        <item m="1" x="23"/>
        <item m="1" x="7"/>
        <item m="1" x="49"/>
        <item m="1" x="28"/>
        <item m="1" x="63"/>
        <item m="1" x="44"/>
        <item m="1" x="79"/>
        <item m="1" x="61"/>
        <item m="1" x="18"/>
        <item m="1" x="75"/>
        <item m="1" x="21"/>
        <item m="1" x="77"/>
        <item m="1" x="40"/>
        <item m="1" x="17"/>
        <item m="1" x="37"/>
        <item m="1" x="13"/>
        <item m="1" x="57"/>
        <item m="1" x="35"/>
        <item m="1" x="31"/>
        <item m="1" x="10"/>
        <item m="1" x="69"/>
        <item m="1" x="51"/>
        <item m="1" x="29"/>
        <item m="1" x="6"/>
        <item m="1" x="65"/>
        <item m="1" x="48"/>
        <item m="1" x="27"/>
        <item m="1" x="2"/>
        <item m="1" x="62"/>
        <item m="1" x="43"/>
        <item m="1" x="78"/>
        <item m="1" x="60"/>
        <item m="1" x="46"/>
        <item m="1" x="81"/>
        <item m="1" x="42"/>
        <item m="1" x="20"/>
        <item m="1" x="39"/>
        <item m="1" x="16"/>
        <item m="1" x="15"/>
        <item m="1" x="73"/>
        <item m="1" x="36"/>
        <item m="1" x="33"/>
        <item m="1" x="11"/>
        <item m="1" x="53"/>
        <item m="1" x="66"/>
        <item m="1" x="9"/>
        <item m="1" x="30"/>
        <item m="1" x="45"/>
        <item m="1" x="24"/>
        <item m="1" x="82"/>
        <item m="1" x="22"/>
        <item m="1" x="41"/>
        <item m="1" x="14"/>
        <item m="1" x="72"/>
        <item m="1" x="58"/>
        <item m="1" x="76"/>
        <item m="1" x="70"/>
        <item m="1" x="32"/>
        <item m="1" x="52"/>
        <item m="1" x="55"/>
        <item m="1" x="68"/>
        <item m="1" x="5"/>
        <item m="1" x="26"/>
        <item m="1" x="50"/>
        <item m="1" x="64"/>
        <item m="1" x="80"/>
        <item m="1" x="19"/>
        <item m="1" x="38"/>
        <item m="1" x="59"/>
        <item m="1" x="74"/>
        <item m="1" x="56"/>
        <item m="1" x="12"/>
        <item m="1" x="71"/>
        <item m="1" x="34"/>
        <item m="1" x="54"/>
        <item m="1" x="67"/>
        <item m="1" x="4"/>
        <item m="1" x="25"/>
        <item m="1" x="8"/>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32" baseField="0" baseItem="0"/>
    <dataField name="Sum of 08a Vaccinated (Booster)" fld="86" baseField="0" baseItem="0"/>
    <dataField name="Sum of 08b Contraindicated (inc allergies, exclu vaccinated)" fld="59" baseField="0" baseItem="0"/>
    <dataField name="Sum of 08c Declined (excl vaccinated or contraindicated)" fld="60" baseField="0" baseItem="0"/>
    <dataField name="Sum of 08d Invited no outcome (excl vac, contr, decl)" fld="61" baseField="0" baseItem="0"/>
    <dataField name="Sum of 08e No contact coded [CALL]" fld="6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201">
    <queryTableFields count="8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12" name="01.2 Residential/Care home immunosuppressed patients" tableColumnId="12"/>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6" name="02c Declined (excl vaccinated or contraindicated)" tableColumnId="26"/>
      <queryTableField id="28" name="02e No contact coded [CALL]" tableColumnId="28"/>
      <queryTableField id="29" name="03 Adults aged 70 yrs or over" tableColumnId="29"/>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99" name="08 Healthy adults aged 18-49" tableColumnId="68"/>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 id="114" name="01.1h Covid Autumn Booster" tableColumnId="78"/>
      <queryTableField id="115" name="01.2h Covid Autumn Booster" tableColumnId="79"/>
      <queryTableField id="116" name="01h Covid Autumn Booster" tableColumnId="80"/>
      <queryTableField id="117" name="02h Covid Autumn Booster" tableColumnId="81"/>
      <queryTableField id="118" name="03h Covid Autumn Booster" tableColumnId="82"/>
      <queryTableField id="120" name="05h Covid Autumn Booster" tableColumnId="84"/>
      <queryTableField id="121" name="06h Covid Autumn Booster" tableColumnId="85"/>
      <queryTableField id="123" name="08h Covid Autumn Booster" tableColumnId="87"/>
      <queryTableField id="122" name="07h Covid Autumn Booster" tableColumnId="86"/>
      <queryTableField id="119" name="04h Covid Autumn Booster" tableColumnId="83"/>
      <queryTableField id="7" name="01.1a Vaccinated (Booster)" tableColumnId="7"/>
      <queryTableField id="13" name="01.2a Vaccinated (Booster)" tableColumnId="13"/>
      <queryTableField id="18" name="01a Vaccinated (Booster)" tableColumnId="18"/>
      <queryTableField id="24" name="02a Vaccinated (Booster)" tableColumnId="24"/>
      <queryTableField id="30" name="03a Vaccinated (Booster)" tableColumnId="30"/>
      <queryTableField id="36" name="04a Vaccinated (Booster)" tableColumnId="36"/>
      <queryTableField id="42" name="05a Vaccinated (Booster)" tableColumnId="42"/>
      <queryTableField id="48" name="06a Vaccinated (Booster)" tableColumnId="48"/>
      <queryTableField id="54" name="07a Vaccinated (Booster)" tableColumnId="54"/>
      <queryTableField id="104" name="08a Vaccinated (Booster)" tableColumnId="69"/>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9">
        <i x="38" s="1"/>
        <i x="2" s="1"/>
        <i x="21" s="1"/>
        <i x="40" s="1"/>
        <i x="41" s="1"/>
        <i x="43" s="1"/>
        <i x="8" s="1"/>
        <i x="28" s="1"/>
        <i x="25" s="1"/>
        <i x="3" s="1"/>
        <i x="34" s="1"/>
        <i x="4" s="1"/>
        <i x="30" s="1"/>
        <i x="42" s="1"/>
        <i x="10" s="1"/>
        <i x="7" s="1"/>
        <i x="16" s="1"/>
        <i x="17" s="1"/>
        <i x="14" s="1"/>
        <i x="15" s="1"/>
        <i x="35" s="1"/>
        <i x="46" s="1"/>
        <i x="9" s="1"/>
        <i x="32" s="1"/>
        <i x="39" s="1"/>
        <i x="0" s="1"/>
        <i x="31" s="1"/>
        <i x="19" s="1"/>
        <i x="5" s="1"/>
        <i x="20" s="1"/>
        <i x="24" s="1"/>
        <i x="22" s="1"/>
        <i x="26" s="1"/>
        <i x="33" s="1"/>
        <i x="29" s="1"/>
        <i x="12" s="1"/>
        <i x="44" s="1"/>
        <i x="23" s="1"/>
        <i x="11" s="1"/>
        <i x="18" s="1"/>
        <i x="36" s="1"/>
        <i x="37" s="1"/>
        <i x="45" s="1"/>
        <i x="27" s="1"/>
        <i x="13" s="1"/>
        <i x="1" s="1"/>
        <i x="6" s="1"/>
        <i x="47" s="1" nd="1"/>
        <i x="48"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3">
        <i x="0" s="1"/>
        <i x="3" s="1" nd="1"/>
        <i x="47" s="1" nd="1"/>
        <i x="1" s="1" nd="1"/>
        <i x="23" s="1" nd="1"/>
        <i x="7" s="1" nd="1"/>
        <i x="49" s="1" nd="1"/>
        <i x="28" s="1" nd="1"/>
        <i x="63" s="1" nd="1"/>
        <i x="44" s="1" nd="1"/>
        <i x="79" s="1" nd="1"/>
        <i x="61" s="1" nd="1"/>
        <i x="18" s="1" nd="1"/>
        <i x="75" s="1" nd="1"/>
        <i x="21" s="1" nd="1"/>
        <i x="77" s="1" nd="1"/>
        <i x="40" s="1" nd="1"/>
        <i x="17" s="1" nd="1"/>
        <i x="37" s="1" nd="1"/>
        <i x="13" s="1" nd="1"/>
        <i x="57" s="1" nd="1"/>
        <i x="35" s="1" nd="1"/>
        <i x="31" s="1" nd="1"/>
        <i x="10" s="1" nd="1"/>
        <i x="69" s="1" nd="1"/>
        <i x="51" s="1" nd="1"/>
        <i x="29" s="1" nd="1"/>
        <i x="6" s="1" nd="1"/>
        <i x="65" s="1" nd="1"/>
        <i x="48" s="1" nd="1"/>
        <i x="27" s="1" nd="1"/>
        <i x="2" s="1" nd="1"/>
        <i x="62" s="1" nd="1"/>
        <i x="43" s="1" nd="1"/>
        <i x="78" s="1" nd="1"/>
        <i x="60" s="1" nd="1"/>
        <i x="46" s="1" nd="1"/>
        <i x="81" s="1" nd="1"/>
        <i x="42" s="1" nd="1"/>
        <i x="20" s="1" nd="1"/>
        <i x="39" s="1" nd="1"/>
        <i x="16" s="1" nd="1"/>
        <i x="15" s="1" nd="1"/>
        <i x="73" s="1" nd="1"/>
        <i x="36" s="1" nd="1"/>
        <i x="33" s="1" nd="1"/>
        <i x="11" s="1" nd="1"/>
        <i x="53" s="1" nd="1"/>
        <i x="66" s="1" nd="1"/>
        <i x="9" s="1" nd="1"/>
        <i x="30" s="1" nd="1"/>
        <i x="45" s="1" nd="1"/>
        <i x="24" s="1" nd="1"/>
        <i x="82" s="1" nd="1"/>
        <i x="22" s="1" nd="1"/>
        <i x="41" s="1" nd="1"/>
        <i x="14" s="1" nd="1"/>
        <i x="72" s="1" nd="1"/>
        <i x="58" s="1" nd="1"/>
        <i x="76" s="1" nd="1"/>
        <i x="70" s="1" nd="1"/>
        <i x="32" s="1" nd="1"/>
        <i x="52" s="1" nd="1"/>
        <i x="55" s="1" nd="1"/>
        <i x="68" s="1" nd="1"/>
        <i x="5" s="1" nd="1"/>
        <i x="26" s="1" nd="1"/>
        <i x="50" s="1" nd="1"/>
        <i x="64" s="1" nd="1"/>
        <i x="80" s="1" nd="1"/>
        <i x="19" s="1" nd="1"/>
        <i x="38" s="1" nd="1"/>
        <i x="59" s="1" nd="1"/>
        <i x="74" s="1" nd="1"/>
        <i x="56" s="1" nd="1"/>
        <i x="12" s="1" nd="1"/>
        <i x="71" s="1" nd="1"/>
        <i x="34" s="1" nd="1"/>
        <i x="54" s="1" nd="1"/>
        <i x="67" s="1" nd="1"/>
        <i x="4" s="1" nd="1"/>
        <i x="25" s="1" nd="1"/>
        <i x="8"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83">
        <i x="0" s="1"/>
        <i x="3" s="1" nd="1"/>
        <i x="47" s="1" nd="1"/>
        <i x="1" s="1" nd="1"/>
        <i x="23" s="1" nd="1"/>
        <i x="7" s="1" nd="1"/>
        <i x="49" s="1" nd="1"/>
        <i x="28" s="1" nd="1"/>
        <i x="63" s="1" nd="1"/>
        <i x="44" s="1" nd="1"/>
        <i x="79" s="1" nd="1"/>
        <i x="61" s="1" nd="1"/>
        <i x="18" s="1" nd="1"/>
        <i x="75" s="1" nd="1"/>
        <i x="21" s="1" nd="1"/>
        <i x="77" s="1" nd="1"/>
        <i x="40" s="1" nd="1"/>
        <i x="17" s="1" nd="1"/>
        <i x="37" s="1" nd="1"/>
        <i x="13" s="1" nd="1"/>
        <i x="57" s="1" nd="1"/>
        <i x="35" s="1" nd="1"/>
        <i x="31" s="1" nd="1"/>
        <i x="10" s="1" nd="1"/>
        <i x="69" s="1" nd="1"/>
        <i x="51" s="1" nd="1"/>
        <i x="29" s="1" nd="1"/>
        <i x="6" s="1" nd="1"/>
        <i x="65" s="1" nd="1"/>
        <i x="48" s="1" nd="1"/>
        <i x="27" s="1" nd="1"/>
        <i x="2" s="1" nd="1"/>
        <i x="62" s="1" nd="1"/>
        <i x="43" s="1" nd="1"/>
        <i x="78" s="1" nd="1"/>
        <i x="60" s="1" nd="1"/>
        <i x="46" s="1" nd="1"/>
        <i x="81" s="1" nd="1"/>
        <i x="42" s="1" nd="1"/>
        <i x="20" s="1" nd="1"/>
        <i x="39" s="1" nd="1"/>
        <i x="16" s="1" nd="1"/>
        <i x="15" s="1" nd="1"/>
        <i x="73" s="1" nd="1"/>
        <i x="36" s="1" nd="1"/>
        <i x="33" s="1" nd="1"/>
        <i x="11" s="1" nd="1"/>
        <i x="53" s="1" nd="1"/>
        <i x="66" s="1" nd="1"/>
        <i x="9" s="1" nd="1"/>
        <i x="30" s="1" nd="1"/>
        <i x="45" s="1" nd="1"/>
        <i x="24" s="1" nd="1"/>
        <i x="82" s="1" nd="1"/>
        <i x="22" s="1" nd="1"/>
        <i x="41" s="1" nd="1"/>
        <i x="14" s="1" nd="1"/>
        <i x="72" s="1" nd="1"/>
        <i x="58" s="1" nd="1"/>
        <i x="76" s="1" nd="1"/>
        <i x="70" s="1" nd="1"/>
        <i x="32" s="1" nd="1"/>
        <i x="52" s="1" nd="1"/>
        <i x="55" s="1" nd="1"/>
        <i x="68" s="1" nd="1"/>
        <i x="5" s="1" nd="1"/>
        <i x="26" s="1" nd="1"/>
        <i x="50" s="1" nd="1"/>
        <i x="64" s="1" nd="1"/>
        <i x="80" s="1" nd="1"/>
        <i x="19" s="1" nd="1"/>
        <i x="38" s="1" nd="1"/>
        <i x="59" s="1" nd="1"/>
        <i x="74" s="1" nd="1"/>
        <i x="56" s="1" nd="1"/>
        <i x="12" s="1" nd="1"/>
        <i x="71" s="1" nd="1"/>
        <i x="34" s="1" nd="1"/>
        <i x="54" s="1" nd="1"/>
        <i x="67" s="1" nd="1"/>
        <i x="4" s="1" nd="1"/>
        <i x="25" s="1" nd="1"/>
        <i x="8"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showMissing="0">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9">
        <i x="38" s="1"/>
        <i x="2" s="1"/>
        <i x="21" s="1"/>
        <i x="40" s="1"/>
        <i x="41" s="1"/>
        <i x="43" s="1"/>
        <i x="8" s="1"/>
        <i x="28" s="1"/>
        <i x="25" s="1"/>
        <i x="3" s="1"/>
        <i x="34" s="1"/>
        <i x="4" s="1"/>
        <i x="30" s="1"/>
        <i x="42" s="1"/>
        <i x="10" s="1"/>
        <i x="7" s="1"/>
        <i x="16" s="1"/>
        <i x="17" s="1"/>
        <i x="14" s="1"/>
        <i x="15" s="1"/>
        <i x="35" s="1"/>
        <i x="46" s="1"/>
        <i x="9" s="1"/>
        <i x="32" s="1"/>
        <i x="39" s="1"/>
        <i x="0" s="1"/>
        <i x="31" s="1"/>
        <i x="19" s="1"/>
        <i x="5" s="1"/>
        <i x="20" s="1"/>
        <i x="24" s="1"/>
        <i x="22" s="1"/>
        <i x="26" s="1"/>
        <i x="33" s="1"/>
        <i x="29" s="1"/>
        <i x="12" s="1"/>
        <i x="44" s="1"/>
        <i x="23" s="1"/>
        <i x="11" s="1"/>
        <i x="18" s="1"/>
        <i x="36" s="1"/>
        <i x="37" s="1"/>
        <i x="45" s="1"/>
        <i x="27" s="1"/>
        <i x="13" s="1"/>
        <i x="1" s="1"/>
        <i x="6" s="1"/>
        <i x="47" s="1" nd="1"/>
        <i x="48"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83">
        <i x="0" s="1"/>
        <i x="3" s="1" nd="1"/>
        <i x="47" s="1" nd="1"/>
        <i x="1" s="1" nd="1"/>
        <i x="23" s="1" nd="1"/>
        <i x="7" s="1" nd="1"/>
        <i x="49" s="1" nd="1"/>
        <i x="28" s="1" nd="1"/>
        <i x="63" s="1" nd="1"/>
        <i x="44" s="1" nd="1"/>
        <i x="79" s="1" nd="1"/>
        <i x="61" s="1" nd="1"/>
        <i x="18" s="1" nd="1"/>
        <i x="75" s="1" nd="1"/>
        <i x="21" s="1" nd="1"/>
        <i x="77" s="1" nd="1"/>
        <i x="40" s="1" nd="1"/>
        <i x="17" s="1" nd="1"/>
        <i x="37" s="1" nd="1"/>
        <i x="13" s="1" nd="1"/>
        <i x="57" s="1" nd="1"/>
        <i x="35" s="1" nd="1"/>
        <i x="31" s="1" nd="1"/>
        <i x="10" s="1" nd="1"/>
        <i x="69" s="1" nd="1"/>
        <i x="51" s="1" nd="1"/>
        <i x="29" s="1" nd="1"/>
        <i x="6" s="1" nd="1"/>
        <i x="65" s="1" nd="1"/>
        <i x="48" s="1" nd="1"/>
        <i x="27" s="1" nd="1"/>
        <i x="2" s="1" nd="1"/>
        <i x="62" s="1" nd="1"/>
        <i x="43" s="1" nd="1"/>
        <i x="78" s="1" nd="1"/>
        <i x="60" s="1" nd="1"/>
        <i x="46" s="1" nd="1"/>
        <i x="81" s="1" nd="1"/>
        <i x="42" s="1" nd="1"/>
        <i x="20" s="1" nd="1"/>
        <i x="39" s="1" nd="1"/>
        <i x="16" s="1" nd="1"/>
        <i x="15" s="1" nd="1"/>
        <i x="73" s="1" nd="1"/>
        <i x="36" s="1" nd="1"/>
        <i x="33" s="1" nd="1"/>
        <i x="11" s="1" nd="1"/>
        <i x="53" s="1" nd="1"/>
        <i x="66" s="1" nd="1"/>
        <i x="9" s="1" nd="1"/>
        <i x="30" s="1" nd="1"/>
        <i x="45" s="1" nd="1"/>
        <i x="24" s="1" nd="1"/>
        <i x="82" s="1" nd="1"/>
        <i x="22" s="1" nd="1"/>
        <i x="41" s="1" nd="1"/>
        <i x="14" s="1" nd="1"/>
        <i x="72" s="1" nd="1"/>
        <i x="58" s="1" nd="1"/>
        <i x="76" s="1" nd="1"/>
        <i x="70" s="1" nd="1"/>
        <i x="32" s="1" nd="1"/>
        <i x="52" s="1" nd="1"/>
        <i x="55" s="1" nd="1"/>
        <i x="68" s="1" nd="1"/>
        <i x="5" s="1" nd="1"/>
        <i x="26" s="1" nd="1"/>
        <i x="50" s="1" nd="1"/>
        <i x="64" s="1" nd="1"/>
        <i x="80" s="1" nd="1"/>
        <i x="19" s="1" nd="1"/>
        <i x="38" s="1" nd="1"/>
        <i x="59" s="1" nd="1"/>
        <i x="74" s="1" nd="1"/>
        <i x="56" s="1" nd="1"/>
        <i x="12" s="1" nd="1"/>
        <i x="71" s="1" nd="1"/>
        <i x="34" s="1" nd="1"/>
        <i x="54" s="1" nd="1"/>
        <i x="67" s="1" nd="1"/>
        <i x="4" s="1" nd="1"/>
        <i x="25" s="1" nd="1"/>
        <i x="8"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9">
        <i x="38" s="1"/>
        <i x="2" s="1"/>
        <i x="21" s="1"/>
        <i x="40" s="1"/>
        <i x="41" s="1"/>
        <i x="43" s="1"/>
        <i x="8" s="1"/>
        <i x="28" s="1"/>
        <i x="25" s="1"/>
        <i x="3" s="1"/>
        <i x="34" s="1"/>
        <i x="4" s="1"/>
        <i x="30" s="1"/>
        <i x="42" s="1"/>
        <i x="10" s="1"/>
        <i x="7" s="1"/>
        <i x="16" s="1"/>
        <i x="17" s="1"/>
        <i x="14" s="1"/>
        <i x="15" s="1"/>
        <i x="35" s="1"/>
        <i x="46" s="1"/>
        <i x="9" s="1"/>
        <i x="32" s="1"/>
        <i x="39" s="1"/>
        <i x="0" s="1"/>
        <i x="31" s="1"/>
        <i x="19" s="1"/>
        <i x="5" s="1"/>
        <i x="20" s="1"/>
        <i x="24" s="1"/>
        <i x="22" s="1"/>
        <i x="26" s="1"/>
        <i x="33" s="1"/>
        <i x="29" s="1"/>
        <i x="12" s="1"/>
        <i x="44" s="1"/>
        <i x="23" s="1"/>
        <i x="11" s="1"/>
        <i x="18" s="1"/>
        <i x="36" s="1"/>
        <i x="37" s="1"/>
        <i x="45" s="1"/>
        <i x="27" s="1"/>
        <i x="13" s="1"/>
        <i x="1" s="1"/>
        <i x="6" s="1"/>
        <i x="47" s="1" nd="1"/>
        <i x="48"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CI307" tableType="queryTable" totalsRowShown="0">
  <autoFilter ref="A1:CI307" xr:uid="{8F1B6D22-AFEA-427B-8E29-C306AEDE0C75}"/>
  <tableColumns count="87">
    <tableColumn id="1" xr3:uid="{10695DA3-F5FD-4038-B9EA-01DBFB7CCB07}" uniqueName="1" name="Locality" queryTableFieldId="1" dataDxfId="51"/>
    <tableColumn id="2" xr3:uid="{5E4B585C-F27B-49B6-8022-9AEB11DBABF0}" uniqueName="2" name="SubLocality" queryTableFieldId="2" dataDxfId="50"/>
    <tableColumn id="3" xr3:uid="{C01C4632-C9F6-45A9-980E-D06CEB53B258}" uniqueName="3" name="Practice" queryTableFieldId="3" dataDxfId="49"/>
    <tableColumn id="4" xr3:uid="{6933232C-3DAC-4786-8414-277C74038BA2}" uniqueName="4" name="Rel_D" queryTableFieldId="4" dataDxfId="48"/>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12" xr3:uid="{339E5590-9441-4DEA-9607-480FE458E686}" uniqueName="12" name="01.2 Residential/Care home immunosuppressed patients" queryTableFieldId="12"/>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47"/>
    <tableColumn id="60" xr3:uid="{7D496033-DADB-4C62-8151-70E7A535B58D}" uniqueName="60" name="01.2f Second Vaccination" queryTableFieldId="95" dataDxfId="46"/>
    <tableColumn id="61" xr3:uid="{F442FAFB-F872-456F-B0A9-577E2E0DE9B0}" uniqueName="61" name="01f Second Vaccination" queryTableFieldId="96" dataDxfId="45"/>
    <tableColumn id="62" xr3:uid="{9EA38881-2D86-4BB1-ACA4-C11C791CB9FC}" uniqueName="62" name="02f Second Vaccination" queryTableFieldId="97" dataDxfId="44"/>
    <tableColumn id="63" xr3:uid="{0D87750E-4DAA-4DC0-B477-9010DB523A3F}" uniqueName="63" name="03f Second Vaccination" queryTableFieldId="98" dataDxfId="43"/>
    <tableColumn id="64" xr3:uid="{8DE61519-F2DB-4690-8A02-CBE095983543}" uniqueName="64" name="04f Second Vaccination" queryTableFieldId="99" dataDxfId="42"/>
    <tableColumn id="65" xr3:uid="{4B15B66D-2A92-4DFF-9190-3780392FBDC5}" uniqueName="65" name="05f Second Vaccination" queryTableFieldId="100" dataDxfId="41"/>
    <tableColumn id="66" xr3:uid="{58031421-6F7B-4E62-AF04-46F61B7AFE35}" uniqueName="66" name="06f Second Vaccination" queryTableFieldId="101" dataDxfId="40"/>
    <tableColumn id="67" xr3:uid="{EE19BAFB-7D7B-4691-93C9-DF9E13B79FB7}" uniqueName="67" name="07f Second Vaccination" queryTableFieldId="102" dataDxfId="39"/>
    <tableColumn id="68" xr3:uid="{BEFFA94B-E4E0-40BE-AB01-1EB512C4A41E}" uniqueName="68" name="08 Healthy adults aged 18-49" queryTableFieldId="199"/>
    <tableColumn id="70" xr3:uid="{18ADCD46-F0E5-4D39-8D5E-DFADC3B58324}" uniqueName="70" name="08b Contraindicated (inc allergies, exclu vaccinated)" queryTableFieldId="105" dataDxfId="38"/>
    <tableColumn id="71" xr3:uid="{628C3294-CC28-4F7A-8834-5528EBE951B7}" uniqueName="71" name="08c Declined (excl vaccinated or contraindicated)" queryTableFieldId="106" dataDxfId="37"/>
    <tableColumn id="72" xr3:uid="{00E39412-29F5-4AAF-8A1B-01B8D8C73C5A}" uniqueName="72" name="08d Invited no outcome (excl vac, contr, decl)" queryTableFieldId="107" dataDxfId="36"/>
    <tableColumn id="73" xr3:uid="{B0669E6A-06D9-4D16-A2B9-1EB6E2BAECB3}" uniqueName="73" name="08e No contact coded [CALL]" queryTableFieldId="108" dataDxfId="35"/>
    <tableColumn id="74" xr3:uid="{508396D5-A378-4399-97FA-50CCDE89F23F}" uniqueName="74" name="08f Second Vaccination" queryTableFieldId="109" dataDxfId="34"/>
    <tableColumn id="77" xr3:uid="{931C7FF9-350E-4A0D-8119-06E9D9324D13}" uniqueName="77" name="01g Second Booster Vaccination" queryTableFieldId="112" dataDxfId="33"/>
    <tableColumn id="75" xr3:uid="{030D9B3E-E652-478E-BAA7-87ECBA03CCE3}" uniqueName="75" name="01.1g Second Booster Vaccination" queryTableFieldId="110" dataDxfId="32"/>
    <tableColumn id="76" xr3:uid="{CDFD0BF0-BB57-4319-829A-9FF7D5B9D57D}" uniqueName="76" name="01.2g Second Booster Vaccination" queryTableFieldId="111" dataDxfId="31"/>
    <tableColumn id="78" xr3:uid="{65F2F347-2DD0-4EB8-8ADF-B85D6C2C766A}" uniqueName="78" name="01.1h Covid Autumn Booster" queryTableFieldId="114" dataDxfId="30"/>
    <tableColumn id="79" xr3:uid="{9009CDC7-4405-4D26-91E5-A1FEFB1485B6}" uniqueName="79" name="01.2h Covid Autumn Booster" queryTableFieldId="115" dataDxfId="29"/>
    <tableColumn id="80" xr3:uid="{C2F16707-79B3-46D3-8A03-5171652DC040}" uniqueName="80" name="01h Covid Autumn Booster" queryTableFieldId="116" dataDxfId="28"/>
    <tableColumn id="81" xr3:uid="{74D5CC5A-C9BC-4BF5-AB2F-153BAE53F3E7}" uniqueName="81" name="02h Covid Autumn Booster" queryTableFieldId="117" dataDxfId="27"/>
    <tableColumn id="82" xr3:uid="{191B3744-624D-42B2-B5D9-1991893243B6}" uniqueName="82" name="03h Covid Autumn Booster" queryTableFieldId="118" dataDxfId="26"/>
    <tableColumn id="84" xr3:uid="{6AF8972E-00CD-4D26-A50F-91B2D90434B4}" uniqueName="84" name="05h Covid Autumn Booster" queryTableFieldId="120" dataDxfId="25"/>
    <tableColumn id="85" xr3:uid="{84588B2D-2B1E-476C-92EA-F7699E060E24}" uniqueName="85" name="06h Covid Autumn Booster" queryTableFieldId="121" dataDxfId="24"/>
    <tableColumn id="87" xr3:uid="{C5114E03-80FB-464E-A78B-0669C7B5BD47}" uniqueName="87" name="08h Covid Autumn Booster" queryTableFieldId="123" dataDxfId="23"/>
    <tableColumn id="86" xr3:uid="{48CE2C38-352D-41E5-829A-30C9FABCB642}" uniqueName="86" name="07h Covid Autumn Booster" queryTableFieldId="122" dataDxfId="22"/>
    <tableColumn id="83" xr3:uid="{424FF0F3-D387-4674-9E26-571599F97E8F}" uniqueName="83" name="04h Covid Autumn Booster" queryTableFieldId="119" dataDxfId="21"/>
    <tableColumn id="7" xr3:uid="{8E2EDF7F-5AF8-4CAF-8533-D8AF530194D2}" uniqueName="7" name="01.1a Vaccinated (Booster)" queryTableFieldId="7"/>
    <tableColumn id="13" xr3:uid="{ED5F0E75-EA5D-43BC-ACB5-8A4C3CAC90D5}" uniqueName="13" name="01.2a Vaccinated (Booster)" queryTableFieldId="13"/>
    <tableColumn id="18" xr3:uid="{510778A0-B5E4-4966-819D-8E368C2470AE}" uniqueName="18" name="01a Vaccinated (Booster)" queryTableFieldId="18"/>
    <tableColumn id="24" xr3:uid="{191073F2-77C8-4C28-88A6-DB22999233B2}" uniqueName="24" name="02a Vaccinated (Booster)" queryTableFieldId="24"/>
    <tableColumn id="30" xr3:uid="{CEEFE139-9AF5-4A52-8B2F-FD2ED12B6B3E}" uniqueName="30" name="03a Vaccinated (Booster)" queryTableFieldId="30"/>
    <tableColumn id="36" xr3:uid="{D554044E-3497-46C3-A75A-158666243BE5}" uniqueName="36" name="04a Vaccinated (Booster)" queryTableFieldId="36"/>
    <tableColumn id="42" xr3:uid="{51AF67DC-1BD3-4ABD-942B-14263191F5BF}" uniqueName="42" name="05a Vaccinated (Booster)" queryTableFieldId="42"/>
    <tableColumn id="48" xr3:uid="{9D91E2F2-143D-412D-9654-E963FE3F8CC1}" uniqueName="48" name="06a Vaccinated (Booster)" queryTableFieldId="48"/>
    <tableColumn id="54" xr3:uid="{70280F77-ECBB-41CC-AE23-6DD494C7186F}" uniqueName="54" name="07a Vaccinated (Booster)" queryTableFieldId="54"/>
    <tableColumn id="69" xr3:uid="{D55E162B-6401-496B-BDA1-944B47CB378B}" uniqueName="69" name="08a Vaccinated (Booster)" queryTableFieldId="104" dataDxfId="2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5" t="s">
        <v>0</v>
      </c>
    </row>
    <row r="2" spans="1:3" x14ac:dyDescent="0.25">
      <c r="A2" s="16" t="s">
        <v>1</v>
      </c>
      <c r="B2" s="16" t="s">
        <v>2</v>
      </c>
      <c r="C2" s="16"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5" t="s">
        <v>174</v>
      </c>
    </row>
    <row r="90" spans="1:3" x14ac:dyDescent="0.25">
      <c r="A90" s="16" t="s">
        <v>1</v>
      </c>
      <c r="B90" s="16" t="s">
        <v>175</v>
      </c>
      <c r="C90" s="16" t="s">
        <v>3</v>
      </c>
    </row>
    <row r="93" spans="1:3" x14ac:dyDescent="0.25">
      <c r="A93" s="15"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3"/>
  <sheetViews>
    <sheetView showGridLines="0" tabSelected="1"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9" ht="26.25" x14ac:dyDescent="0.4">
      <c r="B1" s="2" t="s">
        <v>181</v>
      </c>
      <c r="D1" s="4" t="s">
        <v>182</v>
      </c>
    </row>
    <row r="2" spans="2:19" ht="18.75" x14ac:dyDescent="0.3">
      <c r="B2" s="3">
        <f>MAX(data[[#All],[Rel_D]])</f>
        <v>44872</v>
      </c>
    </row>
    <row r="3" spans="2:19" ht="32.25" customHeight="1" x14ac:dyDescent="0.25"/>
    <row r="5" spans="2:19" ht="44.25" customHeight="1" x14ac:dyDescent="0.25">
      <c r="D5" s="9" t="s">
        <v>183</v>
      </c>
      <c r="E5" s="9" t="s">
        <v>184</v>
      </c>
      <c r="F5" s="9" t="s">
        <v>185</v>
      </c>
      <c r="G5" s="10" t="s">
        <v>186</v>
      </c>
      <c r="H5" s="9" t="s">
        <v>187</v>
      </c>
      <c r="I5" s="10" t="s">
        <v>186</v>
      </c>
      <c r="J5" s="10" t="s">
        <v>453</v>
      </c>
      <c r="K5" s="10" t="s">
        <v>186</v>
      </c>
      <c r="L5" s="8" t="s">
        <v>188</v>
      </c>
      <c r="M5" s="11" t="s">
        <v>189</v>
      </c>
      <c r="N5" s="8" t="s">
        <v>134</v>
      </c>
      <c r="O5" s="10" t="s">
        <v>190</v>
      </c>
      <c r="P5" s="9" t="s">
        <v>142</v>
      </c>
      <c r="Q5" s="10" t="s">
        <v>191</v>
      </c>
      <c r="R5" s="9" t="s">
        <v>192</v>
      </c>
      <c r="S5" s="9" t="s">
        <v>193</v>
      </c>
    </row>
    <row r="6" spans="2:19" ht="14.25" hidden="1" customHeight="1" x14ac:dyDescent="0.25">
      <c r="D6" s="5" t="s">
        <v>194</v>
      </c>
      <c r="E6" t="s">
        <v>195</v>
      </c>
      <c r="F6" t="s">
        <v>196</v>
      </c>
      <c r="G6" t="s">
        <v>197</v>
      </c>
      <c r="H6" t="s">
        <v>198</v>
      </c>
      <c r="I6" t="s">
        <v>199</v>
      </c>
      <c r="J6" t="s">
        <v>472</v>
      </c>
      <c r="K6" t="s">
        <v>473</v>
      </c>
      <c r="L6" t="s">
        <v>200</v>
      </c>
      <c r="M6" t="s">
        <v>201</v>
      </c>
      <c r="N6" t="s">
        <v>202</v>
      </c>
      <c r="O6" t="s">
        <v>203</v>
      </c>
      <c r="P6" t="s">
        <v>204</v>
      </c>
      <c r="Q6" t="s">
        <v>205</v>
      </c>
      <c r="R6" t="s">
        <v>206</v>
      </c>
      <c r="S6" t="s">
        <v>207</v>
      </c>
    </row>
    <row r="7" spans="2:19" x14ac:dyDescent="0.25">
      <c r="D7" s="6" t="s">
        <v>474</v>
      </c>
      <c r="E7" s="17">
        <v>182488</v>
      </c>
      <c r="F7" s="17">
        <v>116996</v>
      </c>
      <c r="G7" s="7">
        <v>0.64111612818377095</v>
      </c>
      <c r="H7" s="17">
        <v>72067</v>
      </c>
      <c r="I7" s="7">
        <v>0.61597832404526653</v>
      </c>
      <c r="J7" s="23">
        <v>18175</v>
      </c>
      <c r="K7" s="7">
        <v>9.9595589847003632E-2</v>
      </c>
      <c r="L7">
        <v>2</v>
      </c>
      <c r="M7" s="7">
        <v>1.7094601524838457E-5</v>
      </c>
      <c r="N7" s="17">
        <v>4056</v>
      </c>
      <c r="O7" s="7">
        <v>3.4667851892372391E-2</v>
      </c>
      <c r="P7" s="17">
        <v>14362</v>
      </c>
      <c r="Q7" s="7">
        <v>0.12275633354986495</v>
      </c>
      <c r="R7" s="17">
        <v>40140</v>
      </c>
      <c r="S7" s="7">
        <v>0.34308865260350779</v>
      </c>
    </row>
    <row r="8" spans="2:19" x14ac:dyDescent="0.25">
      <c r="D8" s="6" t="s">
        <v>512</v>
      </c>
      <c r="E8" s="17">
        <v>280472</v>
      </c>
      <c r="F8" s="17">
        <v>178575</v>
      </c>
      <c r="G8" s="7">
        <v>0.63669457200718793</v>
      </c>
      <c r="H8" s="17">
        <v>127431</v>
      </c>
      <c r="I8" s="7">
        <v>0.71359932801343973</v>
      </c>
      <c r="J8" s="23">
        <v>27904</v>
      </c>
      <c r="K8" s="7">
        <v>9.9489432100173997E-2</v>
      </c>
      <c r="L8">
        <v>7</v>
      </c>
      <c r="M8" s="7">
        <v>3.9199216015679684E-5</v>
      </c>
      <c r="N8" s="17">
        <v>14382</v>
      </c>
      <c r="O8" s="7">
        <v>8.0537589248215039E-2</v>
      </c>
      <c r="P8" s="17">
        <v>58753</v>
      </c>
      <c r="Q8" s="7">
        <v>0.32901021979560408</v>
      </c>
      <c r="R8" s="17">
        <v>19010</v>
      </c>
      <c r="S8" s="7">
        <v>0.10645387092258154</v>
      </c>
    </row>
    <row r="9" spans="2:19" x14ac:dyDescent="0.25">
      <c r="D9" s="6" t="s">
        <v>560</v>
      </c>
      <c r="E9" s="17">
        <v>229309</v>
      </c>
      <c r="F9" s="17">
        <v>179617</v>
      </c>
      <c r="G9" s="7">
        <v>0.78329677422168342</v>
      </c>
      <c r="H9" s="17">
        <v>141353</v>
      </c>
      <c r="I9" s="7">
        <v>0.78696893946564073</v>
      </c>
      <c r="J9" s="23">
        <v>46316</v>
      </c>
      <c r="K9" s="7">
        <v>0.20198073342084261</v>
      </c>
      <c r="L9">
        <v>4</v>
      </c>
      <c r="M9" s="7">
        <v>2.226960699711052E-5</v>
      </c>
      <c r="N9" s="17">
        <v>4676</v>
      </c>
      <c r="O9" s="7">
        <v>2.6033170579622195E-2</v>
      </c>
      <c r="P9" s="17">
        <v>14598</v>
      </c>
      <c r="Q9" s="7">
        <v>8.1272930735954832E-2</v>
      </c>
      <c r="R9" s="17">
        <v>24419</v>
      </c>
      <c r="S9" s="7">
        <v>0.13595038331561043</v>
      </c>
    </row>
    <row r="10" spans="2:19" x14ac:dyDescent="0.25">
      <c r="D10" s="6" t="s">
        <v>405</v>
      </c>
      <c r="E10" s="17">
        <v>368231</v>
      </c>
      <c r="F10" s="17">
        <v>223943</v>
      </c>
      <c r="G10" s="7">
        <v>0.60815900888301089</v>
      </c>
      <c r="H10" s="17">
        <v>141282</v>
      </c>
      <c r="I10" s="7">
        <v>0.6308837516689515</v>
      </c>
      <c r="J10" s="23">
        <v>29597</v>
      </c>
      <c r="K10" s="7">
        <v>8.0376176910689212E-2</v>
      </c>
      <c r="L10">
        <v>5</v>
      </c>
      <c r="M10" s="7">
        <v>2.2327110023532773E-5</v>
      </c>
      <c r="N10" s="17">
        <v>9510</v>
      </c>
      <c r="O10" s="7">
        <v>4.2466163264759334E-2</v>
      </c>
      <c r="P10" s="17">
        <v>42339</v>
      </c>
      <c r="Q10" s="7">
        <v>0.18906150225727084</v>
      </c>
      <c r="R10" s="17">
        <v>78288</v>
      </c>
      <c r="S10" s="7">
        <v>0.34958895790446676</v>
      </c>
    </row>
    <row r="11" spans="2:19" x14ac:dyDescent="0.25">
      <c r="D11" s="6" t="s">
        <v>651</v>
      </c>
      <c r="E11" s="17">
        <v>289151</v>
      </c>
      <c r="F11" s="17">
        <v>203888</v>
      </c>
      <c r="G11" s="7">
        <v>0.70512638725095189</v>
      </c>
      <c r="H11" s="17">
        <v>145883</v>
      </c>
      <c r="I11" s="7">
        <v>0.71550557168641604</v>
      </c>
      <c r="J11" s="23">
        <v>45010</v>
      </c>
      <c r="K11" s="7">
        <v>0.15566261226833039</v>
      </c>
      <c r="L11">
        <v>0</v>
      </c>
      <c r="M11" s="7">
        <v>0</v>
      </c>
      <c r="N11" s="17">
        <v>5329</v>
      </c>
      <c r="O11" s="7">
        <v>2.6136898689476575E-2</v>
      </c>
      <c r="P11" s="17">
        <v>39032</v>
      </c>
      <c r="Q11" s="7">
        <v>0.19143843678882524</v>
      </c>
      <c r="R11" s="17">
        <v>32193</v>
      </c>
      <c r="S11" s="7">
        <v>0.1578955112610845</v>
      </c>
    </row>
    <row r="12" spans="2:19" x14ac:dyDescent="0.25">
      <c r="D12" s="6" t="s">
        <v>695</v>
      </c>
      <c r="E12" s="17">
        <v>323932</v>
      </c>
      <c r="F12" s="17">
        <v>209306</v>
      </c>
      <c r="G12" s="7">
        <v>0.64614178284331281</v>
      </c>
      <c r="H12" s="17">
        <v>139470</v>
      </c>
      <c r="I12" s="7">
        <v>0.66634496861055104</v>
      </c>
      <c r="J12" s="23">
        <v>20809</v>
      </c>
      <c r="K12" s="7">
        <v>6.4238790857340425E-2</v>
      </c>
      <c r="L12">
        <v>2</v>
      </c>
      <c r="M12" s="7">
        <v>9.5553878054140828E-6</v>
      </c>
      <c r="N12" s="17">
        <v>6456</v>
      </c>
      <c r="O12" s="7">
        <v>3.0844791835876659E-2</v>
      </c>
      <c r="P12" s="17">
        <v>64421</v>
      </c>
      <c r="Q12" s="7">
        <v>0.30778381890629031</v>
      </c>
      <c r="R12" s="17">
        <v>29305</v>
      </c>
      <c r="S12" s="7">
        <v>0.14001031981882986</v>
      </c>
    </row>
    <row r="13" spans="2:19" x14ac:dyDescent="0.25">
      <c r="D13" s="6" t="s">
        <v>728</v>
      </c>
      <c r="E13" s="17">
        <v>263389</v>
      </c>
      <c r="F13" s="17">
        <v>172969</v>
      </c>
      <c r="G13" s="7">
        <v>0.6567054812463694</v>
      </c>
      <c r="H13" s="17">
        <v>121557</v>
      </c>
      <c r="I13" s="7">
        <v>0.70276754794211682</v>
      </c>
      <c r="J13" s="23">
        <v>31483</v>
      </c>
      <c r="K13" s="7">
        <v>0.11953042837779862</v>
      </c>
      <c r="L13">
        <v>2</v>
      </c>
      <c r="M13" s="7">
        <v>1.1562765582271967E-5</v>
      </c>
      <c r="N13" s="17">
        <v>6300</v>
      </c>
      <c r="O13" s="7">
        <v>3.6422711584156699E-2</v>
      </c>
      <c r="P13" s="17">
        <v>43429</v>
      </c>
      <c r="Q13" s="7">
        <v>0.25107967323624464</v>
      </c>
      <c r="R13" s="17">
        <v>32630</v>
      </c>
      <c r="S13" s="7">
        <v>0.18864652047476715</v>
      </c>
    </row>
    <row r="14" spans="2:19" x14ac:dyDescent="0.25">
      <c r="D14" s="6" t="s">
        <v>208</v>
      </c>
      <c r="E14" s="17">
        <v>1936972</v>
      </c>
      <c r="F14" s="17">
        <v>1285294</v>
      </c>
      <c r="G14" s="7">
        <v>0.66355837874786006</v>
      </c>
      <c r="H14" s="17">
        <v>889043</v>
      </c>
      <c r="I14" s="7">
        <v>0.69170399924064063</v>
      </c>
      <c r="J14" s="23">
        <v>219294</v>
      </c>
      <c r="K14" s="7">
        <v>0.11321485287345404</v>
      </c>
      <c r="L14">
        <v>22</v>
      </c>
      <c r="M14" s="7">
        <v>1.7116706372238571E-5</v>
      </c>
      <c r="N14" s="17">
        <v>50709</v>
      </c>
      <c r="O14" s="7">
        <v>3.9453230155902075E-2</v>
      </c>
      <c r="P14" s="17">
        <v>276934</v>
      </c>
      <c r="Q14" s="7">
        <v>0.21546354374952345</v>
      </c>
      <c r="R14" s="17">
        <v>255985</v>
      </c>
      <c r="S14" s="7">
        <v>0.19916454912261319</v>
      </c>
    </row>
    <row r="23" ht="15" customHeight="1" x14ac:dyDescent="0.25"/>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U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 min="18" max="18" width="10.140625" bestFit="1" customWidth="1"/>
  </cols>
  <sheetData>
    <row r="1" spans="2:4" ht="26.25" x14ac:dyDescent="0.4">
      <c r="B1" s="2" t="s">
        <v>181</v>
      </c>
      <c r="D1" s="4" t="s">
        <v>182</v>
      </c>
    </row>
    <row r="2" spans="2:4" ht="18.75" x14ac:dyDescent="0.3">
      <c r="B2" s="3">
        <f>MAX(data[[#All],[Rel_D]])</f>
        <v>44872</v>
      </c>
    </row>
    <row r="3" spans="2:4" ht="32.25" customHeight="1" x14ac:dyDescent="0.25"/>
    <row r="21" spans="4:21" ht="45" x14ac:dyDescent="0.25">
      <c r="D21" s="8"/>
      <c r="E21" s="9" t="s">
        <v>209</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21">
        <f>GETPIVOTDATA("Sum of 01 Adults aged 12 yrs or over who are immunosuppressed",$D$23)</f>
        <v>32691</v>
      </c>
      <c r="F22" s="21">
        <f>GETPIVOTDATA("Sum of 01f Second Vaccination",$D$23)</f>
        <v>27450</v>
      </c>
      <c r="G22" s="14">
        <f>GETPIVOTDATA("Sum of 01f%",$D$23)</f>
        <v>0.83968064604937143</v>
      </c>
      <c r="H22" s="21">
        <f>GETPIVOTDATA("Sum of 01a Vaccinated (Booster)",$D$23)</f>
        <v>22761</v>
      </c>
      <c r="I22" s="14">
        <f>GETPIVOTDATA("Sum of 01a%",$D$23)</f>
        <v>0.82918032786885243</v>
      </c>
      <c r="J22" s="22">
        <f>GETPIVOTDATA("01g Second Booster Vaccination",$D$23)</f>
        <v>13083</v>
      </c>
      <c r="K22" s="14">
        <f>GETPIVOTDATA("Sum of 01g%",$D$23)</f>
        <v>0.57479899828654279</v>
      </c>
      <c r="L22" s="13">
        <f>GETPIVOTDATA("Sum of 01h Covid Autumn Booster",$D$23)</f>
        <v>10202</v>
      </c>
      <c r="M22" s="14">
        <f>GETPIVOTDATA("Sum of 01h%",$D$23)</f>
        <v>0.31207365941696491</v>
      </c>
      <c r="N22" s="13">
        <f>GETPIVOTDATA("Sum of 01b Contraindicated (inc allergies, exclu vaccinated)",$D$23)</f>
        <v>1</v>
      </c>
      <c r="O22" s="14">
        <f>GETPIVOTDATA("Sum of 01b%",$D$23)</f>
        <v>3.6429872495446266E-5</v>
      </c>
      <c r="P22" s="22">
        <f>GETPIVOTDATA("Sum of 01c Declined (excl vaccinated or contraindicated)",$D$23)</f>
        <v>1489</v>
      </c>
      <c r="Q22" s="14">
        <f>GETPIVOTDATA("Sum of 01c%",$D$23)</f>
        <v>5.4244080145719492E-2</v>
      </c>
      <c r="R22" s="22">
        <f>GETPIVOTDATA("Sum of 01d Invited no outcome (excl vac, contr, decl)",$D$23)</f>
        <v>2124</v>
      </c>
      <c r="S22" s="14">
        <f>GETPIVOTDATA("Sum of 01d%",$D$23)</f>
        <v>7.7377049180327867E-2</v>
      </c>
      <c r="T22" s="22">
        <f>GETPIVOTDATA("Sum of 01e No contact coded [CALL]",$D$23)</f>
        <v>828</v>
      </c>
      <c r="U22" s="14">
        <f>GETPIVOTDATA("Sum of 01e%",$D$23)</f>
        <v>3.016393442622951E-2</v>
      </c>
    </row>
    <row r="23" spans="4:21" hidden="1" x14ac:dyDescent="0.25">
      <c r="D23" s="5" t="s">
        <v>194</v>
      </c>
      <c r="E23" s="17" t="s">
        <v>211</v>
      </c>
      <c r="F23" s="17" t="s">
        <v>212</v>
      </c>
      <c r="G23" t="s">
        <v>213</v>
      </c>
      <c r="H23" s="17" t="s">
        <v>214</v>
      </c>
      <c r="I23" t="s">
        <v>215</v>
      </c>
      <c r="J23" s="23" t="s">
        <v>427</v>
      </c>
      <c r="K23" t="s">
        <v>428</v>
      </c>
      <c r="L23" t="s">
        <v>451</v>
      </c>
      <c r="M23" t="s">
        <v>452</v>
      </c>
      <c r="N23" t="s">
        <v>216</v>
      </c>
      <c r="O23" t="s">
        <v>217</v>
      </c>
      <c r="P23" s="23" t="s">
        <v>218</v>
      </c>
      <c r="Q23" t="s">
        <v>219</v>
      </c>
      <c r="R23" s="23" t="s">
        <v>220</v>
      </c>
      <c r="S23" t="s">
        <v>221</v>
      </c>
      <c r="T23" s="23" t="s">
        <v>222</v>
      </c>
      <c r="U23" t="s">
        <v>223</v>
      </c>
    </row>
    <row r="24" spans="4:21" x14ac:dyDescent="0.25">
      <c r="D24" s="6" t="s">
        <v>474</v>
      </c>
      <c r="E24" s="17">
        <v>3147</v>
      </c>
      <c r="F24" s="17">
        <v>2640</v>
      </c>
      <c r="G24" s="7">
        <v>0.83889418493803625</v>
      </c>
      <c r="H24" s="17">
        <v>2079</v>
      </c>
      <c r="I24" s="7">
        <v>0.78749999999999998</v>
      </c>
      <c r="J24" s="23">
        <v>1040</v>
      </c>
      <c r="K24" s="7">
        <v>0.50024050024050026</v>
      </c>
      <c r="L24">
        <v>818</v>
      </c>
      <c r="M24" s="7">
        <v>0.25993009215125518</v>
      </c>
      <c r="N24">
        <v>0</v>
      </c>
      <c r="O24" s="7">
        <v>0</v>
      </c>
      <c r="P24" s="23">
        <v>100</v>
      </c>
      <c r="Q24" s="7">
        <v>3.787878787878788E-2</v>
      </c>
      <c r="R24" s="23">
        <v>165</v>
      </c>
      <c r="S24" s="7">
        <v>6.25E-2</v>
      </c>
      <c r="T24" s="23">
        <v>171</v>
      </c>
      <c r="U24" s="7">
        <v>6.4772727272727273E-2</v>
      </c>
    </row>
    <row r="25" spans="4:21" x14ac:dyDescent="0.25">
      <c r="D25" s="6" t="s">
        <v>512</v>
      </c>
      <c r="E25" s="17">
        <v>5707</v>
      </c>
      <c r="F25" s="17">
        <v>4449</v>
      </c>
      <c r="G25" s="7">
        <v>0.77956895041177499</v>
      </c>
      <c r="H25" s="17">
        <v>3611</v>
      </c>
      <c r="I25" s="7">
        <v>0.81164306585749602</v>
      </c>
      <c r="J25" s="23">
        <v>1934</v>
      </c>
      <c r="K25" s="7">
        <v>0.5355857103295486</v>
      </c>
      <c r="L25">
        <v>1602</v>
      </c>
      <c r="M25" s="7">
        <v>0.28070790257578415</v>
      </c>
      <c r="N25">
        <v>0</v>
      </c>
      <c r="O25" s="7">
        <v>0</v>
      </c>
      <c r="P25" s="23">
        <v>512</v>
      </c>
      <c r="Q25" s="7">
        <v>0.11508204090806923</v>
      </c>
      <c r="R25" s="23">
        <v>473</v>
      </c>
      <c r="S25" s="7">
        <v>0.10631602607327489</v>
      </c>
      <c r="T25" s="23">
        <v>118</v>
      </c>
      <c r="U25" s="7">
        <v>2.652281411553158E-2</v>
      </c>
    </row>
    <row r="26" spans="4:21" x14ac:dyDescent="0.25">
      <c r="D26" s="6" t="s">
        <v>560</v>
      </c>
      <c r="E26" s="17">
        <v>4553</v>
      </c>
      <c r="F26" s="17">
        <v>4154</v>
      </c>
      <c r="G26" s="7">
        <v>0.91236547331429829</v>
      </c>
      <c r="H26" s="17">
        <v>3774</v>
      </c>
      <c r="I26" s="7">
        <v>0.90852190659605203</v>
      </c>
      <c r="J26" s="23">
        <v>2506</v>
      </c>
      <c r="K26" s="7">
        <v>0.66401695813460515</v>
      </c>
      <c r="L26">
        <v>1885</v>
      </c>
      <c r="M26" s="7">
        <v>0.4140127388535032</v>
      </c>
      <c r="N26">
        <v>1</v>
      </c>
      <c r="O26" s="7">
        <v>2.4073182474723158E-4</v>
      </c>
      <c r="P26" s="23">
        <v>108</v>
      </c>
      <c r="Q26" s="7">
        <v>2.5999037072701011E-2</v>
      </c>
      <c r="R26" s="23">
        <v>148</v>
      </c>
      <c r="S26" s="7">
        <v>3.5628310062590277E-2</v>
      </c>
      <c r="T26" s="23">
        <v>75</v>
      </c>
      <c r="U26" s="7">
        <v>1.8054886856042368E-2</v>
      </c>
    </row>
    <row r="27" spans="4:21" x14ac:dyDescent="0.25">
      <c r="D27" s="6" t="s">
        <v>405</v>
      </c>
      <c r="E27" s="17">
        <v>5480</v>
      </c>
      <c r="F27" s="17">
        <v>4480</v>
      </c>
      <c r="G27" s="7">
        <v>0.81751824817518248</v>
      </c>
      <c r="H27" s="17">
        <v>3486</v>
      </c>
      <c r="I27" s="7">
        <v>0.77812499999999996</v>
      </c>
      <c r="J27" s="23">
        <v>1773</v>
      </c>
      <c r="K27" s="7">
        <v>0.50860585197934594</v>
      </c>
      <c r="L27">
        <v>1432</v>
      </c>
      <c r="M27" s="7">
        <v>0.26131386861313871</v>
      </c>
      <c r="N27">
        <v>0</v>
      </c>
      <c r="O27" s="7">
        <v>0</v>
      </c>
      <c r="P27" s="23">
        <v>273</v>
      </c>
      <c r="Q27" s="7">
        <v>6.0937499999999999E-2</v>
      </c>
      <c r="R27" s="23">
        <v>445</v>
      </c>
      <c r="S27" s="7">
        <v>9.9330357142857137E-2</v>
      </c>
      <c r="T27" s="23">
        <v>128</v>
      </c>
      <c r="U27" s="7">
        <v>2.8571428571428571E-2</v>
      </c>
    </row>
    <row r="28" spans="4:21" x14ac:dyDescent="0.25">
      <c r="D28" s="6" t="s">
        <v>651</v>
      </c>
      <c r="E28" s="17">
        <v>4732</v>
      </c>
      <c r="F28" s="17">
        <v>4186</v>
      </c>
      <c r="G28" s="7">
        <v>0.88461538461538458</v>
      </c>
      <c r="H28" s="17">
        <v>3645</v>
      </c>
      <c r="I28" s="7">
        <v>0.87075967510750119</v>
      </c>
      <c r="J28" s="23">
        <v>2329</v>
      </c>
      <c r="K28" s="7">
        <v>0.63895747599451302</v>
      </c>
      <c r="L28">
        <v>1848</v>
      </c>
      <c r="M28" s="7">
        <v>0.39053254437869822</v>
      </c>
      <c r="N28">
        <v>0</v>
      </c>
      <c r="O28" s="7">
        <v>0</v>
      </c>
      <c r="P28" s="23">
        <v>112</v>
      </c>
      <c r="Q28" s="7">
        <v>2.6755852842809364E-2</v>
      </c>
      <c r="R28" s="23">
        <v>223</v>
      </c>
      <c r="S28" s="7">
        <v>5.327281414237936E-2</v>
      </c>
      <c r="T28" s="23">
        <v>106</v>
      </c>
      <c r="U28" s="7">
        <v>2.5322503583373148E-2</v>
      </c>
    </row>
    <row r="29" spans="4:21" x14ac:dyDescent="0.25">
      <c r="D29" s="6" t="s">
        <v>695</v>
      </c>
      <c r="E29" s="17">
        <v>4561</v>
      </c>
      <c r="F29" s="17">
        <v>3752</v>
      </c>
      <c r="G29" s="7">
        <v>0.82262661696996275</v>
      </c>
      <c r="H29" s="17">
        <v>3002</v>
      </c>
      <c r="I29" s="7">
        <v>0.80010660980810233</v>
      </c>
      <c r="J29" s="23">
        <v>1542</v>
      </c>
      <c r="K29" s="7">
        <v>0.51365756162558296</v>
      </c>
      <c r="L29">
        <v>1110</v>
      </c>
      <c r="M29" s="7">
        <v>0.24336768252576191</v>
      </c>
      <c r="N29">
        <v>0</v>
      </c>
      <c r="O29" s="7">
        <v>0</v>
      </c>
      <c r="P29" s="23">
        <v>206</v>
      </c>
      <c r="Q29" s="7">
        <v>5.4904051172707892E-2</v>
      </c>
      <c r="R29" s="23">
        <v>341</v>
      </c>
      <c r="S29" s="7">
        <v>9.0884861407249468E-2</v>
      </c>
      <c r="T29" s="23">
        <v>118</v>
      </c>
      <c r="U29" s="7">
        <v>3.1449893390191899E-2</v>
      </c>
    </row>
    <row r="30" spans="4:21" x14ac:dyDescent="0.25">
      <c r="D30" s="6" t="s">
        <v>728</v>
      </c>
      <c r="E30" s="17">
        <v>4511</v>
      </c>
      <c r="F30" s="17">
        <v>3789</v>
      </c>
      <c r="G30" s="7">
        <v>0.83994679671913097</v>
      </c>
      <c r="H30" s="17">
        <v>3164</v>
      </c>
      <c r="I30" s="7">
        <v>0.83504882554763793</v>
      </c>
      <c r="J30" s="23">
        <v>1959</v>
      </c>
      <c r="K30" s="7">
        <v>0.61915297092288246</v>
      </c>
      <c r="L30">
        <v>1507</v>
      </c>
      <c r="M30" s="7">
        <v>0.33407226778984705</v>
      </c>
      <c r="N30">
        <v>0</v>
      </c>
      <c r="O30" s="7">
        <v>0</v>
      </c>
      <c r="P30" s="23">
        <v>178</v>
      </c>
      <c r="Q30" s="7">
        <v>4.6978094484032729E-2</v>
      </c>
      <c r="R30" s="23">
        <v>329</v>
      </c>
      <c r="S30" s="7">
        <v>8.6830298231723405E-2</v>
      </c>
      <c r="T30" s="23">
        <v>112</v>
      </c>
      <c r="U30" s="7">
        <v>2.9559250461863289E-2</v>
      </c>
    </row>
    <row r="31" spans="4:21" x14ac:dyDescent="0.25">
      <c r="D31" s="6" t="s">
        <v>208</v>
      </c>
      <c r="E31" s="17">
        <v>32691</v>
      </c>
      <c r="F31" s="17">
        <v>27450</v>
      </c>
      <c r="G31" s="7">
        <v>0.83968064604937143</v>
      </c>
      <c r="H31" s="17">
        <v>22761</v>
      </c>
      <c r="I31" s="7">
        <v>0.82918032786885243</v>
      </c>
      <c r="J31" s="23">
        <v>13083</v>
      </c>
      <c r="K31" s="7">
        <v>0.57479899828654279</v>
      </c>
      <c r="L31">
        <v>10202</v>
      </c>
      <c r="M31" s="7">
        <v>0.31207365941696491</v>
      </c>
      <c r="N31">
        <v>1</v>
      </c>
      <c r="O31" s="7">
        <v>3.6429872495446266E-5</v>
      </c>
      <c r="P31" s="23">
        <v>1489</v>
      </c>
      <c r="Q31" s="7">
        <v>5.4244080145719492E-2</v>
      </c>
      <c r="R31" s="23">
        <v>2124</v>
      </c>
      <c r="S31" s="7">
        <v>7.7377049180327867E-2</v>
      </c>
      <c r="T31" s="23">
        <v>828</v>
      </c>
      <c r="U31" s="7">
        <v>3.016393442622951E-2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U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44872</v>
      </c>
    </row>
    <row r="3" spans="2:4" ht="32.25" customHeight="1" x14ac:dyDescent="0.25"/>
    <row r="21" spans="4:21" ht="45" x14ac:dyDescent="0.25">
      <c r="D21" s="8"/>
      <c r="E21" s="9" t="s">
        <v>224</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13">
        <f>GETPIVOTDATA("Sum of 01.1 Housebound immunosuppressed patients",$D$23)</f>
        <v>924</v>
      </c>
      <c r="F22" s="13">
        <f>GETPIVOTDATA("Sum of 01.1f Second Vaccination",$D$23)</f>
        <v>831</v>
      </c>
      <c r="G22" s="14">
        <f>GETPIVOTDATA("Sum of 01.1f%",$D$23)</f>
        <v>0.89935064935064934</v>
      </c>
      <c r="H22" s="13">
        <f>GETPIVOTDATA("Sum of 01.1a Vaccinated (Booster)",$D$23)</f>
        <v>758</v>
      </c>
      <c r="I22" s="14">
        <f>GETPIVOTDATA("Sum of 01.1a%",$D$23)</f>
        <v>0.9121540312876053</v>
      </c>
      <c r="J22" s="13">
        <f>GETPIVOTDATA("01.1g Second Booster Vaccination",$D$23)</f>
        <v>515</v>
      </c>
      <c r="K22" s="14">
        <f>GETPIVOTDATA("Sum of 01.1g%",$D$23)</f>
        <v>0.67941952506596304</v>
      </c>
      <c r="L22" s="13">
        <f>GETPIVOTDATA("Sum of 01.1h Covid Autumn Booster",$D$23)</f>
        <v>331</v>
      </c>
      <c r="M22" s="14">
        <f>GETPIVOTDATA("Sum of 01.1h%",$D$23)</f>
        <v>0.35822510822510822</v>
      </c>
      <c r="N22" s="13">
        <f>GETPIVOTDATA("Sum of 01.1b Contraindicated (inc allergies, exclu vaccinated)",$D$23)</f>
        <v>0</v>
      </c>
      <c r="O22" s="14">
        <f>GETPIVOTDATA("Sum of 01.1b%",$D$23)</f>
        <v>0</v>
      </c>
      <c r="P22" s="13">
        <f>GETPIVOTDATA("Sum of 01.1c Declined (excl vaccinated or contraindicated)",$D$23)</f>
        <v>46</v>
      </c>
      <c r="Q22" s="14">
        <f>GETPIVOTDATA("Sum of 01.1c%",$D$23)</f>
        <v>5.5354993983152828E-2</v>
      </c>
      <c r="R22" s="13">
        <f>GETPIVOTDATA("Sum of 01.1d Invited no outcome (excl vac, contr, decl)",$D$23)</f>
        <v>17</v>
      </c>
      <c r="S22" s="14">
        <f>GETPIVOTDATA("Sum of 01.1d%",$D$23)</f>
        <v>2.0457280385078221E-2</v>
      </c>
      <c r="T22" s="13">
        <f>GETPIVOTDATA("Sum of 01.1e No contact coded [CALL]",$D$23)</f>
        <v>2</v>
      </c>
      <c r="U22" s="14">
        <f>GETPIVOTDATA("Sum of 01.1e%",$D$23)</f>
        <v>2.4067388688327317E-3</v>
      </c>
    </row>
    <row r="23" spans="4:21" hidden="1" x14ac:dyDescent="0.25">
      <c r="D23" s="5" t="s">
        <v>194</v>
      </c>
      <c r="E23" t="s">
        <v>225</v>
      </c>
      <c r="F23" t="s">
        <v>226</v>
      </c>
      <c r="G23" t="s">
        <v>227</v>
      </c>
      <c r="H23" t="s">
        <v>228</v>
      </c>
      <c r="I23" t="s">
        <v>229</v>
      </c>
      <c r="J23" t="s">
        <v>430</v>
      </c>
      <c r="K23" t="s">
        <v>431</v>
      </c>
      <c r="L23" t="s">
        <v>454</v>
      </c>
      <c r="M23" t="s">
        <v>455</v>
      </c>
      <c r="N23" t="s">
        <v>230</v>
      </c>
      <c r="O23" t="s">
        <v>231</v>
      </c>
      <c r="P23" t="s">
        <v>232</v>
      </c>
      <c r="Q23" t="s">
        <v>233</v>
      </c>
      <c r="R23" t="s">
        <v>234</v>
      </c>
      <c r="S23" t="s">
        <v>235</v>
      </c>
      <c r="T23" t="s">
        <v>236</v>
      </c>
      <c r="U23" t="s">
        <v>237</v>
      </c>
    </row>
    <row r="24" spans="4:21" x14ac:dyDescent="0.25">
      <c r="D24" s="6" t="s">
        <v>474</v>
      </c>
      <c r="E24">
        <v>86</v>
      </c>
      <c r="F24">
        <v>78</v>
      </c>
      <c r="G24" s="7">
        <v>0.90697674418604646</v>
      </c>
      <c r="H24">
        <v>67</v>
      </c>
      <c r="I24" s="7">
        <v>0.85897435897435892</v>
      </c>
      <c r="J24">
        <v>47</v>
      </c>
      <c r="K24" s="7">
        <v>0.70149253731343286</v>
      </c>
      <c r="L24">
        <v>30</v>
      </c>
      <c r="M24" s="7">
        <v>0.34883720930232559</v>
      </c>
      <c r="N24">
        <v>0</v>
      </c>
      <c r="O24" s="7">
        <v>0</v>
      </c>
      <c r="P24">
        <v>2</v>
      </c>
      <c r="Q24" s="7">
        <v>2.564102564102564E-2</v>
      </c>
      <c r="R24">
        <v>3</v>
      </c>
      <c r="S24" s="7">
        <v>3.8461538461538464E-2</v>
      </c>
      <c r="T24">
        <v>0</v>
      </c>
      <c r="U24" s="7">
        <v>0</v>
      </c>
    </row>
    <row r="25" spans="4:21" x14ac:dyDescent="0.25">
      <c r="D25" s="6" t="s">
        <v>512</v>
      </c>
      <c r="E25">
        <v>187</v>
      </c>
      <c r="F25">
        <v>159</v>
      </c>
      <c r="G25" s="7">
        <v>0.85026737967914434</v>
      </c>
      <c r="H25">
        <v>143</v>
      </c>
      <c r="I25" s="7">
        <v>0.89937106918238996</v>
      </c>
      <c r="J25">
        <v>76</v>
      </c>
      <c r="K25" s="7">
        <v>0.53146853146853146</v>
      </c>
      <c r="L25">
        <v>62</v>
      </c>
      <c r="M25" s="7">
        <v>0.33155080213903743</v>
      </c>
      <c r="N25">
        <v>0</v>
      </c>
      <c r="O25" s="7">
        <v>0</v>
      </c>
      <c r="P25">
        <v>18</v>
      </c>
      <c r="Q25" s="7">
        <v>0.11320754716981132</v>
      </c>
      <c r="R25">
        <v>2</v>
      </c>
      <c r="S25" s="7">
        <v>1.2578616352201259E-2</v>
      </c>
      <c r="T25">
        <v>0</v>
      </c>
      <c r="U25" s="7">
        <v>0</v>
      </c>
    </row>
    <row r="26" spans="4:21" x14ac:dyDescent="0.25">
      <c r="D26" s="6" t="s">
        <v>560</v>
      </c>
      <c r="E26">
        <v>107</v>
      </c>
      <c r="F26">
        <v>102</v>
      </c>
      <c r="G26" s="7">
        <v>0.95327102803738317</v>
      </c>
      <c r="H26">
        <v>99</v>
      </c>
      <c r="I26" s="7">
        <v>0.97058823529411764</v>
      </c>
      <c r="J26">
        <v>76</v>
      </c>
      <c r="K26" s="7">
        <v>0.76767676767676762</v>
      </c>
      <c r="L26">
        <v>42</v>
      </c>
      <c r="M26" s="7">
        <v>0.3925233644859813</v>
      </c>
      <c r="N26">
        <v>0</v>
      </c>
      <c r="O26" s="7">
        <v>0</v>
      </c>
      <c r="P26">
        <v>3</v>
      </c>
      <c r="Q26" s="7">
        <v>2.9411764705882353E-2</v>
      </c>
      <c r="R26">
        <v>1</v>
      </c>
      <c r="S26" s="7">
        <v>9.8039215686274508E-3</v>
      </c>
      <c r="T26">
        <v>0</v>
      </c>
      <c r="U26" s="7">
        <v>0</v>
      </c>
    </row>
    <row r="27" spans="4:21" x14ac:dyDescent="0.25">
      <c r="D27" s="6" t="s">
        <v>405</v>
      </c>
      <c r="E27">
        <v>124</v>
      </c>
      <c r="F27">
        <v>116</v>
      </c>
      <c r="G27" s="7">
        <v>0.93548387096774188</v>
      </c>
      <c r="H27">
        <v>106</v>
      </c>
      <c r="I27" s="7">
        <v>0.91379310344827591</v>
      </c>
      <c r="J27">
        <v>80</v>
      </c>
      <c r="K27" s="7">
        <v>0.75471698113207553</v>
      </c>
      <c r="L27">
        <v>57</v>
      </c>
      <c r="M27" s="7">
        <v>0.45967741935483869</v>
      </c>
      <c r="N27">
        <v>0</v>
      </c>
      <c r="O27" s="7">
        <v>0</v>
      </c>
      <c r="P27">
        <v>4</v>
      </c>
      <c r="Q27" s="7">
        <v>3.4482758620689655E-2</v>
      </c>
      <c r="R27">
        <v>3</v>
      </c>
      <c r="S27" s="7">
        <v>2.5862068965517241E-2</v>
      </c>
      <c r="T27">
        <v>0</v>
      </c>
      <c r="U27" s="7">
        <v>0</v>
      </c>
    </row>
    <row r="28" spans="4:21" x14ac:dyDescent="0.25">
      <c r="D28" s="6" t="s">
        <v>651</v>
      </c>
      <c r="E28">
        <v>110</v>
      </c>
      <c r="F28">
        <v>105</v>
      </c>
      <c r="G28" s="7">
        <v>0.95454545454545459</v>
      </c>
      <c r="H28">
        <v>101</v>
      </c>
      <c r="I28" s="7">
        <v>0.96190476190476193</v>
      </c>
      <c r="J28">
        <v>80</v>
      </c>
      <c r="K28" s="7">
        <v>0.79207920792079212</v>
      </c>
      <c r="L28">
        <v>53</v>
      </c>
      <c r="M28" s="7">
        <v>0.48181818181818181</v>
      </c>
      <c r="N28">
        <v>0</v>
      </c>
      <c r="O28" s="7">
        <v>0</v>
      </c>
      <c r="P28">
        <v>0</v>
      </c>
      <c r="Q28" s="7">
        <v>0</v>
      </c>
      <c r="R28">
        <v>1</v>
      </c>
      <c r="S28" s="7">
        <v>9.5238095238095247E-3</v>
      </c>
      <c r="T28">
        <v>0</v>
      </c>
      <c r="U28" s="7">
        <v>0</v>
      </c>
    </row>
    <row r="29" spans="4:21" x14ac:dyDescent="0.25">
      <c r="D29" s="6" t="s">
        <v>695</v>
      </c>
      <c r="E29">
        <v>148</v>
      </c>
      <c r="F29">
        <v>126</v>
      </c>
      <c r="G29" s="7">
        <v>0.85135135135135132</v>
      </c>
      <c r="H29">
        <v>115</v>
      </c>
      <c r="I29" s="7">
        <v>0.91269841269841268</v>
      </c>
      <c r="J29">
        <v>76</v>
      </c>
      <c r="K29" s="7">
        <v>0.66086956521739126</v>
      </c>
      <c r="L29">
        <v>38</v>
      </c>
      <c r="M29" s="7">
        <v>0.25675675675675674</v>
      </c>
      <c r="N29">
        <v>0</v>
      </c>
      <c r="O29" s="7">
        <v>0</v>
      </c>
      <c r="P29">
        <v>14</v>
      </c>
      <c r="Q29" s="7">
        <v>0.1111111111111111</v>
      </c>
      <c r="R29">
        <v>2</v>
      </c>
      <c r="S29" s="7">
        <v>1.5873015873015872E-2</v>
      </c>
      <c r="T29">
        <v>1</v>
      </c>
      <c r="U29" s="7">
        <v>7.9365079365079361E-3</v>
      </c>
    </row>
    <row r="30" spans="4:21" x14ac:dyDescent="0.25">
      <c r="D30" s="6" t="s">
        <v>728</v>
      </c>
      <c r="E30">
        <v>162</v>
      </c>
      <c r="F30">
        <v>145</v>
      </c>
      <c r="G30" s="7">
        <v>0.89506172839506171</v>
      </c>
      <c r="H30">
        <v>127</v>
      </c>
      <c r="I30" s="7">
        <v>0.87586206896551722</v>
      </c>
      <c r="J30">
        <v>80</v>
      </c>
      <c r="K30" s="7">
        <v>0.62992125984251968</v>
      </c>
      <c r="L30">
        <v>49</v>
      </c>
      <c r="M30" s="7">
        <v>0.30246913580246915</v>
      </c>
      <c r="N30">
        <v>0</v>
      </c>
      <c r="O30" s="7">
        <v>0</v>
      </c>
      <c r="P30">
        <v>5</v>
      </c>
      <c r="Q30" s="7">
        <v>3.4482758620689655E-2</v>
      </c>
      <c r="R30">
        <v>5</v>
      </c>
      <c r="S30" s="7">
        <v>3.4482758620689655E-2</v>
      </c>
      <c r="T30">
        <v>1</v>
      </c>
      <c r="U30" s="7">
        <v>6.8965517241379309E-3</v>
      </c>
    </row>
    <row r="31" spans="4:21" x14ac:dyDescent="0.25">
      <c r="D31" s="6" t="s">
        <v>208</v>
      </c>
      <c r="E31">
        <v>924</v>
      </c>
      <c r="F31">
        <v>831</v>
      </c>
      <c r="G31" s="7">
        <v>0.89935064935064934</v>
      </c>
      <c r="H31">
        <v>758</v>
      </c>
      <c r="I31" s="7">
        <v>0.9121540312876053</v>
      </c>
      <c r="J31">
        <v>515</v>
      </c>
      <c r="K31" s="7">
        <v>0.67941952506596304</v>
      </c>
      <c r="L31">
        <v>331</v>
      </c>
      <c r="M31" s="7">
        <v>0.35822510822510822</v>
      </c>
      <c r="N31">
        <v>0</v>
      </c>
      <c r="O31" s="7">
        <v>0</v>
      </c>
      <c r="P31">
        <v>46</v>
      </c>
      <c r="Q31" s="7">
        <v>5.5354993983152828E-2</v>
      </c>
      <c r="R31">
        <v>17</v>
      </c>
      <c r="S31" s="7">
        <v>2.0457280385078221E-2</v>
      </c>
      <c r="T31">
        <v>2</v>
      </c>
      <c r="U31" s="7">
        <v>2.4067388688327317E-3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U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44872</v>
      </c>
    </row>
    <row r="3" spans="2:4" ht="32.25" customHeight="1" x14ac:dyDescent="0.25"/>
    <row r="21" spans="4:21" ht="60" x14ac:dyDescent="0.25">
      <c r="D21" s="8"/>
      <c r="E21" s="9" t="s">
        <v>238</v>
      </c>
      <c r="F21" s="9" t="s">
        <v>185</v>
      </c>
      <c r="G21" s="10" t="s">
        <v>186</v>
      </c>
      <c r="H21" s="9" t="s">
        <v>187</v>
      </c>
      <c r="I21" s="10" t="s">
        <v>186</v>
      </c>
      <c r="J21" s="9" t="s">
        <v>429</v>
      </c>
      <c r="K21" s="10" t="s">
        <v>186</v>
      </c>
      <c r="L21" s="10" t="s">
        <v>453</v>
      </c>
      <c r="M21" s="10" t="s">
        <v>186</v>
      </c>
      <c r="N21" s="8" t="s">
        <v>188</v>
      </c>
      <c r="O21" s="11" t="s">
        <v>189</v>
      </c>
      <c r="P21" s="8" t="s">
        <v>134</v>
      </c>
      <c r="Q21" s="10" t="s">
        <v>190</v>
      </c>
      <c r="R21" s="9" t="s">
        <v>142</v>
      </c>
      <c r="S21" s="10" t="s">
        <v>191</v>
      </c>
      <c r="T21" s="9" t="s">
        <v>192</v>
      </c>
      <c r="U21" s="9" t="s">
        <v>193</v>
      </c>
    </row>
    <row r="22" spans="4:21" x14ac:dyDescent="0.25">
      <c r="D22" s="12" t="s">
        <v>210</v>
      </c>
      <c r="E22" s="13">
        <f>GETPIVOTDATA("Sum of 01.2 Residential/Care home immunosuppressed patients",$D$23)</f>
        <v>229</v>
      </c>
      <c r="F22" s="13">
        <f>GETPIVOTDATA("Sum of 01.2f Second Vaccination",$D$23)</f>
        <v>206</v>
      </c>
      <c r="G22" s="14">
        <f>GETPIVOTDATA("Sum of 01.2f%",$D$23)</f>
        <v>0.89956331877729256</v>
      </c>
      <c r="H22" s="13">
        <f>GETPIVOTDATA("Sum of 01.2a Vaccinated (Booster)",$D$23)</f>
        <v>195</v>
      </c>
      <c r="I22" s="14">
        <f>GETPIVOTDATA("Sum of 01.2a%",$D$23)</f>
        <v>0.94660194174757284</v>
      </c>
      <c r="J22" s="13">
        <f>GETPIVOTDATA("01.2g Second Booster Vaccination",$D$23)</f>
        <v>149</v>
      </c>
      <c r="K22" s="14">
        <f>GETPIVOTDATA("Sum of 01.2g%",$D$23)</f>
        <v>0.76410256410256405</v>
      </c>
      <c r="L22" s="13">
        <f>GETPIVOTDATA("Sum of 01.2h Covid Autumn Booster",$D$23)</f>
        <v>124</v>
      </c>
      <c r="M22" s="14">
        <f>GETPIVOTDATA("Sum of 01.2h%",$D$23)</f>
        <v>0.54148471615720528</v>
      </c>
      <c r="N22" s="13">
        <f>GETPIVOTDATA("Sum of 01.2b Contraindicated (inc allergies, exclu vaccinated)",$D$23)</f>
        <v>0</v>
      </c>
      <c r="O22" s="14">
        <f>GETPIVOTDATA("Sum of 01.2b%",$D$23)</f>
        <v>0</v>
      </c>
      <c r="P22" s="13">
        <f>GETPIVOTDATA("Sum of 01.2c Declined (excl vaccinated or contraindicated)",$D$23)</f>
        <v>13</v>
      </c>
      <c r="Q22" s="14">
        <f>GETPIVOTDATA("Sum of 01.2c%",$D$23)</f>
        <v>6.3106796116504854E-2</v>
      </c>
      <c r="R22" s="13">
        <f>GETPIVOTDATA("Sum of 01.2d Invited no outcome (excl vac, contr, decl)",$D$23)</f>
        <v>6</v>
      </c>
      <c r="S22" s="14">
        <f>GETPIVOTDATA("Sum of 01.2d%",$D$23)</f>
        <v>2.9126213592233011E-2</v>
      </c>
      <c r="T22" s="13">
        <f>GETPIVOTDATA("Sum of 01.2e No contact coded [CALL]",$D$23)</f>
        <v>2</v>
      </c>
      <c r="U22" s="14">
        <f>GETPIVOTDATA("Sum of 01.2e%",$D$23)</f>
        <v>9.7087378640776691E-3</v>
      </c>
    </row>
    <row r="23" spans="4:21" hidden="1" x14ac:dyDescent="0.25">
      <c r="D23" s="5" t="s">
        <v>194</v>
      </c>
      <c r="E23" t="s">
        <v>239</v>
      </c>
      <c r="F23" t="s">
        <v>240</v>
      </c>
      <c r="G23" t="s">
        <v>241</v>
      </c>
      <c r="H23" t="s">
        <v>242</v>
      </c>
      <c r="I23" t="s">
        <v>243</v>
      </c>
      <c r="J23" t="s">
        <v>432</v>
      </c>
      <c r="K23" t="s">
        <v>433</v>
      </c>
      <c r="L23" t="s">
        <v>456</v>
      </c>
      <c r="M23" t="s">
        <v>457</v>
      </c>
      <c r="N23" t="s">
        <v>244</v>
      </c>
      <c r="O23" t="s">
        <v>245</v>
      </c>
      <c r="P23" t="s">
        <v>246</v>
      </c>
      <c r="Q23" t="s">
        <v>247</v>
      </c>
      <c r="R23" t="s">
        <v>248</v>
      </c>
      <c r="S23" t="s">
        <v>249</v>
      </c>
      <c r="T23" t="s">
        <v>250</v>
      </c>
      <c r="U23" t="s">
        <v>251</v>
      </c>
    </row>
    <row r="24" spans="4:21" x14ac:dyDescent="0.25">
      <c r="D24" s="6" t="s">
        <v>474</v>
      </c>
      <c r="E24">
        <v>39</v>
      </c>
      <c r="F24">
        <v>36</v>
      </c>
      <c r="G24" s="7">
        <v>0.92307692307692313</v>
      </c>
      <c r="H24">
        <v>35</v>
      </c>
      <c r="I24" s="7">
        <v>0.97222222222222221</v>
      </c>
      <c r="J24">
        <v>31</v>
      </c>
      <c r="K24" s="7">
        <v>0.88571428571428568</v>
      </c>
      <c r="L24">
        <v>26</v>
      </c>
      <c r="M24" s="7">
        <v>0.66666666666666663</v>
      </c>
      <c r="N24">
        <v>0</v>
      </c>
      <c r="O24" s="7">
        <v>0</v>
      </c>
      <c r="P24">
        <v>1</v>
      </c>
      <c r="Q24" s="7">
        <v>2.7777777777777776E-2</v>
      </c>
      <c r="R24">
        <v>1</v>
      </c>
      <c r="S24" s="7">
        <v>2.7777777777777776E-2</v>
      </c>
      <c r="T24">
        <v>0</v>
      </c>
      <c r="U24" s="7">
        <v>0</v>
      </c>
    </row>
    <row r="25" spans="4:21" x14ac:dyDescent="0.25">
      <c r="D25" s="6" t="s">
        <v>512</v>
      </c>
      <c r="E25">
        <v>24</v>
      </c>
      <c r="F25">
        <v>24</v>
      </c>
      <c r="G25" s="7">
        <v>1</v>
      </c>
      <c r="H25">
        <v>24</v>
      </c>
      <c r="I25" s="7">
        <v>1</v>
      </c>
      <c r="J25">
        <v>17</v>
      </c>
      <c r="K25" s="7">
        <v>0.70833333333333337</v>
      </c>
      <c r="L25">
        <v>12</v>
      </c>
      <c r="M25" s="7">
        <v>0.5</v>
      </c>
      <c r="N25">
        <v>0</v>
      </c>
      <c r="O25" s="7">
        <v>0</v>
      </c>
      <c r="P25">
        <v>0</v>
      </c>
      <c r="Q25" s="7">
        <v>0</v>
      </c>
      <c r="R25">
        <v>0</v>
      </c>
      <c r="S25" s="7">
        <v>0</v>
      </c>
      <c r="T25">
        <v>0</v>
      </c>
      <c r="U25" s="7">
        <v>0</v>
      </c>
    </row>
    <row r="26" spans="4:21" x14ac:dyDescent="0.25">
      <c r="D26" s="6" t="s">
        <v>560</v>
      </c>
      <c r="E26">
        <v>42</v>
      </c>
      <c r="F26">
        <v>37</v>
      </c>
      <c r="G26" s="7">
        <v>0.88095238095238093</v>
      </c>
      <c r="H26">
        <v>36</v>
      </c>
      <c r="I26" s="7">
        <v>0.97297297297297303</v>
      </c>
      <c r="J26">
        <v>30</v>
      </c>
      <c r="K26" s="7">
        <v>0.83333333333333337</v>
      </c>
      <c r="L26">
        <v>25</v>
      </c>
      <c r="M26" s="7">
        <v>0.59523809523809523</v>
      </c>
      <c r="N26">
        <v>0</v>
      </c>
      <c r="O26" s="7">
        <v>0</v>
      </c>
      <c r="P26">
        <v>3</v>
      </c>
      <c r="Q26" s="7">
        <v>8.1081081081081086E-2</v>
      </c>
      <c r="R26">
        <v>0</v>
      </c>
      <c r="S26" s="7">
        <v>0</v>
      </c>
      <c r="T26">
        <v>2</v>
      </c>
      <c r="U26" s="7">
        <v>5.4054054054054057E-2</v>
      </c>
    </row>
    <row r="27" spans="4:21" x14ac:dyDescent="0.25">
      <c r="D27" s="6" t="s">
        <v>405</v>
      </c>
      <c r="E27">
        <v>34</v>
      </c>
      <c r="F27">
        <v>32</v>
      </c>
      <c r="G27" s="7">
        <v>0.94117647058823528</v>
      </c>
      <c r="H27">
        <v>30</v>
      </c>
      <c r="I27" s="7">
        <v>0.9375</v>
      </c>
      <c r="J27">
        <v>20</v>
      </c>
      <c r="K27" s="7">
        <v>0.66666666666666663</v>
      </c>
      <c r="L27">
        <v>19</v>
      </c>
      <c r="M27" s="7">
        <v>0.55882352941176472</v>
      </c>
      <c r="N27">
        <v>0</v>
      </c>
      <c r="O27" s="7">
        <v>0</v>
      </c>
      <c r="P27">
        <v>2</v>
      </c>
      <c r="Q27" s="7">
        <v>6.25E-2</v>
      </c>
      <c r="R27">
        <v>0</v>
      </c>
      <c r="S27" s="7">
        <v>0</v>
      </c>
      <c r="T27">
        <v>0</v>
      </c>
      <c r="U27" s="7">
        <v>0</v>
      </c>
    </row>
    <row r="28" spans="4:21" x14ac:dyDescent="0.25">
      <c r="D28" s="6" t="s">
        <v>651</v>
      </c>
      <c r="E28">
        <v>36</v>
      </c>
      <c r="F28">
        <v>32</v>
      </c>
      <c r="G28" s="7">
        <v>0.88888888888888884</v>
      </c>
      <c r="H28">
        <v>29</v>
      </c>
      <c r="I28" s="7">
        <v>0.90625</v>
      </c>
      <c r="J28">
        <v>24</v>
      </c>
      <c r="K28" s="7">
        <v>0.82758620689655171</v>
      </c>
      <c r="L28">
        <v>21</v>
      </c>
      <c r="M28" s="7">
        <v>0.58333333333333337</v>
      </c>
      <c r="N28">
        <v>0</v>
      </c>
      <c r="O28" s="7">
        <v>0</v>
      </c>
      <c r="P28">
        <v>3</v>
      </c>
      <c r="Q28" s="7">
        <v>9.375E-2</v>
      </c>
      <c r="R28">
        <v>0</v>
      </c>
      <c r="S28" s="7">
        <v>0</v>
      </c>
      <c r="T28">
        <v>0</v>
      </c>
      <c r="U28" s="7">
        <v>0</v>
      </c>
    </row>
    <row r="29" spans="4:21" x14ac:dyDescent="0.25">
      <c r="D29" s="6" t="s">
        <v>695</v>
      </c>
      <c r="E29">
        <v>24</v>
      </c>
      <c r="F29">
        <v>22</v>
      </c>
      <c r="G29" s="7">
        <v>0.91666666666666663</v>
      </c>
      <c r="H29">
        <v>19</v>
      </c>
      <c r="I29" s="7">
        <v>0.86363636363636365</v>
      </c>
      <c r="J29">
        <v>12</v>
      </c>
      <c r="K29" s="7">
        <v>0.63157894736842102</v>
      </c>
      <c r="L29">
        <v>7</v>
      </c>
      <c r="M29" s="7">
        <v>0.29166666666666669</v>
      </c>
      <c r="N29">
        <v>0</v>
      </c>
      <c r="O29" s="7">
        <v>0</v>
      </c>
      <c r="P29">
        <v>2</v>
      </c>
      <c r="Q29" s="7">
        <v>9.0909090909090912E-2</v>
      </c>
      <c r="R29">
        <v>0</v>
      </c>
      <c r="S29" s="7">
        <v>0</v>
      </c>
      <c r="T29">
        <v>0</v>
      </c>
      <c r="U29" s="7">
        <v>0</v>
      </c>
    </row>
    <row r="30" spans="4:21" x14ac:dyDescent="0.25">
      <c r="D30" s="6" t="s">
        <v>728</v>
      </c>
      <c r="E30">
        <v>30</v>
      </c>
      <c r="F30">
        <v>23</v>
      </c>
      <c r="G30" s="7">
        <v>0.76666666666666672</v>
      </c>
      <c r="H30">
        <v>22</v>
      </c>
      <c r="I30" s="7">
        <v>0.95652173913043481</v>
      </c>
      <c r="J30">
        <v>15</v>
      </c>
      <c r="K30" s="7">
        <v>0.68181818181818177</v>
      </c>
      <c r="L30">
        <v>14</v>
      </c>
      <c r="M30" s="7">
        <v>0.46666666666666667</v>
      </c>
      <c r="N30">
        <v>0</v>
      </c>
      <c r="O30" s="7">
        <v>0</v>
      </c>
      <c r="P30">
        <v>2</v>
      </c>
      <c r="Q30" s="7">
        <v>8.6956521739130432E-2</v>
      </c>
      <c r="R30">
        <v>5</v>
      </c>
      <c r="S30" s="7">
        <v>0.21739130434782608</v>
      </c>
      <c r="T30">
        <v>0</v>
      </c>
      <c r="U30" s="7">
        <v>0</v>
      </c>
    </row>
    <row r="31" spans="4:21" x14ac:dyDescent="0.25">
      <c r="D31" s="6" t="s">
        <v>208</v>
      </c>
      <c r="E31">
        <v>229</v>
      </c>
      <c r="F31">
        <v>206</v>
      </c>
      <c r="G31" s="7">
        <v>0.89956331877729256</v>
      </c>
      <c r="H31">
        <v>195</v>
      </c>
      <c r="I31" s="7">
        <v>0.94660194174757284</v>
      </c>
      <c r="J31">
        <v>149</v>
      </c>
      <c r="K31" s="7">
        <v>0.76410256410256405</v>
      </c>
      <c r="L31">
        <v>124</v>
      </c>
      <c r="M31" s="7">
        <v>0.54148471615720528</v>
      </c>
      <c r="N31">
        <v>0</v>
      </c>
      <c r="O31" s="7">
        <v>0</v>
      </c>
      <c r="P31">
        <v>13</v>
      </c>
      <c r="Q31" s="7">
        <v>6.3106796116504854E-2</v>
      </c>
      <c r="R31">
        <v>6</v>
      </c>
      <c r="S31" s="7">
        <v>2.9126213592233011E-2</v>
      </c>
      <c r="T31">
        <v>2</v>
      </c>
      <c r="U31" s="7">
        <v>9.7087378640776691E-3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252</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02 Older adults residing in a care home (exc immunosuppressed)",$D$23)</f>
        <v>4402</v>
      </c>
      <c r="F22" s="22">
        <f>GETPIVOTDATA("Sum of 02f Second Vaccination",$D$23)</f>
        <v>4006</v>
      </c>
      <c r="G22" s="14">
        <f>GETPIVOTDATA("Sum of 02f%",$D$23)</f>
        <v>0.91004089050431625</v>
      </c>
      <c r="H22" s="22">
        <f>GETPIVOTDATA("Sum of 02a Vaccinated (Booster)",$D$23)</f>
        <v>3852</v>
      </c>
      <c r="I22" s="14">
        <f>GETPIVOTDATA("Sum of 02a%",$D$23)</f>
        <v>0.96155766350474292</v>
      </c>
      <c r="J22" s="13">
        <f>GETPIVOTDATA("Sum of 02h Covid Autumn Booster",$D$23)</f>
        <v>2724</v>
      </c>
      <c r="K22" s="14">
        <f>GETPIVOTDATA("Sum of 02h%",$D$23)</f>
        <v>0.61880963198546113</v>
      </c>
      <c r="L22" s="13">
        <f>GETPIVOTDATA("Sum of 02b Contraindicated (inc allergies, exclu vaccinated)",$D$23)</f>
        <v>0</v>
      </c>
      <c r="M22" s="14">
        <f>GETPIVOTDATA("Sum of 02b%",$D$23)</f>
        <v>0</v>
      </c>
      <c r="N22" s="13">
        <f>GETPIVOTDATA("Sum of 02c Declined (excl vaccinated or contraindicated)",$D$23)</f>
        <v>138</v>
      </c>
      <c r="O22" s="14">
        <f>GETPIVOTDATA("Sum of 02c%",$D$23)</f>
        <v>3.4448327508736894E-2</v>
      </c>
      <c r="P22" s="13">
        <f>GETPIVOTDATA("Sum of 02d Invited no outcome (excl vac, contr, decl)",$D$23)</f>
        <v>56</v>
      </c>
      <c r="Q22" s="14">
        <f>GETPIVOTDATA("Sum of 02d%",$D$23)</f>
        <v>1.3979031452820768E-2</v>
      </c>
      <c r="R22" s="13">
        <f>GETPIVOTDATA("Sum of 02e No contact coded [CALL]",$D$23)</f>
        <v>81</v>
      </c>
      <c r="S22" s="14">
        <f>GETPIVOTDATA("Sum of 02e%",$D$23)</f>
        <v>2.0219670494258612E-2</v>
      </c>
    </row>
    <row r="23" spans="4:19" hidden="1" x14ac:dyDescent="0.25">
      <c r="D23" s="5" t="s">
        <v>194</v>
      </c>
      <c r="E23" s="23" t="s">
        <v>253</v>
      </c>
      <c r="F23" s="23" t="s">
        <v>254</v>
      </c>
      <c r="G23" t="s">
        <v>255</v>
      </c>
      <c r="H23" s="23" t="s">
        <v>256</v>
      </c>
      <c r="I23" t="s">
        <v>257</v>
      </c>
      <c r="J23" t="s">
        <v>458</v>
      </c>
      <c r="K23" t="s">
        <v>459</v>
      </c>
      <c r="L23" t="s">
        <v>258</v>
      </c>
      <c r="M23" t="s">
        <v>259</v>
      </c>
      <c r="N23" t="s">
        <v>260</v>
      </c>
      <c r="O23" t="s">
        <v>261</v>
      </c>
      <c r="P23" t="s">
        <v>262</v>
      </c>
      <c r="Q23" t="s">
        <v>263</v>
      </c>
      <c r="R23" t="s">
        <v>264</v>
      </c>
      <c r="S23" t="s">
        <v>265</v>
      </c>
    </row>
    <row r="24" spans="4:19" x14ac:dyDescent="0.25">
      <c r="D24" s="6" t="s">
        <v>474</v>
      </c>
      <c r="E24" s="23">
        <v>649</v>
      </c>
      <c r="F24" s="23">
        <v>574</v>
      </c>
      <c r="G24" s="7">
        <v>0.88443759630200303</v>
      </c>
      <c r="H24" s="23">
        <v>547</v>
      </c>
      <c r="I24" s="7">
        <v>0.95296167247386765</v>
      </c>
      <c r="J24">
        <v>373</v>
      </c>
      <c r="K24" s="7">
        <v>0.57473035439137132</v>
      </c>
      <c r="L24">
        <v>0</v>
      </c>
      <c r="M24" s="7">
        <v>0</v>
      </c>
      <c r="N24">
        <v>23</v>
      </c>
      <c r="O24" s="7">
        <v>4.0069686411149823E-2</v>
      </c>
      <c r="P24">
        <v>11</v>
      </c>
      <c r="Q24" s="7">
        <v>1.9163763066202089E-2</v>
      </c>
      <c r="R24">
        <v>19</v>
      </c>
      <c r="S24" s="7">
        <v>3.3101045296167246E-2</v>
      </c>
    </row>
    <row r="25" spans="4:19" x14ac:dyDescent="0.25">
      <c r="D25" s="6" t="s">
        <v>512</v>
      </c>
      <c r="E25" s="23">
        <v>268</v>
      </c>
      <c r="F25" s="23">
        <v>234</v>
      </c>
      <c r="G25" s="7">
        <v>0.87313432835820892</v>
      </c>
      <c r="H25" s="23">
        <v>217</v>
      </c>
      <c r="I25" s="7">
        <v>0.92735042735042739</v>
      </c>
      <c r="J25">
        <v>92</v>
      </c>
      <c r="K25" s="7">
        <v>0.34328358208955223</v>
      </c>
      <c r="L25">
        <v>0</v>
      </c>
      <c r="M25" s="7">
        <v>0</v>
      </c>
      <c r="N25">
        <v>13</v>
      </c>
      <c r="O25" s="7">
        <v>5.5555555555555552E-2</v>
      </c>
      <c r="P25">
        <v>5</v>
      </c>
      <c r="Q25" s="7">
        <v>2.1367521367521368E-2</v>
      </c>
      <c r="R25">
        <v>9</v>
      </c>
      <c r="S25" s="7">
        <v>3.8461538461538464E-2</v>
      </c>
    </row>
    <row r="26" spans="4:19" x14ac:dyDescent="0.25">
      <c r="D26" s="6" t="s">
        <v>560</v>
      </c>
      <c r="E26" s="23">
        <v>1089</v>
      </c>
      <c r="F26" s="23">
        <v>1026</v>
      </c>
      <c r="G26" s="7">
        <v>0.94214876033057848</v>
      </c>
      <c r="H26" s="23">
        <v>1014</v>
      </c>
      <c r="I26" s="7">
        <v>0.98830409356725146</v>
      </c>
      <c r="J26">
        <v>819</v>
      </c>
      <c r="K26" s="7">
        <v>0.75206611570247939</v>
      </c>
      <c r="L26">
        <v>0</v>
      </c>
      <c r="M26" s="7">
        <v>0</v>
      </c>
      <c r="N26">
        <v>16</v>
      </c>
      <c r="O26" s="7">
        <v>1.5594541910331383E-2</v>
      </c>
      <c r="P26">
        <v>9</v>
      </c>
      <c r="Q26" s="7">
        <v>8.771929824561403E-3</v>
      </c>
      <c r="R26">
        <v>15</v>
      </c>
      <c r="S26" s="7">
        <v>1.4619883040935672E-2</v>
      </c>
    </row>
    <row r="27" spans="4:19" x14ac:dyDescent="0.25">
      <c r="D27" s="6" t="s">
        <v>405</v>
      </c>
      <c r="E27" s="23">
        <v>408</v>
      </c>
      <c r="F27" s="23">
        <v>354</v>
      </c>
      <c r="G27" s="7">
        <v>0.86764705882352944</v>
      </c>
      <c r="H27" s="23">
        <v>335</v>
      </c>
      <c r="I27" s="7">
        <v>0.9463276836158192</v>
      </c>
      <c r="J27">
        <v>227</v>
      </c>
      <c r="K27" s="7">
        <v>0.55637254901960786</v>
      </c>
      <c r="L27">
        <v>0</v>
      </c>
      <c r="M27" s="7">
        <v>0</v>
      </c>
      <c r="N27">
        <v>20</v>
      </c>
      <c r="O27" s="7">
        <v>5.6497175141242938E-2</v>
      </c>
      <c r="P27">
        <v>5</v>
      </c>
      <c r="Q27" s="7">
        <v>1.4124293785310734E-2</v>
      </c>
      <c r="R27">
        <v>10</v>
      </c>
      <c r="S27" s="7">
        <v>2.8248587570621469E-2</v>
      </c>
    </row>
    <row r="28" spans="4:19" x14ac:dyDescent="0.25">
      <c r="D28" s="6" t="s">
        <v>651</v>
      </c>
      <c r="E28" s="23">
        <v>872</v>
      </c>
      <c r="F28" s="23">
        <v>784</v>
      </c>
      <c r="G28" s="7">
        <v>0.8990825688073395</v>
      </c>
      <c r="H28" s="23">
        <v>757</v>
      </c>
      <c r="I28" s="7">
        <v>0.96556122448979587</v>
      </c>
      <c r="J28">
        <v>544</v>
      </c>
      <c r="K28" s="7">
        <v>0.62385321100917435</v>
      </c>
      <c r="L28">
        <v>0</v>
      </c>
      <c r="M28" s="7">
        <v>0</v>
      </c>
      <c r="N28">
        <v>34</v>
      </c>
      <c r="O28" s="7">
        <v>4.336734693877551E-2</v>
      </c>
      <c r="P28">
        <v>6</v>
      </c>
      <c r="Q28" s="7">
        <v>7.6530612244897957E-3</v>
      </c>
      <c r="R28">
        <v>19</v>
      </c>
      <c r="S28" s="7">
        <v>2.423469387755102E-2</v>
      </c>
    </row>
    <row r="29" spans="4:19" x14ac:dyDescent="0.25">
      <c r="D29" s="6" t="s">
        <v>695</v>
      </c>
      <c r="E29" s="23">
        <v>461</v>
      </c>
      <c r="F29" s="23">
        <v>435</v>
      </c>
      <c r="G29" s="7">
        <v>0.94360086767895879</v>
      </c>
      <c r="H29" s="23">
        <v>403</v>
      </c>
      <c r="I29" s="7">
        <v>0.9264367816091954</v>
      </c>
      <c r="J29">
        <v>236</v>
      </c>
      <c r="K29" s="7">
        <v>0.51193058568329719</v>
      </c>
      <c r="L29">
        <v>0</v>
      </c>
      <c r="M29" s="7">
        <v>0</v>
      </c>
      <c r="N29">
        <v>10</v>
      </c>
      <c r="O29" s="7">
        <v>2.2988505747126436E-2</v>
      </c>
      <c r="P29">
        <v>6</v>
      </c>
      <c r="Q29" s="7">
        <v>1.3793103448275862E-2</v>
      </c>
      <c r="R29">
        <v>3</v>
      </c>
      <c r="S29" s="7">
        <v>6.8965517241379309E-3</v>
      </c>
    </row>
    <row r="30" spans="4:19" x14ac:dyDescent="0.25">
      <c r="D30" s="6" t="s">
        <v>728</v>
      </c>
      <c r="E30" s="23">
        <v>655</v>
      </c>
      <c r="F30" s="23">
        <v>599</v>
      </c>
      <c r="G30" s="7">
        <v>0.91450381679389314</v>
      </c>
      <c r="H30" s="23">
        <v>579</v>
      </c>
      <c r="I30" s="7">
        <v>0.96661101836393992</v>
      </c>
      <c r="J30">
        <v>433</v>
      </c>
      <c r="K30" s="7">
        <v>0.6610687022900763</v>
      </c>
      <c r="L30">
        <v>0</v>
      </c>
      <c r="M30" s="7">
        <v>0</v>
      </c>
      <c r="N30">
        <v>22</v>
      </c>
      <c r="O30" s="7">
        <v>3.6727879799666109E-2</v>
      </c>
      <c r="P30">
        <v>14</v>
      </c>
      <c r="Q30" s="7">
        <v>2.337228714524207E-2</v>
      </c>
      <c r="R30">
        <v>6</v>
      </c>
      <c r="S30" s="7">
        <v>1.001669449081803E-2</v>
      </c>
    </row>
    <row r="31" spans="4:19" x14ac:dyDescent="0.25">
      <c r="D31" s="6" t="s">
        <v>208</v>
      </c>
      <c r="E31" s="23">
        <v>4402</v>
      </c>
      <c r="F31" s="23">
        <v>4006</v>
      </c>
      <c r="G31" s="7">
        <v>0.91004089050431625</v>
      </c>
      <c r="H31" s="23">
        <v>3852</v>
      </c>
      <c r="I31" s="7">
        <v>0.96155766350474292</v>
      </c>
      <c r="J31">
        <v>2724</v>
      </c>
      <c r="K31" s="7">
        <v>0.61880963198546113</v>
      </c>
      <c r="L31">
        <v>0</v>
      </c>
      <c r="M31" s="7">
        <v>0</v>
      </c>
      <c r="N31">
        <v>138</v>
      </c>
      <c r="O31" s="7">
        <v>3.4448327508736894E-2</v>
      </c>
      <c r="P31">
        <v>56</v>
      </c>
      <c r="Q31" s="7">
        <v>1.3979031452820768E-2</v>
      </c>
      <c r="R31">
        <v>81</v>
      </c>
      <c r="S31" s="7">
        <v>2.0219670494258612E-2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 min="18" max="18" width="10.140625" bestFit="1"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266</v>
      </c>
      <c r="F21" s="9" t="s">
        <v>185</v>
      </c>
      <c r="G21" s="10" t="s">
        <v>186</v>
      </c>
      <c r="H21" s="9" t="s">
        <v>187</v>
      </c>
      <c r="I21" s="10" t="s">
        <v>186</v>
      </c>
      <c r="J21" s="18" t="s">
        <v>453</v>
      </c>
      <c r="K21" s="18" t="s">
        <v>186</v>
      </c>
      <c r="L21" s="8" t="s">
        <v>188</v>
      </c>
      <c r="M21" s="11" t="s">
        <v>189</v>
      </c>
      <c r="N21" s="8" t="s">
        <v>134</v>
      </c>
      <c r="O21" s="10" t="s">
        <v>190</v>
      </c>
      <c r="P21" s="9" t="s">
        <v>142</v>
      </c>
      <c r="Q21" s="10" t="s">
        <v>191</v>
      </c>
      <c r="R21" s="9" t="s">
        <v>192</v>
      </c>
      <c r="S21" s="9" t="s">
        <v>193</v>
      </c>
    </row>
    <row r="22" spans="4:19" x14ac:dyDescent="0.25">
      <c r="D22" s="12" t="s">
        <v>210</v>
      </c>
      <c r="E22" s="21">
        <f>GETPIVOTDATA("Sum of 03 Adults aged 70 yrs or over",$D$23)</f>
        <v>126523</v>
      </c>
      <c r="F22" s="21">
        <f>GETPIVOTDATA("Sum of 03f Second Vaccination",$D$23)</f>
        <v>112072</v>
      </c>
      <c r="G22" s="14">
        <f>GETPIVOTDATA("Sum of 03f%",$D$23)</f>
        <v>0.88578361246571768</v>
      </c>
      <c r="H22" s="22">
        <f>GETPIVOTDATA("Sum of 03a Vaccinated (Booster)",$D$23)</f>
        <v>103987</v>
      </c>
      <c r="I22" s="14">
        <f>GETPIVOTDATA("Sum of 03a%",$D$23)</f>
        <v>0.9278588764365765</v>
      </c>
      <c r="J22" s="19">
        <f>GETPIVOTDATA("Sum of 03h Covid Autumn Booster",Group3!$D$23)</f>
        <v>66880</v>
      </c>
      <c r="K22" s="20">
        <f>GETPIVOTDATA("Sum of 03h%",Group3!$D$23)</f>
        <v>0.52859954316606472</v>
      </c>
      <c r="L22" s="13">
        <f>GETPIVOTDATA("Sum of 03b Contraindicated (inc allergies, exclu vaccinated)",$D$23)</f>
        <v>5</v>
      </c>
      <c r="M22" s="14">
        <f>GETPIVOTDATA("Sum of 03b%",$D$23)</f>
        <v>4.4614176600756659E-5</v>
      </c>
      <c r="N22" s="22">
        <f>GETPIVOTDATA("Sum of 03c Declined (excl vaccinated or contraindicated)",$D$23)</f>
        <v>5810</v>
      </c>
      <c r="O22" s="14">
        <f>GETPIVOTDATA("Sum of 03c%",$D$23)</f>
        <v>5.1841673210079237E-2</v>
      </c>
      <c r="P22" s="22">
        <f>GETPIVOTDATA("Sum of 03d Invited no outcome (excl vac, contr, decl)",$D$23)</f>
        <v>3814</v>
      </c>
      <c r="Q22" s="14">
        <f>GETPIVOTDATA("Sum of 03d%",$D$23)</f>
        <v>3.4031693911057176E-2</v>
      </c>
      <c r="R22" s="22">
        <f>GETPIVOTDATA("Sum of 03e No contact coded [CALL]",$D$23)</f>
        <v>3099</v>
      </c>
      <c r="S22" s="14">
        <f>GETPIVOTDATA("Sum of 03e%",$D$23)</f>
        <v>2.7651866657148975E-2</v>
      </c>
    </row>
    <row r="23" spans="4:19" hidden="1" x14ac:dyDescent="0.25">
      <c r="D23" s="5" t="s">
        <v>194</v>
      </c>
      <c r="E23" s="17" t="s">
        <v>267</v>
      </c>
      <c r="F23" s="17" t="s">
        <v>268</v>
      </c>
      <c r="G23" t="s">
        <v>269</v>
      </c>
      <c r="H23" s="23" t="s">
        <v>270</v>
      </c>
      <c r="I23" t="s">
        <v>271</v>
      </c>
      <c r="J23" t="s">
        <v>460</v>
      </c>
      <c r="K23" t="s">
        <v>461</v>
      </c>
      <c r="L23" t="s">
        <v>272</v>
      </c>
      <c r="M23" t="s">
        <v>273</v>
      </c>
      <c r="N23" s="23" t="s">
        <v>274</v>
      </c>
      <c r="O23" t="s">
        <v>275</v>
      </c>
      <c r="P23" s="23" t="s">
        <v>276</v>
      </c>
      <c r="Q23" t="s">
        <v>277</v>
      </c>
      <c r="R23" s="23" t="s">
        <v>278</v>
      </c>
      <c r="S23" t="s">
        <v>279</v>
      </c>
    </row>
    <row r="24" spans="4:19" x14ac:dyDescent="0.25">
      <c r="D24" s="6" t="s">
        <v>474</v>
      </c>
      <c r="E24" s="17">
        <v>11165</v>
      </c>
      <c r="F24" s="17">
        <v>9652</v>
      </c>
      <c r="G24" s="7">
        <v>0.86448723690103002</v>
      </c>
      <c r="H24" s="23">
        <v>8830</v>
      </c>
      <c r="I24" s="7">
        <v>0.9148363033568172</v>
      </c>
      <c r="J24">
        <v>5597</v>
      </c>
      <c r="K24" s="7">
        <v>0.50129870129870124</v>
      </c>
      <c r="L24">
        <v>0</v>
      </c>
      <c r="M24" s="7">
        <v>0</v>
      </c>
      <c r="N24" s="23">
        <v>480</v>
      </c>
      <c r="O24" s="7">
        <v>4.9730625777041029E-2</v>
      </c>
      <c r="P24" s="23">
        <v>381</v>
      </c>
      <c r="Q24" s="7">
        <v>3.9473684210526314E-2</v>
      </c>
      <c r="R24" s="23">
        <v>474</v>
      </c>
      <c r="S24" s="7">
        <v>4.9108992954828012E-2</v>
      </c>
    </row>
    <row r="25" spans="4:19" x14ac:dyDescent="0.25">
      <c r="D25" s="6" t="s">
        <v>512</v>
      </c>
      <c r="E25" s="17">
        <v>13437</v>
      </c>
      <c r="F25" s="17">
        <v>11292</v>
      </c>
      <c r="G25" s="7">
        <v>0.84036615315918728</v>
      </c>
      <c r="H25" s="23">
        <v>10078</v>
      </c>
      <c r="I25" s="7">
        <v>0.8924902585901523</v>
      </c>
      <c r="J25">
        <v>5890</v>
      </c>
      <c r="K25" s="7">
        <v>0.43834189179132249</v>
      </c>
      <c r="L25">
        <v>3</v>
      </c>
      <c r="M25" s="7">
        <v>2.6567481402763017E-4</v>
      </c>
      <c r="N25" s="23">
        <v>1142</v>
      </c>
      <c r="O25" s="7">
        <v>0.10113354587318456</v>
      </c>
      <c r="P25" s="23">
        <v>551</v>
      </c>
      <c r="Q25" s="7">
        <v>4.8795607509741407E-2</v>
      </c>
      <c r="R25" s="23">
        <v>203</v>
      </c>
      <c r="S25" s="7">
        <v>1.7977329082536308E-2</v>
      </c>
    </row>
    <row r="26" spans="4:19" x14ac:dyDescent="0.25">
      <c r="D26" s="6" t="s">
        <v>560</v>
      </c>
      <c r="E26" s="17">
        <v>31815</v>
      </c>
      <c r="F26" s="17">
        <v>29786</v>
      </c>
      <c r="G26" s="7">
        <v>0.9362250510765362</v>
      </c>
      <c r="H26" s="23">
        <v>28887</v>
      </c>
      <c r="I26" s="7">
        <v>0.96981803531860611</v>
      </c>
      <c r="J26">
        <v>20683</v>
      </c>
      <c r="K26" s="7">
        <v>0.65010215307245012</v>
      </c>
      <c r="L26">
        <v>0</v>
      </c>
      <c r="M26" s="7">
        <v>0</v>
      </c>
      <c r="N26" s="23">
        <v>649</v>
      </c>
      <c r="O26" s="7">
        <v>2.1788759820049689E-2</v>
      </c>
      <c r="P26" s="23">
        <v>496</v>
      </c>
      <c r="Q26" s="7">
        <v>1.6652118444907004E-2</v>
      </c>
      <c r="R26" s="23">
        <v>602</v>
      </c>
      <c r="S26" s="7">
        <v>2.0210837306116967E-2</v>
      </c>
    </row>
    <row r="27" spans="4:19" x14ac:dyDescent="0.25">
      <c r="D27" s="6" t="s">
        <v>405</v>
      </c>
      <c r="E27" s="17">
        <v>15807</v>
      </c>
      <c r="F27" s="17">
        <v>13330</v>
      </c>
      <c r="G27" s="7">
        <v>0.84329727335990379</v>
      </c>
      <c r="H27" s="23">
        <v>11792</v>
      </c>
      <c r="I27" s="7">
        <v>0.88462115528882224</v>
      </c>
      <c r="J27">
        <v>6585</v>
      </c>
      <c r="K27" s="7">
        <v>0.41658758777756688</v>
      </c>
      <c r="L27">
        <v>1</v>
      </c>
      <c r="M27" s="7">
        <v>7.501875468867217E-5</v>
      </c>
      <c r="N27" s="23">
        <v>1022</v>
      </c>
      <c r="O27" s="7">
        <v>7.6669167291822951E-2</v>
      </c>
      <c r="P27" s="23">
        <v>726</v>
      </c>
      <c r="Q27" s="7">
        <v>5.4463615903975991E-2</v>
      </c>
      <c r="R27" s="23">
        <v>426</v>
      </c>
      <c r="S27" s="7">
        <v>3.1957989497374342E-2</v>
      </c>
    </row>
    <row r="28" spans="4:19" x14ac:dyDescent="0.25">
      <c r="D28" s="6" t="s">
        <v>651</v>
      </c>
      <c r="E28" s="17">
        <v>24624</v>
      </c>
      <c r="F28" s="17">
        <v>22237</v>
      </c>
      <c r="G28" s="7">
        <v>0.90306205328135147</v>
      </c>
      <c r="H28" s="23">
        <v>21109</v>
      </c>
      <c r="I28" s="7">
        <v>0.94927373296757656</v>
      </c>
      <c r="J28">
        <v>14594</v>
      </c>
      <c r="K28" s="7">
        <v>0.59267381416504228</v>
      </c>
      <c r="L28">
        <v>0</v>
      </c>
      <c r="M28" s="7">
        <v>0</v>
      </c>
      <c r="N28" s="23">
        <v>979</v>
      </c>
      <c r="O28" s="7">
        <v>4.402572289427531E-2</v>
      </c>
      <c r="P28" s="23">
        <v>565</v>
      </c>
      <c r="Q28" s="7">
        <v>2.5408103611098621E-2</v>
      </c>
      <c r="R28" s="23">
        <v>593</v>
      </c>
      <c r="S28" s="7">
        <v>2.6667266267931825E-2</v>
      </c>
    </row>
    <row r="29" spans="4:19" x14ac:dyDescent="0.25">
      <c r="D29" s="6" t="s">
        <v>695</v>
      </c>
      <c r="E29" s="17">
        <v>10883</v>
      </c>
      <c r="F29" s="17">
        <v>9427</v>
      </c>
      <c r="G29" s="7">
        <v>0.86621336028668561</v>
      </c>
      <c r="H29" s="23">
        <v>8235</v>
      </c>
      <c r="I29" s="7">
        <v>0.87355468335631692</v>
      </c>
      <c r="J29">
        <v>4151</v>
      </c>
      <c r="K29" s="7">
        <v>0.38142056418267023</v>
      </c>
      <c r="L29">
        <v>0</v>
      </c>
      <c r="M29" s="7">
        <v>0</v>
      </c>
      <c r="N29" s="23">
        <v>611</v>
      </c>
      <c r="O29" s="7">
        <v>6.4813832608465044E-2</v>
      </c>
      <c r="P29" s="23">
        <v>335</v>
      </c>
      <c r="Q29" s="7">
        <v>3.5536225734592128E-2</v>
      </c>
      <c r="R29" s="23">
        <v>288</v>
      </c>
      <c r="S29" s="7">
        <v>3.0550546303171739E-2</v>
      </c>
    </row>
    <row r="30" spans="4:19" x14ac:dyDescent="0.25">
      <c r="D30" s="6" t="s">
        <v>728</v>
      </c>
      <c r="E30" s="17">
        <v>18792</v>
      </c>
      <c r="F30" s="17">
        <v>16348</v>
      </c>
      <c r="G30" s="7">
        <v>0.86994465730097914</v>
      </c>
      <c r="H30" s="23">
        <v>15056</v>
      </c>
      <c r="I30" s="7">
        <v>0.92096892586249079</v>
      </c>
      <c r="J30">
        <v>9380</v>
      </c>
      <c r="K30" s="7">
        <v>0.49914857386121753</v>
      </c>
      <c r="L30">
        <v>1</v>
      </c>
      <c r="M30" s="7">
        <v>6.1169562025935892E-5</v>
      </c>
      <c r="N30" s="23">
        <v>927</v>
      </c>
      <c r="O30" s="7">
        <v>5.6704183998042577E-2</v>
      </c>
      <c r="P30" s="23">
        <v>760</v>
      </c>
      <c r="Q30" s="7">
        <v>4.648886713971128E-2</v>
      </c>
      <c r="R30" s="23">
        <v>513</v>
      </c>
      <c r="S30" s="7">
        <v>3.1379985319305116E-2</v>
      </c>
    </row>
    <row r="31" spans="4:19" x14ac:dyDescent="0.25">
      <c r="D31" s="6" t="s">
        <v>208</v>
      </c>
      <c r="E31" s="17">
        <v>126523</v>
      </c>
      <c r="F31" s="17">
        <v>112072</v>
      </c>
      <c r="G31" s="7">
        <v>0.88578361246571768</v>
      </c>
      <c r="H31" s="23">
        <v>103987</v>
      </c>
      <c r="I31" s="7">
        <v>0.9278588764365765</v>
      </c>
      <c r="J31">
        <v>66880</v>
      </c>
      <c r="K31" s="7">
        <v>0.52859954316606472</v>
      </c>
      <c r="L31">
        <v>5</v>
      </c>
      <c r="M31" s="7">
        <v>4.4614176600756659E-5</v>
      </c>
      <c r="N31" s="23">
        <v>5810</v>
      </c>
      <c r="O31" s="7">
        <v>5.1841673210079237E-2</v>
      </c>
      <c r="P31" s="23">
        <v>3814</v>
      </c>
      <c r="Q31" s="7">
        <v>3.4031693911057176E-2</v>
      </c>
      <c r="R31" s="23">
        <v>3099</v>
      </c>
      <c r="S31" s="7">
        <v>2.7651866657148975E-2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 min="18" max="18" width="11.28515625" bestFit="1"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280</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1">
        <f>GETPIVOTDATA("Sum of 04 Adults aged 16 - 69 Clinically Extremely Vulnerable",$D$23)</f>
        <v>320867</v>
      </c>
      <c r="F22" s="21">
        <f>GETPIVOTDATA("Sum of 04f Second Vaccination",$D$23)</f>
        <v>250970</v>
      </c>
      <c r="G22" s="14">
        <f>GETPIVOTDATA("Sum of 04f%",$D$23)</f>
        <v>0.78216207961554163</v>
      </c>
      <c r="H22" s="22">
        <f>GETPIVOTDATA("Sum of 04a Vaccinated (Booster)",$D$23)</f>
        <v>185852</v>
      </c>
      <c r="I22" s="14">
        <f>GETPIVOTDATA("Sum of 04a%",$D$23)</f>
        <v>0.74053472526596809</v>
      </c>
      <c r="J22" s="13">
        <f>GETPIVOTDATA("Sum of 04h Covid Autumn Booster",Group4!$D$23)</f>
        <v>62624</v>
      </c>
      <c r="K22" s="14">
        <f>GETPIVOTDATA("Sum of 04h%",Group4!$D$23)</f>
        <v>0.19517120800830251</v>
      </c>
      <c r="L22" s="13">
        <f>GETPIVOTDATA("Sum of 04b Contraindicated (inc allergies, exclu vaccinated)",$D$23)</f>
        <v>8</v>
      </c>
      <c r="M22" s="14">
        <f>GETPIVOTDATA("Sum of 04b%",$D$23)</f>
        <v>3.1876319878869985E-5</v>
      </c>
      <c r="N22" s="22">
        <f>GETPIVOTDATA("Sum of 04c Declined (excl vaccinated or contraindicated)",$D$23)</f>
        <v>14674</v>
      </c>
      <c r="O22" s="14">
        <f>GETPIVOTDATA("Sum of 04c%",$D$23)</f>
        <v>5.8469139737817269E-2</v>
      </c>
      <c r="P22" s="22">
        <f>GETPIVOTDATA("Sum of 04d Invited no outcome (excl vac, contr, decl)",$D$23)</f>
        <v>30583</v>
      </c>
      <c r="Q22" s="14">
        <f>GETPIVOTDATA("Sum of 04d%",$D$23)</f>
        <v>0.12185918635693509</v>
      </c>
      <c r="R22" s="22">
        <f>GETPIVOTDATA("Sum of 04e No contact coded [CALL]",$D$23)</f>
        <v>14444</v>
      </c>
      <c r="S22" s="14">
        <f>GETPIVOTDATA("Sum of 04e%",$D$23)</f>
        <v>5.7552695541299756E-2</v>
      </c>
    </row>
    <row r="23" spans="4:19" hidden="1" x14ac:dyDescent="0.25">
      <c r="D23" s="5" t="s">
        <v>194</v>
      </c>
      <c r="E23" s="17" t="s">
        <v>281</v>
      </c>
      <c r="F23" s="17" t="s">
        <v>282</v>
      </c>
      <c r="G23" t="s">
        <v>283</v>
      </c>
      <c r="H23" s="23" t="s">
        <v>284</v>
      </c>
      <c r="I23" t="s">
        <v>285</v>
      </c>
      <c r="J23" t="s">
        <v>462</v>
      </c>
      <c r="K23" t="s">
        <v>463</v>
      </c>
      <c r="L23" t="s">
        <v>286</v>
      </c>
      <c r="M23" t="s">
        <v>287</v>
      </c>
      <c r="N23" s="23" t="s">
        <v>288</v>
      </c>
      <c r="O23" t="s">
        <v>289</v>
      </c>
      <c r="P23" s="23" t="s">
        <v>290</v>
      </c>
      <c r="Q23" t="s">
        <v>291</v>
      </c>
      <c r="R23" s="23" t="s">
        <v>292</v>
      </c>
      <c r="S23" t="s">
        <v>293</v>
      </c>
    </row>
    <row r="24" spans="4:19" x14ac:dyDescent="0.25">
      <c r="D24" s="6" t="s">
        <v>474</v>
      </c>
      <c r="E24" s="17">
        <v>35262</v>
      </c>
      <c r="F24" s="17">
        <v>27612</v>
      </c>
      <c r="G24" s="7">
        <v>0.7830525778458397</v>
      </c>
      <c r="H24" s="23">
        <v>19470</v>
      </c>
      <c r="I24" s="7">
        <v>0.70512820512820518</v>
      </c>
      <c r="J24">
        <v>6217</v>
      </c>
      <c r="K24" s="7">
        <v>0.17630877431796269</v>
      </c>
      <c r="L24">
        <v>2</v>
      </c>
      <c r="M24" s="7">
        <v>7.2432275822106325E-5</v>
      </c>
      <c r="N24" s="23">
        <v>1074</v>
      </c>
      <c r="O24" s="7">
        <v>3.8896132116471097E-2</v>
      </c>
      <c r="P24" s="23">
        <v>2299</v>
      </c>
      <c r="Q24" s="7">
        <v>8.326090105751123E-2</v>
      </c>
      <c r="R24" s="23">
        <v>3178</v>
      </c>
      <c r="S24" s="7">
        <v>0.11509488628132696</v>
      </c>
    </row>
    <row r="25" spans="4:19" x14ac:dyDescent="0.25">
      <c r="D25" s="6" t="s">
        <v>512</v>
      </c>
      <c r="E25" s="17">
        <v>44002</v>
      </c>
      <c r="F25" s="17">
        <v>31575</v>
      </c>
      <c r="G25" s="7">
        <v>0.71758101904458893</v>
      </c>
      <c r="H25" s="23">
        <v>23030</v>
      </c>
      <c r="I25" s="7">
        <v>0.72937450514647661</v>
      </c>
      <c r="J25">
        <v>8648</v>
      </c>
      <c r="K25" s="7">
        <v>0.19653652106722422</v>
      </c>
      <c r="L25">
        <v>2</v>
      </c>
      <c r="M25" s="7">
        <v>6.3341250989707048E-5</v>
      </c>
      <c r="N25" s="23">
        <v>4389</v>
      </c>
      <c r="O25" s="7">
        <v>0.13900237529691212</v>
      </c>
      <c r="P25" s="23">
        <v>5400</v>
      </c>
      <c r="Q25" s="7">
        <v>0.17102137767220901</v>
      </c>
      <c r="R25" s="23">
        <v>1141</v>
      </c>
      <c r="S25" s="7">
        <v>3.6136183689627871E-2</v>
      </c>
    </row>
    <row r="26" spans="4:19" x14ac:dyDescent="0.25">
      <c r="D26" s="6" t="s">
        <v>560</v>
      </c>
      <c r="E26" s="17">
        <v>37876</v>
      </c>
      <c r="F26" s="17">
        <v>32299</v>
      </c>
      <c r="G26" s="7">
        <v>0.85275636286830714</v>
      </c>
      <c r="H26" s="23">
        <v>26866</v>
      </c>
      <c r="I26" s="7">
        <v>0.83179045790891359</v>
      </c>
      <c r="J26">
        <v>10202</v>
      </c>
      <c r="K26" s="7">
        <v>0.26935262435315238</v>
      </c>
      <c r="L26">
        <v>0</v>
      </c>
      <c r="M26" s="7">
        <v>0</v>
      </c>
      <c r="N26" s="23">
        <v>1106</v>
      </c>
      <c r="O26" s="7">
        <v>3.4242546208860955E-2</v>
      </c>
      <c r="P26" s="23">
        <v>2026</v>
      </c>
      <c r="Q26" s="7">
        <v>6.2726400198148555E-2</v>
      </c>
      <c r="R26" s="23">
        <v>1503</v>
      </c>
      <c r="S26" s="7">
        <v>4.6533948419455712E-2</v>
      </c>
    </row>
    <row r="27" spans="4:19" x14ac:dyDescent="0.25">
      <c r="D27" s="6" t="s">
        <v>405</v>
      </c>
      <c r="E27" s="17">
        <v>65014</v>
      </c>
      <c r="F27" s="17">
        <v>49786</v>
      </c>
      <c r="G27" s="7">
        <v>0.76577352570215651</v>
      </c>
      <c r="H27" s="23">
        <v>35513</v>
      </c>
      <c r="I27" s="7">
        <v>0.71331297955248463</v>
      </c>
      <c r="J27">
        <v>11370</v>
      </c>
      <c r="K27" s="7">
        <v>0.17488540929645924</v>
      </c>
      <c r="L27">
        <v>1</v>
      </c>
      <c r="M27" s="7">
        <v>2.0085967942795162E-5</v>
      </c>
      <c r="N27" s="23">
        <v>3259</v>
      </c>
      <c r="O27" s="7">
        <v>6.5460169525569434E-2</v>
      </c>
      <c r="P27" s="23">
        <v>6783</v>
      </c>
      <c r="Q27" s="7">
        <v>0.13624312055597959</v>
      </c>
      <c r="R27" s="23">
        <v>2997</v>
      </c>
      <c r="S27" s="7">
        <v>6.0197645924557106E-2</v>
      </c>
    </row>
    <row r="28" spans="4:19" x14ac:dyDescent="0.25">
      <c r="D28" s="6" t="s">
        <v>651</v>
      </c>
      <c r="E28" s="17">
        <v>46768</v>
      </c>
      <c r="F28" s="17">
        <v>38139</v>
      </c>
      <c r="G28" s="7">
        <v>0.81549349982894281</v>
      </c>
      <c r="H28" s="23">
        <v>29155</v>
      </c>
      <c r="I28" s="7">
        <v>0.76444059886205717</v>
      </c>
      <c r="J28">
        <v>10596</v>
      </c>
      <c r="K28" s="7">
        <v>0.22656517276770441</v>
      </c>
      <c r="L28">
        <v>0</v>
      </c>
      <c r="M28" s="7">
        <v>0</v>
      </c>
      <c r="N28" s="23">
        <v>1083</v>
      </c>
      <c r="O28" s="7">
        <v>2.8396129945724848E-2</v>
      </c>
      <c r="P28" s="23">
        <v>4176</v>
      </c>
      <c r="Q28" s="7">
        <v>0.1094942185164792</v>
      </c>
      <c r="R28" s="23">
        <v>2092</v>
      </c>
      <c r="S28" s="7">
        <v>5.4851988777891394E-2</v>
      </c>
    </row>
    <row r="29" spans="4:19" x14ac:dyDescent="0.25">
      <c r="D29" s="6" t="s">
        <v>695</v>
      </c>
      <c r="E29" s="17">
        <v>49118</v>
      </c>
      <c r="F29" s="17">
        <v>39007</v>
      </c>
      <c r="G29" s="7">
        <v>0.79414878455963189</v>
      </c>
      <c r="H29" s="23">
        <v>27795</v>
      </c>
      <c r="I29" s="7">
        <v>0.71256441151588179</v>
      </c>
      <c r="J29">
        <v>6882</v>
      </c>
      <c r="K29" s="7">
        <v>0.14011156806058878</v>
      </c>
      <c r="L29">
        <v>2</v>
      </c>
      <c r="M29" s="7">
        <v>5.1272848463096364E-5</v>
      </c>
      <c r="N29" s="23">
        <v>2093</v>
      </c>
      <c r="O29" s="7">
        <v>5.3657035916630347E-2</v>
      </c>
      <c r="P29" s="23">
        <v>4619</v>
      </c>
      <c r="Q29" s="7">
        <v>0.11841464352552106</v>
      </c>
      <c r="R29" s="23">
        <v>1492</v>
      </c>
      <c r="S29" s="7">
        <v>3.824954495346989E-2</v>
      </c>
    </row>
    <row r="30" spans="4:19" x14ac:dyDescent="0.25">
      <c r="D30" s="6" t="s">
        <v>728</v>
      </c>
      <c r="E30" s="17">
        <v>42827</v>
      </c>
      <c r="F30" s="17">
        <v>32552</v>
      </c>
      <c r="G30" s="7">
        <v>0.76008125715086272</v>
      </c>
      <c r="H30" s="23">
        <v>24023</v>
      </c>
      <c r="I30" s="7">
        <v>0.73798844925043006</v>
      </c>
      <c r="J30">
        <v>8709</v>
      </c>
      <c r="K30" s="7">
        <v>0.20335302496088917</v>
      </c>
      <c r="L30">
        <v>1</v>
      </c>
      <c r="M30" s="7">
        <v>3.0720078643401325E-5</v>
      </c>
      <c r="N30" s="23">
        <v>1670</v>
      </c>
      <c r="O30" s="7">
        <v>5.130253133448022E-2</v>
      </c>
      <c r="P30" s="23">
        <v>5280</v>
      </c>
      <c r="Q30" s="7">
        <v>0.16220201523715902</v>
      </c>
      <c r="R30" s="23">
        <v>2041</v>
      </c>
      <c r="S30" s="7">
        <v>6.2699680511182104E-2</v>
      </c>
    </row>
    <row r="31" spans="4:19" x14ac:dyDescent="0.25">
      <c r="D31" s="6" t="s">
        <v>208</v>
      </c>
      <c r="E31" s="17">
        <v>320867</v>
      </c>
      <c r="F31" s="17">
        <v>250970</v>
      </c>
      <c r="G31" s="7">
        <v>0.78216207961554163</v>
      </c>
      <c r="H31" s="23">
        <v>185852</v>
      </c>
      <c r="I31" s="7">
        <v>0.74053472526596809</v>
      </c>
      <c r="J31">
        <v>62624</v>
      </c>
      <c r="K31" s="7">
        <v>0.19517120800830251</v>
      </c>
      <c r="L31">
        <v>8</v>
      </c>
      <c r="M31" s="7">
        <v>3.1876319878869985E-5</v>
      </c>
      <c r="N31" s="23">
        <v>14674</v>
      </c>
      <c r="O31" s="7">
        <v>5.8469139737817269E-2</v>
      </c>
      <c r="P31" s="23">
        <v>30583</v>
      </c>
      <c r="Q31" s="7">
        <v>0.12185918635693509</v>
      </c>
      <c r="R31" s="23">
        <v>14444</v>
      </c>
      <c r="S31" s="7">
        <v>5.7552695541299756E-2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activeCell="I4" sqref="I4"/>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 min="18" max="18" width="11.28515625" bestFit="1"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209</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05 Adults aged 50 to 69 yrs",$D$23)</f>
        <v>253352</v>
      </c>
      <c r="F22" s="22">
        <f>GETPIVOTDATA("Sum of 05f Second Vaccination",$D$23)</f>
        <v>190800</v>
      </c>
      <c r="G22" s="14">
        <f>GETPIVOTDATA("Sum of 05f%",$D$23)</f>
        <v>0.75310240298083297</v>
      </c>
      <c r="H22" s="22">
        <f>GETPIVOTDATA("Sum of 05a Vaccinated (Booster)",$D$23)</f>
        <v>151003</v>
      </c>
      <c r="I22" s="14">
        <f>GETPIVOTDATA("Sum of 05a%",$D$23)</f>
        <v>0.79142033542976942</v>
      </c>
      <c r="J22" s="13">
        <f>GETPIVOTDATA("Sum of 05h Covid Autumn Booster",Group5!$D$23)</f>
        <v>51049</v>
      </c>
      <c r="K22" s="14">
        <f>GETPIVOTDATA("Sum of 05h%",Group5!$D$23)</f>
        <v>0.20149436357321041</v>
      </c>
      <c r="L22" s="13">
        <f>GETPIVOTDATA("Sum of 05b Contraindicated (inc allergies, exclu vaccinated)",$D$23)</f>
        <v>3</v>
      </c>
      <c r="M22" s="14">
        <f>GETPIVOTDATA("Sum of 05b%",$D$23)</f>
        <v>1.5723270440251572E-5</v>
      </c>
      <c r="N22" s="22">
        <f>GETPIVOTDATA("Sum of 05c Declined (excl vaccinated or contraindicated)",$D$23)</f>
        <v>8797</v>
      </c>
      <c r="O22" s="14">
        <f>GETPIVOTDATA("Sum of 05c%",$D$23)</f>
        <v>4.6105870020964362E-2</v>
      </c>
      <c r="P22" s="22">
        <f>GETPIVOTDATA("Sum of 05d Invited no outcome (excl vac, contr, decl)",$D$23)</f>
        <v>27364</v>
      </c>
      <c r="Q22" s="14">
        <f>GETPIVOTDATA("Sum of 05d%",$D$23)</f>
        <v>0.14341719077568135</v>
      </c>
      <c r="R22" s="22">
        <f>GETPIVOTDATA("Sum of 05e No contact coded [CALL]",$D$23)</f>
        <v>20874</v>
      </c>
      <c r="S22" s="14">
        <f>GETPIVOTDATA("Sum of 05e%",$D$23)</f>
        <v>0.10940251572327044</v>
      </c>
    </row>
    <row r="23" spans="4:19" hidden="1" x14ac:dyDescent="0.25">
      <c r="D23" s="5" t="s">
        <v>194</v>
      </c>
      <c r="E23" s="23" t="s">
        <v>294</v>
      </c>
      <c r="F23" s="23" t="s">
        <v>295</v>
      </c>
      <c r="G23" t="s">
        <v>296</v>
      </c>
      <c r="H23" s="23" t="s">
        <v>297</v>
      </c>
      <c r="I23" t="s">
        <v>298</v>
      </c>
      <c r="J23" t="s">
        <v>464</v>
      </c>
      <c r="K23" t="s">
        <v>465</v>
      </c>
      <c r="L23" t="s">
        <v>299</v>
      </c>
      <c r="M23" t="s">
        <v>300</v>
      </c>
      <c r="N23" s="23" t="s">
        <v>301</v>
      </c>
      <c r="O23" t="s">
        <v>302</v>
      </c>
      <c r="P23" s="23" t="s">
        <v>303</v>
      </c>
      <c r="Q23" t="s">
        <v>304</v>
      </c>
      <c r="R23" s="23" t="s">
        <v>305</v>
      </c>
      <c r="S23" t="s">
        <v>306</v>
      </c>
    </row>
    <row r="24" spans="4:19" x14ac:dyDescent="0.25">
      <c r="D24" s="6" t="s">
        <v>474</v>
      </c>
      <c r="E24" s="23">
        <v>26107</v>
      </c>
      <c r="F24" s="23">
        <v>18838</v>
      </c>
      <c r="G24" s="7">
        <v>0.72156892787375038</v>
      </c>
      <c r="H24" s="23">
        <v>13628</v>
      </c>
      <c r="I24" s="7">
        <v>0.72343136214035464</v>
      </c>
      <c r="J24">
        <v>3568</v>
      </c>
      <c r="K24" s="7">
        <v>0.1366683265024706</v>
      </c>
      <c r="L24">
        <v>0</v>
      </c>
      <c r="M24" s="7">
        <v>0</v>
      </c>
      <c r="N24" s="23">
        <v>607</v>
      </c>
      <c r="O24" s="7">
        <v>3.2222104257352162E-2</v>
      </c>
      <c r="P24" s="23">
        <v>2068</v>
      </c>
      <c r="Q24" s="7">
        <v>0.10977810807941395</v>
      </c>
      <c r="R24" s="23">
        <v>4005</v>
      </c>
      <c r="S24" s="7">
        <v>0.21260218706869094</v>
      </c>
    </row>
    <row r="25" spans="4:19" x14ac:dyDescent="0.25">
      <c r="D25" s="6" t="s">
        <v>512</v>
      </c>
      <c r="E25" s="23">
        <v>34522</v>
      </c>
      <c r="F25" s="23">
        <v>24652</v>
      </c>
      <c r="G25" s="7">
        <v>0.71409535948091074</v>
      </c>
      <c r="H25" s="23">
        <v>19031</v>
      </c>
      <c r="I25" s="7">
        <v>0.77198604575693652</v>
      </c>
      <c r="J25">
        <v>7934</v>
      </c>
      <c r="K25" s="7">
        <v>0.22982445976478766</v>
      </c>
      <c r="L25">
        <v>0</v>
      </c>
      <c r="M25" s="7">
        <v>0</v>
      </c>
      <c r="N25" s="23">
        <v>2610</v>
      </c>
      <c r="O25" s="7">
        <v>0.10587376277786792</v>
      </c>
      <c r="P25" s="23">
        <v>5203</v>
      </c>
      <c r="Q25" s="7">
        <v>0.21105792633457732</v>
      </c>
      <c r="R25" s="23">
        <v>1164</v>
      </c>
      <c r="S25" s="7">
        <v>4.7217264319325006E-2</v>
      </c>
    </row>
    <row r="26" spans="4:19" x14ac:dyDescent="0.25">
      <c r="D26" s="6" t="s">
        <v>560</v>
      </c>
      <c r="E26" s="23">
        <v>42779</v>
      </c>
      <c r="F26" s="23">
        <v>36643</v>
      </c>
      <c r="G26" s="7">
        <v>0.85656513709997895</v>
      </c>
      <c r="H26" s="23">
        <v>32164</v>
      </c>
      <c r="I26" s="7">
        <v>0.87776655841497697</v>
      </c>
      <c r="J26">
        <v>10069</v>
      </c>
      <c r="K26" s="7">
        <v>0.23537249585076789</v>
      </c>
      <c r="L26">
        <v>1</v>
      </c>
      <c r="M26" s="7">
        <v>2.7290341947984608E-5</v>
      </c>
      <c r="N26" s="23">
        <v>744</v>
      </c>
      <c r="O26" s="7">
        <v>2.0304014409300547E-2</v>
      </c>
      <c r="P26" s="23">
        <v>2331</v>
      </c>
      <c r="Q26" s="7">
        <v>6.3613787080752118E-2</v>
      </c>
      <c r="R26" s="23">
        <v>2431</v>
      </c>
      <c r="S26" s="7">
        <v>6.6342821275550579E-2</v>
      </c>
    </row>
    <row r="27" spans="4:19" x14ac:dyDescent="0.25">
      <c r="D27" s="6" t="s">
        <v>405</v>
      </c>
      <c r="E27" s="23">
        <v>40490</v>
      </c>
      <c r="F27" s="23">
        <v>27812</v>
      </c>
      <c r="G27" s="7">
        <v>0.68688565077796981</v>
      </c>
      <c r="H27" s="23">
        <v>20018</v>
      </c>
      <c r="I27" s="7">
        <v>0.71976125413490577</v>
      </c>
      <c r="J27">
        <v>6244</v>
      </c>
      <c r="K27" s="7">
        <v>0.15421091627562361</v>
      </c>
      <c r="L27">
        <v>2</v>
      </c>
      <c r="M27" s="7">
        <v>7.1911405148856612E-5</v>
      </c>
      <c r="N27" s="23">
        <v>1863</v>
      </c>
      <c r="O27" s="7">
        <v>6.6985473896159928E-2</v>
      </c>
      <c r="P27" s="23">
        <v>5106</v>
      </c>
      <c r="Q27" s="7">
        <v>0.18358981734503091</v>
      </c>
      <c r="R27" s="23">
        <v>4606</v>
      </c>
      <c r="S27" s="7">
        <v>0.16561196605781678</v>
      </c>
    </row>
    <row r="28" spans="4:19" x14ac:dyDescent="0.25">
      <c r="D28" s="6" t="s">
        <v>651</v>
      </c>
      <c r="E28" s="23">
        <v>42134</v>
      </c>
      <c r="F28" s="23">
        <v>33232</v>
      </c>
      <c r="G28" s="7">
        <v>0.78872169744149623</v>
      </c>
      <c r="H28" s="23">
        <v>27165</v>
      </c>
      <c r="I28" s="7">
        <v>0.81743500240731826</v>
      </c>
      <c r="J28">
        <v>9935</v>
      </c>
      <c r="K28" s="7">
        <v>0.23579531969430864</v>
      </c>
      <c r="L28">
        <v>0</v>
      </c>
      <c r="M28" s="7">
        <v>0</v>
      </c>
      <c r="N28" s="23">
        <v>948</v>
      </c>
      <c r="O28" s="7">
        <v>2.8526721232546941E-2</v>
      </c>
      <c r="P28" s="23">
        <v>3216</v>
      </c>
      <c r="Q28" s="7">
        <v>9.6774193548387094E-2</v>
      </c>
      <c r="R28" s="23">
        <v>3955</v>
      </c>
      <c r="S28" s="7">
        <v>0.11901179585941261</v>
      </c>
    </row>
    <row r="29" spans="4:19" x14ac:dyDescent="0.25">
      <c r="D29" s="6" t="s">
        <v>695</v>
      </c>
      <c r="E29" s="23">
        <v>26209</v>
      </c>
      <c r="F29" s="23">
        <v>19673</v>
      </c>
      <c r="G29" s="7">
        <v>0.75062001602502959</v>
      </c>
      <c r="H29" s="23">
        <v>15443</v>
      </c>
      <c r="I29" s="7">
        <v>0.78498449651807045</v>
      </c>
      <c r="J29">
        <v>4991</v>
      </c>
      <c r="K29" s="7">
        <v>0.19043076805677439</v>
      </c>
      <c r="L29">
        <v>0</v>
      </c>
      <c r="M29" s="7">
        <v>0</v>
      </c>
      <c r="N29" s="23">
        <v>953</v>
      </c>
      <c r="O29" s="7">
        <v>4.844202714380115E-2</v>
      </c>
      <c r="P29" s="23">
        <v>3298</v>
      </c>
      <c r="Q29" s="7">
        <v>0.16764092919229401</v>
      </c>
      <c r="R29" s="23">
        <v>1585</v>
      </c>
      <c r="S29" s="7">
        <v>8.0567274945356579E-2</v>
      </c>
    </row>
    <row r="30" spans="4:19" x14ac:dyDescent="0.25">
      <c r="D30" s="6" t="s">
        <v>728</v>
      </c>
      <c r="E30" s="23">
        <v>41111</v>
      </c>
      <c r="F30" s="23">
        <v>29950</v>
      </c>
      <c r="G30" s="7">
        <v>0.728515482474277</v>
      </c>
      <c r="H30" s="23">
        <v>23554</v>
      </c>
      <c r="I30" s="7">
        <v>0.78644407345575962</v>
      </c>
      <c r="J30">
        <v>8308</v>
      </c>
      <c r="K30" s="7">
        <v>0.20208703266765585</v>
      </c>
      <c r="L30">
        <v>0</v>
      </c>
      <c r="M30" s="7">
        <v>0</v>
      </c>
      <c r="N30" s="23">
        <v>1072</v>
      </c>
      <c r="O30" s="7">
        <v>3.5792988313856425E-2</v>
      </c>
      <c r="P30" s="23">
        <v>6142</v>
      </c>
      <c r="Q30" s="7">
        <v>0.20507512520868112</v>
      </c>
      <c r="R30" s="23">
        <v>3128</v>
      </c>
      <c r="S30" s="7">
        <v>0.10444073455759599</v>
      </c>
    </row>
    <row r="31" spans="4:19" x14ac:dyDescent="0.25">
      <c r="D31" s="6" t="s">
        <v>208</v>
      </c>
      <c r="E31" s="23">
        <v>253352</v>
      </c>
      <c r="F31" s="23">
        <v>190800</v>
      </c>
      <c r="G31" s="7">
        <v>0.75310240298083297</v>
      </c>
      <c r="H31" s="23">
        <v>151003</v>
      </c>
      <c r="I31" s="7">
        <v>0.79142033542976942</v>
      </c>
      <c r="J31">
        <v>51049</v>
      </c>
      <c r="K31" s="7">
        <v>0.20149436357321041</v>
      </c>
      <c r="L31">
        <v>3</v>
      </c>
      <c r="M31" s="7">
        <v>1.5723270440251572E-5</v>
      </c>
      <c r="N31" s="23">
        <v>8797</v>
      </c>
      <c r="O31" s="7">
        <v>4.6105870020964362E-2</v>
      </c>
      <c r="P31" s="23">
        <v>27364</v>
      </c>
      <c r="Q31" s="7">
        <v>0.14341719077568135</v>
      </c>
      <c r="R31" s="23">
        <v>20874</v>
      </c>
      <c r="S31" s="7">
        <v>0.10940251572327044</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 min="18" max="18" width="10.140625" bestFit="1"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307</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06 Adults aged 16 to 49 yrs at risk of Covid or Flu",$D$23)</f>
        <v>50554</v>
      </c>
      <c r="F22" s="22">
        <f>GETPIVOTDATA("Sum of 06f Second Vaccination",$D$23)</f>
        <v>37295</v>
      </c>
      <c r="G22" s="14">
        <f>GETPIVOTDATA("Sum of 06f%",$D$23)</f>
        <v>0.737725995964711</v>
      </c>
      <c r="H22" s="22">
        <f>GETPIVOTDATA("Sum of 06a Vaccinated (Booster)",$D$23)</f>
        <v>24146</v>
      </c>
      <c r="I22" s="14">
        <f>GETPIVOTDATA("Sum of 06a%",$D$23)</f>
        <v>0.64743263172006971</v>
      </c>
      <c r="J22" s="13">
        <f>GETPIVOTDATA("Sum of 06h Covid Autumn Booster",Group6!$D$23)</f>
        <v>2220</v>
      </c>
      <c r="K22" s="14">
        <f>GETPIVOTDATA("Sum of 06h%",Group6!$D$23)</f>
        <v>4.3913439094829289E-2</v>
      </c>
      <c r="L22" s="13">
        <f>GETPIVOTDATA("Sum of 06b Contraindicated (inc allergies, exclu vaccinated)",$D$23)</f>
        <v>2</v>
      </c>
      <c r="M22" s="14">
        <f>GETPIVOTDATA("Sum of 06b%",$D$23)</f>
        <v>5.3626491486794478E-5</v>
      </c>
      <c r="N22" s="22">
        <f>GETPIVOTDATA("Sum of 06c Declined (excl vaccinated or contraindicated)",$D$23)</f>
        <v>1306</v>
      </c>
      <c r="O22" s="14">
        <f>GETPIVOTDATA("Sum of 06c%",$D$23)</f>
        <v>3.5018098940876791E-2</v>
      </c>
      <c r="P22" s="22">
        <f>GETPIVOTDATA("Sum of 06d Invited no outcome (excl vac, contr, decl)",$D$23)</f>
        <v>6131</v>
      </c>
      <c r="Q22" s="14">
        <f>GETPIVOTDATA("Sum of 06d%",$D$23)</f>
        <v>0.16439200965276846</v>
      </c>
      <c r="R22" s="22">
        <f>GETPIVOTDATA("Sum of 06e No contact coded [CALL]",$D$23)</f>
        <v>3624</v>
      </c>
      <c r="S22" s="14">
        <f>GETPIVOTDATA("Sum of 06e%",$D$23)</f>
        <v>9.7171202574071594E-2</v>
      </c>
    </row>
    <row r="23" spans="4:19" hidden="1" x14ac:dyDescent="0.25">
      <c r="D23" s="5" t="s">
        <v>194</v>
      </c>
      <c r="E23" s="23" t="s">
        <v>308</v>
      </c>
      <c r="F23" s="23" t="s">
        <v>309</v>
      </c>
      <c r="G23" t="s">
        <v>310</v>
      </c>
      <c r="H23" s="23" t="s">
        <v>311</v>
      </c>
      <c r="I23" t="s">
        <v>312</v>
      </c>
      <c r="J23" t="s">
        <v>466</v>
      </c>
      <c r="K23" t="s">
        <v>467</v>
      </c>
      <c r="L23" t="s">
        <v>313</v>
      </c>
      <c r="M23" t="s">
        <v>314</v>
      </c>
      <c r="N23" s="23" t="s">
        <v>315</v>
      </c>
      <c r="O23" t="s">
        <v>316</v>
      </c>
      <c r="P23" s="23" t="s">
        <v>317</v>
      </c>
      <c r="Q23" t="s">
        <v>318</v>
      </c>
      <c r="R23" s="23" t="s">
        <v>319</v>
      </c>
      <c r="S23" t="s">
        <v>320</v>
      </c>
    </row>
    <row r="24" spans="4:19" x14ac:dyDescent="0.25">
      <c r="D24" s="6" t="s">
        <v>474</v>
      </c>
      <c r="E24" s="23">
        <v>4460</v>
      </c>
      <c r="F24" s="23">
        <v>3147</v>
      </c>
      <c r="G24" s="7">
        <v>0.70560538116591931</v>
      </c>
      <c r="H24" s="23">
        <v>1732</v>
      </c>
      <c r="I24" s="7">
        <v>0.55036542739116623</v>
      </c>
      <c r="J24">
        <v>143</v>
      </c>
      <c r="K24" s="7">
        <v>3.2062780269058296E-2</v>
      </c>
      <c r="L24">
        <v>0</v>
      </c>
      <c r="M24" s="7">
        <v>0</v>
      </c>
      <c r="N24" s="23">
        <v>79</v>
      </c>
      <c r="O24" s="7">
        <v>2.5103272958373054E-2</v>
      </c>
      <c r="P24" s="23">
        <v>356</v>
      </c>
      <c r="Q24" s="7">
        <v>0.11312360978709883</v>
      </c>
      <c r="R24" s="23">
        <v>642</v>
      </c>
      <c r="S24" s="7">
        <v>0.20400381315538607</v>
      </c>
    </row>
    <row r="25" spans="4:19" x14ac:dyDescent="0.25">
      <c r="D25" s="6" t="s">
        <v>512</v>
      </c>
      <c r="E25" s="23">
        <v>7799</v>
      </c>
      <c r="F25" s="23">
        <v>5598</v>
      </c>
      <c r="G25" s="7">
        <v>0.71778433132452879</v>
      </c>
      <c r="H25" s="23">
        <v>3873</v>
      </c>
      <c r="I25" s="7">
        <v>0.69185423365487675</v>
      </c>
      <c r="J25">
        <v>380</v>
      </c>
      <c r="K25" s="7">
        <v>4.8724195409667909E-2</v>
      </c>
      <c r="L25">
        <v>1</v>
      </c>
      <c r="M25" s="7">
        <v>1.7863522686673811E-4</v>
      </c>
      <c r="N25" s="23">
        <v>348</v>
      </c>
      <c r="O25" s="7">
        <v>6.2165058949624867E-2</v>
      </c>
      <c r="P25" s="23">
        <v>1242</v>
      </c>
      <c r="Q25" s="7">
        <v>0.22186495176848875</v>
      </c>
      <c r="R25" s="23">
        <v>328</v>
      </c>
      <c r="S25" s="7">
        <v>5.8592354412290104E-2</v>
      </c>
    </row>
    <row r="26" spans="4:19" x14ac:dyDescent="0.25">
      <c r="D26" s="6" t="s">
        <v>560</v>
      </c>
      <c r="E26" s="23">
        <v>5426</v>
      </c>
      <c r="F26" s="23">
        <v>4320</v>
      </c>
      <c r="G26" s="7">
        <v>0.79616660523405824</v>
      </c>
      <c r="H26" s="23">
        <v>3000</v>
      </c>
      <c r="I26" s="7">
        <v>0.69444444444444442</v>
      </c>
      <c r="J26">
        <v>221</v>
      </c>
      <c r="K26" s="7">
        <v>4.0729819388131222E-2</v>
      </c>
      <c r="L26">
        <v>1</v>
      </c>
      <c r="M26" s="7">
        <v>2.3148148148148149E-4</v>
      </c>
      <c r="N26" s="23">
        <v>131</v>
      </c>
      <c r="O26" s="7">
        <v>3.0324074074074073E-2</v>
      </c>
      <c r="P26" s="23">
        <v>359</v>
      </c>
      <c r="Q26" s="7">
        <v>8.3101851851851857E-2</v>
      </c>
      <c r="R26" s="23">
        <v>415</v>
      </c>
      <c r="S26" s="7">
        <v>9.6064814814814811E-2</v>
      </c>
    </row>
    <row r="27" spans="4:19" x14ac:dyDescent="0.25">
      <c r="D27" s="6" t="s">
        <v>405</v>
      </c>
      <c r="E27" s="23">
        <v>8984</v>
      </c>
      <c r="F27" s="23">
        <v>6367</v>
      </c>
      <c r="G27" s="7">
        <v>0.70870436331255571</v>
      </c>
      <c r="H27" s="23">
        <v>3890</v>
      </c>
      <c r="I27" s="7">
        <v>0.61096277681796762</v>
      </c>
      <c r="J27">
        <v>355</v>
      </c>
      <c r="K27" s="7">
        <v>3.9514692787177202E-2</v>
      </c>
      <c r="L27">
        <v>0</v>
      </c>
      <c r="M27" s="7">
        <v>0</v>
      </c>
      <c r="N27" s="23">
        <v>234</v>
      </c>
      <c r="O27" s="7">
        <v>3.6752002512957439E-2</v>
      </c>
      <c r="P27" s="23">
        <v>1125</v>
      </c>
      <c r="Q27" s="7">
        <v>0.17669231977383382</v>
      </c>
      <c r="R27" s="23">
        <v>828</v>
      </c>
      <c r="S27" s="7">
        <v>0.13004554735354171</v>
      </c>
    </row>
    <row r="28" spans="4:19" x14ac:dyDescent="0.25">
      <c r="D28" s="6" t="s">
        <v>651</v>
      </c>
      <c r="E28" s="23">
        <v>7001</v>
      </c>
      <c r="F28" s="23">
        <v>5466</v>
      </c>
      <c r="G28" s="7">
        <v>0.78074560777031854</v>
      </c>
      <c r="H28" s="23">
        <v>3571</v>
      </c>
      <c r="I28" s="7">
        <v>0.65331137943651663</v>
      </c>
      <c r="J28">
        <v>358</v>
      </c>
      <c r="K28" s="7">
        <v>5.1135552063990855E-2</v>
      </c>
      <c r="L28">
        <v>0</v>
      </c>
      <c r="M28" s="7">
        <v>0</v>
      </c>
      <c r="N28" s="23">
        <v>123</v>
      </c>
      <c r="O28" s="7">
        <v>2.2502744237102086E-2</v>
      </c>
      <c r="P28" s="23">
        <v>707</v>
      </c>
      <c r="Q28" s="7">
        <v>0.12934504207830222</v>
      </c>
      <c r="R28" s="23">
        <v>422</v>
      </c>
      <c r="S28" s="7">
        <v>7.720453713867545E-2</v>
      </c>
    </row>
    <row r="29" spans="4:19" x14ac:dyDescent="0.25">
      <c r="D29" s="6" t="s">
        <v>695</v>
      </c>
      <c r="E29" s="23">
        <v>9404</v>
      </c>
      <c r="F29" s="23">
        <v>7022</v>
      </c>
      <c r="G29" s="7">
        <v>0.74670353041259041</v>
      </c>
      <c r="H29" s="23">
        <v>4455</v>
      </c>
      <c r="I29" s="7">
        <v>0.6344346340074053</v>
      </c>
      <c r="J29">
        <v>382</v>
      </c>
      <c r="K29" s="7">
        <v>4.0621012335176523E-2</v>
      </c>
      <c r="L29">
        <v>0</v>
      </c>
      <c r="M29" s="7">
        <v>0</v>
      </c>
      <c r="N29" s="23">
        <v>211</v>
      </c>
      <c r="O29" s="7">
        <v>3.0048419253773852E-2</v>
      </c>
      <c r="P29" s="23">
        <v>1270</v>
      </c>
      <c r="Q29" s="7">
        <v>0.18086015380233553</v>
      </c>
      <c r="R29" s="23">
        <v>416</v>
      </c>
      <c r="S29" s="7">
        <v>5.9242381088009118E-2</v>
      </c>
    </row>
    <row r="30" spans="4:19" x14ac:dyDescent="0.25">
      <c r="D30" s="6" t="s">
        <v>728</v>
      </c>
      <c r="E30" s="23">
        <v>7480</v>
      </c>
      <c r="F30" s="23">
        <v>5375</v>
      </c>
      <c r="G30" s="7">
        <v>0.7185828877005348</v>
      </c>
      <c r="H30" s="23">
        <v>3625</v>
      </c>
      <c r="I30" s="7">
        <v>0.67441860465116277</v>
      </c>
      <c r="J30">
        <v>381</v>
      </c>
      <c r="K30" s="7">
        <v>5.0935828877005346E-2</v>
      </c>
      <c r="L30">
        <v>0</v>
      </c>
      <c r="M30" s="7">
        <v>0</v>
      </c>
      <c r="N30" s="23">
        <v>180</v>
      </c>
      <c r="O30" s="7">
        <v>3.3488372093023258E-2</v>
      </c>
      <c r="P30" s="23">
        <v>1072</v>
      </c>
      <c r="Q30" s="7">
        <v>0.19944186046511628</v>
      </c>
      <c r="R30" s="23">
        <v>573</v>
      </c>
      <c r="S30" s="7">
        <v>0.10660465116279069</v>
      </c>
    </row>
    <row r="31" spans="4:19" x14ac:dyDescent="0.25">
      <c r="D31" s="6" t="s">
        <v>208</v>
      </c>
      <c r="E31" s="23">
        <v>50554</v>
      </c>
      <c r="F31" s="23">
        <v>37295</v>
      </c>
      <c r="G31" s="7">
        <v>0.737725995964711</v>
      </c>
      <c r="H31" s="23">
        <v>24146</v>
      </c>
      <c r="I31" s="7">
        <v>0.64743263172006971</v>
      </c>
      <c r="J31">
        <v>2220</v>
      </c>
      <c r="K31" s="7">
        <v>4.3913439094829289E-2</v>
      </c>
      <c r="L31">
        <v>2</v>
      </c>
      <c r="M31" s="7">
        <v>5.3626491486794478E-5</v>
      </c>
      <c r="N31" s="23">
        <v>1306</v>
      </c>
      <c r="O31" s="7">
        <v>3.5018098940876791E-2</v>
      </c>
      <c r="P31" s="23">
        <v>6131</v>
      </c>
      <c r="Q31" s="7">
        <v>0.16439200965276846</v>
      </c>
      <c r="R31" s="23">
        <v>3624</v>
      </c>
      <c r="S31" s="7">
        <v>9.7171202574071594E-2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321</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07 Housebound (exc immunosuppressed)",$D$23)</f>
        <v>14754</v>
      </c>
      <c r="F22" s="22">
        <f>GETPIVOTDATA("Sum of 07f Second Vaccination",$D$23)</f>
        <v>13083</v>
      </c>
      <c r="G22" s="14">
        <f>GETPIVOTDATA("Sum of 07f%",$D$23)</f>
        <v>0.88674257828385528</v>
      </c>
      <c r="H22" s="22">
        <f>GETPIVOTDATA("Sum of 07a Vaccinated (Booster)",$D$23)</f>
        <v>11875</v>
      </c>
      <c r="I22" s="14">
        <f>GETPIVOTDATA("Sum of 07a%",$D$23)</f>
        <v>0.90766643736146146</v>
      </c>
      <c r="J22" s="13">
        <f>GETPIVOTDATA("Sum of 07h Covid Autumn Booster",Group7!$D$23)</f>
        <v>5546</v>
      </c>
      <c r="K22" s="14">
        <f>GETPIVOTDATA("Sum of 07h%",Group7!$D$23)</f>
        <v>0.3758980615426325</v>
      </c>
      <c r="L22" s="13">
        <f>GETPIVOTDATA("Sum of 07b Contraindicated (inc allergies, exclu vaccinated)",$D$23)</f>
        <v>0</v>
      </c>
      <c r="M22" s="14">
        <f>GETPIVOTDATA("Sum of 07b%",$D$23)</f>
        <v>0</v>
      </c>
      <c r="N22" s="13">
        <f>GETPIVOTDATA("Sum of 07c Declined (excl vaccinated or contraindicated)",$D$23)</f>
        <v>871</v>
      </c>
      <c r="O22" s="14">
        <f>GETPIVOTDATA("Sum of 07c%",$D$23)</f>
        <v>6.6574944584575399E-2</v>
      </c>
      <c r="P22" s="13">
        <f>GETPIVOTDATA("Sum of 07d Invited no outcome (excl vac, contr, decl)",$D$23)</f>
        <v>304</v>
      </c>
      <c r="Q22" s="14">
        <f>GETPIVOTDATA("Sum of 07d%",$D$23)</f>
        <v>2.3236260796453412E-2</v>
      </c>
      <c r="R22" s="13">
        <f>GETPIVOTDATA("Sum of 07e No contact coded [CALL]",$D$23)</f>
        <v>156</v>
      </c>
      <c r="S22" s="14">
        <f>GETPIVOTDATA("Sum of 07e%",$D$23)</f>
        <v>1.1923870671864251E-2</v>
      </c>
    </row>
    <row r="23" spans="4:19" hidden="1" x14ac:dyDescent="0.25">
      <c r="D23" s="5" t="s">
        <v>194</v>
      </c>
      <c r="E23" s="23" t="s">
        <v>322</v>
      </c>
      <c r="F23" s="23" t="s">
        <v>323</v>
      </c>
      <c r="G23" t="s">
        <v>324</v>
      </c>
      <c r="H23" s="23" t="s">
        <v>325</v>
      </c>
      <c r="I23" t="s">
        <v>326</v>
      </c>
      <c r="J23" t="s">
        <v>468</v>
      </c>
      <c r="K23" t="s">
        <v>469</v>
      </c>
      <c r="L23" t="s">
        <v>327</v>
      </c>
      <c r="M23" t="s">
        <v>328</v>
      </c>
      <c r="N23" t="s">
        <v>329</v>
      </c>
      <c r="O23" t="s">
        <v>330</v>
      </c>
      <c r="P23" t="s">
        <v>331</v>
      </c>
      <c r="Q23" t="s">
        <v>332</v>
      </c>
      <c r="R23" t="s">
        <v>333</v>
      </c>
      <c r="S23" t="s">
        <v>334</v>
      </c>
    </row>
    <row r="24" spans="4:19" x14ac:dyDescent="0.25">
      <c r="D24" s="6" t="s">
        <v>474</v>
      </c>
      <c r="E24" s="23">
        <v>1464</v>
      </c>
      <c r="F24" s="23">
        <v>1302</v>
      </c>
      <c r="G24" s="7">
        <v>0.88934426229508201</v>
      </c>
      <c r="H24" s="23">
        <v>1187</v>
      </c>
      <c r="I24" s="7">
        <v>0.91167434715821816</v>
      </c>
      <c r="J24">
        <v>527</v>
      </c>
      <c r="K24" s="7">
        <v>0.3599726775956284</v>
      </c>
      <c r="L24">
        <v>0</v>
      </c>
      <c r="M24" s="7">
        <v>0</v>
      </c>
      <c r="N24">
        <v>77</v>
      </c>
      <c r="O24" s="7">
        <v>5.9139784946236562E-2</v>
      </c>
      <c r="P24">
        <v>27</v>
      </c>
      <c r="Q24" s="7">
        <v>2.0737327188940093E-2</v>
      </c>
      <c r="R24">
        <v>23</v>
      </c>
      <c r="S24" s="7">
        <v>1.7665130568356373E-2</v>
      </c>
    </row>
    <row r="25" spans="4:19" x14ac:dyDescent="0.25">
      <c r="D25" s="6" t="s">
        <v>512</v>
      </c>
      <c r="E25" s="23">
        <v>2308</v>
      </c>
      <c r="F25" s="23">
        <v>1873</v>
      </c>
      <c r="G25" s="7">
        <v>0.81152512998266901</v>
      </c>
      <c r="H25" s="23">
        <v>1670</v>
      </c>
      <c r="I25" s="7">
        <v>0.89161772557394559</v>
      </c>
      <c r="J25">
        <v>1000</v>
      </c>
      <c r="K25" s="7">
        <v>0.43327556325823224</v>
      </c>
      <c r="L25">
        <v>0</v>
      </c>
      <c r="M25" s="7">
        <v>0</v>
      </c>
      <c r="N25">
        <v>298</v>
      </c>
      <c r="O25" s="7">
        <v>0.1591030432461292</v>
      </c>
      <c r="P25">
        <v>69</v>
      </c>
      <c r="Q25" s="7">
        <v>3.6839295248264813E-2</v>
      </c>
      <c r="R25">
        <v>18</v>
      </c>
      <c r="S25" s="7">
        <v>9.6102509343299527E-3</v>
      </c>
    </row>
    <row r="26" spans="4:19" x14ac:dyDescent="0.25">
      <c r="D26" s="6" t="s">
        <v>560</v>
      </c>
      <c r="E26" s="23">
        <v>2293</v>
      </c>
      <c r="F26" s="23">
        <v>2172</v>
      </c>
      <c r="G26" s="7">
        <v>0.9472307021369385</v>
      </c>
      <c r="H26" s="23">
        <v>2074</v>
      </c>
      <c r="I26" s="7">
        <v>0.95488029465930013</v>
      </c>
      <c r="J26">
        <v>876</v>
      </c>
      <c r="K26" s="7">
        <v>0.3820322721325774</v>
      </c>
      <c r="L26">
        <v>0</v>
      </c>
      <c r="M26" s="7">
        <v>0</v>
      </c>
      <c r="N26">
        <v>52</v>
      </c>
      <c r="O26" s="7">
        <v>2.3941068139963169E-2</v>
      </c>
      <c r="P26">
        <v>13</v>
      </c>
      <c r="Q26" s="7">
        <v>5.9852670349907922E-3</v>
      </c>
      <c r="R26">
        <v>23</v>
      </c>
      <c r="S26" s="7">
        <v>1.0589318600368325E-2</v>
      </c>
    </row>
    <row r="27" spans="4:19" x14ac:dyDescent="0.25">
      <c r="D27" s="6" t="s">
        <v>405</v>
      </c>
      <c r="E27" s="23">
        <v>2251</v>
      </c>
      <c r="F27" s="23">
        <v>1981</v>
      </c>
      <c r="G27" s="7">
        <v>0.88005330964015993</v>
      </c>
      <c r="H27" s="23">
        <v>1790</v>
      </c>
      <c r="I27" s="7">
        <v>0.90358404846037355</v>
      </c>
      <c r="J27">
        <v>991</v>
      </c>
      <c r="K27" s="7">
        <v>0.44024877832074633</v>
      </c>
      <c r="L27">
        <v>0</v>
      </c>
      <c r="M27" s="7">
        <v>0</v>
      </c>
      <c r="N27">
        <v>131</v>
      </c>
      <c r="O27" s="7">
        <v>6.6128218071680969E-2</v>
      </c>
      <c r="P27">
        <v>67</v>
      </c>
      <c r="Q27" s="7">
        <v>3.3821302372539122E-2</v>
      </c>
      <c r="R27">
        <v>18</v>
      </c>
      <c r="S27" s="7">
        <v>9.0863200403836445E-3</v>
      </c>
    </row>
    <row r="28" spans="4:19" x14ac:dyDescent="0.25">
      <c r="D28" s="6" t="s">
        <v>651</v>
      </c>
      <c r="E28" s="23">
        <v>2063</v>
      </c>
      <c r="F28" s="23">
        <v>1911</v>
      </c>
      <c r="G28" s="7">
        <v>0.92632089190499278</v>
      </c>
      <c r="H28" s="23">
        <v>1776</v>
      </c>
      <c r="I28" s="7">
        <v>0.92935635792778648</v>
      </c>
      <c r="J28">
        <v>948</v>
      </c>
      <c r="K28" s="7">
        <v>0.45952496364517692</v>
      </c>
      <c r="L28">
        <v>0</v>
      </c>
      <c r="M28" s="7">
        <v>0</v>
      </c>
      <c r="N28">
        <v>64</v>
      </c>
      <c r="O28" s="7">
        <v>3.3490319204604921E-2</v>
      </c>
      <c r="P28">
        <v>21</v>
      </c>
      <c r="Q28" s="7">
        <v>1.098901098901099E-2</v>
      </c>
      <c r="R28">
        <v>29</v>
      </c>
      <c r="S28" s="7">
        <v>1.5175300889586603E-2</v>
      </c>
    </row>
    <row r="29" spans="4:19" x14ac:dyDescent="0.25">
      <c r="D29" s="6" t="s">
        <v>695</v>
      </c>
      <c r="E29" s="23">
        <v>2153</v>
      </c>
      <c r="F29" s="23">
        <v>1887</v>
      </c>
      <c r="G29" s="7">
        <v>0.87645146307477939</v>
      </c>
      <c r="H29" s="23">
        <v>1596</v>
      </c>
      <c r="I29" s="7">
        <v>0.84578696343402227</v>
      </c>
      <c r="J29">
        <v>548</v>
      </c>
      <c r="K29" s="7">
        <v>0.25452856479331165</v>
      </c>
      <c r="L29">
        <v>0</v>
      </c>
      <c r="M29" s="7">
        <v>0</v>
      </c>
      <c r="N29">
        <v>144</v>
      </c>
      <c r="O29" s="7">
        <v>7.6311605723370424E-2</v>
      </c>
      <c r="P29">
        <v>43</v>
      </c>
      <c r="Q29" s="7">
        <v>2.2787493375728669E-2</v>
      </c>
      <c r="R29">
        <v>8</v>
      </c>
      <c r="S29" s="7">
        <v>4.2395336512983575E-3</v>
      </c>
    </row>
    <row r="30" spans="4:19" x14ac:dyDescent="0.25">
      <c r="D30" s="6" t="s">
        <v>728</v>
      </c>
      <c r="E30" s="23">
        <v>2222</v>
      </c>
      <c r="F30" s="23">
        <v>1957</v>
      </c>
      <c r="G30" s="7">
        <v>0.88073807380738078</v>
      </c>
      <c r="H30" s="23">
        <v>1782</v>
      </c>
      <c r="I30" s="7">
        <v>0.91057741440981088</v>
      </c>
      <c r="J30">
        <v>656</v>
      </c>
      <c r="K30" s="7">
        <v>0.29522952295229521</v>
      </c>
      <c r="L30">
        <v>0</v>
      </c>
      <c r="M30" s="7">
        <v>0</v>
      </c>
      <c r="N30">
        <v>105</v>
      </c>
      <c r="O30" s="7">
        <v>5.3653551354113441E-2</v>
      </c>
      <c r="P30">
        <v>64</v>
      </c>
      <c r="Q30" s="7">
        <v>3.2703117015840576E-2</v>
      </c>
      <c r="R30">
        <v>37</v>
      </c>
      <c r="S30" s="7">
        <v>1.890648952478283E-2</v>
      </c>
    </row>
    <row r="31" spans="4:19" x14ac:dyDescent="0.25">
      <c r="D31" s="6" t="s">
        <v>208</v>
      </c>
      <c r="E31" s="23">
        <v>14754</v>
      </c>
      <c r="F31" s="23">
        <v>13083</v>
      </c>
      <c r="G31" s="7">
        <v>0.88674257828385528</v>
      </c>
      <c r="H31" s="23">
        <v>11875</v>
      </c>
      <c r="I31" s="7">
        <v>0.90766643736146146</v>
      </c>
      <c r="J31">
        <v>5546</v>
      </c>
      <c r="K31" s="7">
        <v>0.3758980615426325</v>
      </c>
      <c r="L31">
        <v>0</v>
      </c>
      <c r="M31" s="7">
        <v>0</v>
      </c>
      <c r="N31">
        <v>871</v>
      </c>
      <c r="O31" s="7">
        <v>6.6574944584575399E-2</v>
      </c>
      <c r="P31">
        <v>304</v>
      </c>
      <c r="Q31" s="7">
        <v>2.3236260796453412E-2</v>
      </c>
      <c r="R31">
        <v>156</v>
      </c>
      <c r="S31" s="7">
        <v>1.1923870671864251E-2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activeCell="D28" sqref="D28"/>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 min="18" max="18" width="12.28515625" bestFit="1" customWidth="1"/>
  </cols>
  <sheetData>
    <row r="1" spans="2:4" ht="26.25" x14ac:dyDescent="0.4">
      <c r="B1" s="2" t="s">
        <v>181</v>
      </c>
      <c r="D1" s="4" t="s">
        <v>182</v>
      </c>
    </row>
    <row r="2" spans="2:4" ht="18.75" x14ac:dyDescent="0.3">
      <c r="B2" s="3">
        <f>MAX(data[[#All],[Rel_D]])</f>
        <v>44872</v>
      </c>
    </row>
    <row r="3" spans="2:4" ht="32.25" customHeight="1" x14ac:dyDescent="0.25"/>
    <row r="21" spans="4:19" ht="45" x14ac:dyDescent="0.25">
      <c r="D21" s="8"/>
      <c r="E21" s="9" t="s">
        <v>789</v>
      </c>
      <c r="F21" s="9" t="s">
        <v>185</v>
      </c>
      <c r="G21" s="10" t="s">
        <v>186</v>
      </c>
      <c r="H21" s="9" t="s">
        <v>187</v>
      </c>
      <c r="I21" s="10" t="s">
        <v>186</v>
      </c>
      <c r="J21" s="10" t="s">
        <v>453</v>
      </c>
      <c r="K21" s="10" t="s">
        <v>186</v>
      </c>
      <c r="L21" s="8" t="s">
        <v>188</v>
      </c>
      <c r="M21" s="11" t="s">
        <v>189</v>
      </c>
      <c r="N21" s="8" t="s">
        <v>134</v>
      </c>
      <c r="O21" s="10" t="s">
        <v>190</v>
      </c>
      <c r="P21" s="9" t="s">
        <v>142</v>
      </c>
      <c r="Q21" s="10" t="s">
        <v>191</v>
      </c>
      <c r="R21" s="9" t="s">
        <v>192</v>
      </c>
      <c r="S21" s="9" t="s">
        <v>193</v>
      </c>
    </row>
    <row r="22" spans="4:19" x14ac:dyDescent="0.25">
      <c r="D22" s="12" t="s">
        <v>210</v>
      </c>
      <c r="E22" s="22">
        <f>GETPIVOTDATA("Sum of 08 Healthy adults aged 18-49",$D$23)</f>
        <v>1132676</v>
      </c>
      <c r="F22" s="22">
        <f>GETPIVOTDATA("Sum of 08f Second Vaccination",$D$23)</f>
        <v>648581</v>
      </c>
      <c r="G22" s="14">
        <f>GETPIVOTDATA("Sum of 08f%",$D$23)</f>
        <v>0.57260946643170685</v>
      </c>
      <c r="H22" s="22">
        <f>GETPIVOTDATA("Sum of 08a Vaccinated (Booster)",$D$23)</f>
        <v>384614</v>
      </c>
      <c r="I22" s="14">
        <f>GETPIVOTDATA("Sum of 08a%",$D$23)</f>
        <v>0.59300842917075891</v>
      </c>
      <c r="J22" s="13">
        <f>GETPIVOTDATA("Sum of 08h Covid Autumn Booster",Group8!$D$23)</f>
        <v>17594</v>
      </c>
      <c r="K22" s="14">
        <f>GETPIVOTDATA("Sum of 08h%",Group8!$D$23)</f>
        <v>1.5533126860637994E-2</v>
      </c>
      <c r="L22" s="13">
        <f>GETPIVOTDATA("Sum of 08b Contraindicated (inc allergies, exclu vaccinated)",$D$23)</f>
        <v>3</v>
      </c>
      <c r="M22" s="14">
        <f>GETPIVOTDATA("Sum of 08b%",$D$23)</f>
        <v>4.6254823992685571E-6</v>
      </c>
      <c r="N22" s="22">
        <f>GETPIVOTDATA("Sum of 08c Declined (excl vaccinated or contraindicated)",$D$23)</f>
        <v>17565</v>
      </c>
      <c r="O22" s="14">
        <f>GETPIVOTDATA("Sum of 08c%",$D$23)</f>
        <v>2.7082199447717403E-2</v>
      </c>
      <c r="P22" s="22">
        <f>GETPIVOTDATA("Sum of 08d Invited no outcome (excl vac, contr, decl)",$D$23)</f>
        <v>206535</v>
      </c>
      <c r="Q22" s="14">
        <f>GETPIVOTDATA("Sum of 08d%",$D$23)</f>
        <v>0.31844133577764383</v>
      </c>
      <c r="R22" s="22">
        <f>GETPIVOTDATA("Sum of 08e No contact coded [CALL]",$D$23)</f>
        <v>212875</v>
      </c>
      <c r="S22" s="14">
        <f>GETPIVOTDATA("Sum of 08e%",$D$23)</f>
        <v>0.32821652191476469</v>
      </c>
    </row>
    <row r="23" spans="4:19" hidden="1" x14ac:dyDescent="0.25">
      <c r="D23" s="5" t="s">
        <v>194</v>
      </c>
      <c r="E23" t="s">
        <v>788</v>
      </c>
      <c r="F23" s="23" t="s">
        <v>413</v>
      </c>
      <c r="G23" t="s">
        <v>423</v>
      </c>
      <c r="H23" s="23" t="s">
        <v>412</v>
      </c>
      <c r="I23" t="s">
        <v>418</v>
      </c>
      <c r="J23" t="s">
        <v>470</v>
      </c>
      <c r="K23" t="s">
        <v>471</v>
      </c>
      <c r="L23" t="s">
        <v>414</v>
      </c>
      <c r="M23" t="s">
        <v>419</v>
      </c>
      <c r="N23" s="23" t="s">
        <v>415</v>
      </c>
      <c r="O23" t="s">
        <v>420</v>
      </c>
      <c r="P23" s="23" t="s">
        <v>416</v>
      </c>
      <c r="Q23" t="s">
        <v>421</v>
      </c>
      <c r="R23" s="23" t="s">
        <v>417</v>
      </c>
      <c r="S23" t="s">
        <v>422</v>
      </c>
    </row>
    <row r="24" spans="4:19" x14ac:dyDescent="0.25">
      <c r="D24" s="6" t="s">
        <v>474</v>
      </c>
      <c r="E24" s="24">
        <v>100109</v>
      </c>
      <c r="F24" s="23">
        <v>53117</v>
      </c>
      <c r="G24" s="7">
        <v>0.53059165509594541</v>
      </c>
      <c r="H24" s="23">
        <v>24492</v>
      </c>
      <c r="I24" s="7">
        <v>0.4610953178831636</v>
      </c>
      <c r="J24" s="24">
        <v>876</v>
      </c>
      <c r="K24" s="7">
        <v>8.7504619964238976E-3</v>
      </c>
      <c r="L24" s="24">
        <v>0</v>
      </c>
      <c r="M24" s="7">
        <v>0</v>
      </c>
      <c r="N24" s="23">
        <v>1613</v>
      </c>
      <c r="O24" s="7">
        <v>3.0366925842950469E-2</v>
      </c>
      <c r="P24" s="23">
        <v>9051</v>
      </c>
      <c r="Q24" s="7">
        <v>0.1703974245533445</v>
      </c>
      <c r="R24" s="23">
        <v>31628</v>
      </c>
      <c r="S24" s="7">
        <v>0.5954402545324472</v>
      </c>
    </row>
    <row r="25" spans="4:19" x14ac:dyDescent="0.25">
      <c r="D25" s="6" t="s">
        <v>512</v>
      </c>
      <c r="E25" s="24">
        <v>172218</v>
      </c>
      <c r="F25" s="23">
        <v>98719</v>
      </c>
      <c r="G25" s="7">
        <v>0.57322114993786943</v>
      </c>
      <c r="H25" s="23">
        <v>65754</v>
      </c>
      <c r="I25" s="7">
        <v>0.66607238728107054</v>
      </c>
      <c r="J25" s="24">
        <v>2284</v>
      </c>
      <c r="K25" s="7">
        <v>1.3262260623163664E-2</v>
      </c>
      <c r="L25" s="24">
        <v>1</v>
      </c>
      <c r="M25" s="7">
        <v>1.0129762254479887E-5</v>
      </c>
      <c r="N25" s="23">
        <v>5052</v>
      </c>
      <c r="O25" s="7">
        <v>5.1175558909632393E-2</v>
      </c>
      <c r="P25" s="23">
        <v>45808</v>
      </c>
      <c r="Q25" s="7">
        <v>0.46402414935321468</v>
      </c>
      <c r="R25" s="23">
        <v>16029</v>
      </c>
      <c r="S25" s="7">
        <v>0.16236995917705813</v>
      </c>
    </row>
    <row r="26" spans="4:19" x14ac:dyDescent="0.25">
      <c r="D26" s="6" t="s">
        <v>560</v>
      </c>
      <c r="E26" s="24">
        <v>103329</v>
      </c>
      <c r="F26" s="23">
        <v>69078</v>
      </c>
      <c r="G26" s="7">
        <v>0.66852480910489798</v>
      </c>
      <c r="H26" s="23">
        <v>43439</v>
      </c>
      <c r="I26" s="7">
        <v>0.62883986218477661</v>
      </c>
      <c r="J26" s="24">
        <v>1494</v>
      </c>
      <c r="K26" s="7">
        <v>1.4458670847487153E-2</v>
      </c>
      <c r="L26" s="24">
        <v>1</v>
      </c>
      <c r="M26" s="7">
        <v>1.4476389009525464E-5</v>
      </c>
      <c r="N26" s="23">
        <v>1864</v>
      </c>
      <c r="O26" s="7">
        <v>2.6983989113755463E-2</v>
      </c>
      <c r="P26" s="23">
        <v>9215</v>
      </c>
      <c r="Q26" s="7">
        <v>0.13339992472277715</v>
      </c>
      <c r="R26" s="23">
        <v>19353</v>
      </c>
      <c r="S26" s="7">
        <v>0.28016155650134633</v>
      </c>
    </row>
    <row r="27" spans="4:19" x14ac:dyDescent="0.25">
      <c r="D27" s="6" t="s">
        <v>405</v>
      </c>
      <c r="E27" s="24">
        <v>229639</v>
      </c>
      <c r="F27" s="23">
        <v>119685</v>
      </c>
      <c r="G27" s="7">
        <v>0.52118760315103274</v>
      </c>
      <c r="H27" s="23">
        <v>64322</v>
      </c>
      <c r="I27" s="7">
        <v>0.53742741362743873</v>
      </c>
      <c r="J27" s="24">
        <v>2317</v>
      </c>
      <c r="K27" s="7">
        <v>1.0089749563445233E-2</v>
      </c>
      <c r="L27" s="24">
        <v>1</v>
      </c>
      <c r="M27" s="7">
        <v>8.3552659063374698E-6</v>
      </c>
      <c r="N27" s="23">
        <v>2702</v>
      </c>
      <c r="O27" s="7">
        <v>2.257592847892384E-2</v>
      </c>
      <c r="P27" s="23">
        <v>28079</v>
      </c>
      <c r="Q27" s="7">
        <v>0.23460751138404981</v>
      </c>
      <c r="R27" s="23">
        <v>69275</v>
      </c>
      <c r="S27" s="7">
        <v>0.57881104566152819</v>
      </c>
    </row>
    <row r="28" spans="4:19" x14ac:dyDescent="0.25">
      <c r="D28" s="6" t="s">
        <v>651</v>
      </c>
      <c r="E28" s="24">
        <v>160811</v>
      </c>
      <c r="F28" s="23">
        <v>97796</v>
      </c>
      <c r="G28" s="7">
        <v>0.60814247781557229</v>
      </c>
      <c r="H28" s="23">
        <v>58575</v>
      </c>
      <c r="I28" s="7">
        <v>0.59895087733649643</v>
      </c>
      <c r="J28" s="24">
        <v>6113</v>
      </c>
      <c r="K28" s="7">
        <v>3.8013568723532593E-2</v>
      </c>
      <c r="L28" s="24">
        <v>0</v>
      </c>
      <c r="M28" s="7">
        <v>0</v>
      </c>
      <c r="N28" s="23">
        <v>1983</v>
      </c>
      <c r="O28" s="7">
        <v>2.0276902940815574E-2</v>
      </c>
      <c r="P28" s="23">
        <v>30117</v>
      </c>
      <c r="Q28" s="7">
        <v>0.30795738066996603</v>
      </c>
      <c r="R28" s="23">
        <v>24977</v>
      </c>
      <c r="S28" s="7">
        <v>0.25539899382387826</v>
      </c>
    </row>
    <row r="29" spans="4:19" x14ac:dyDescent="0.25">
      <c r="D29" s="6" t="s">
        <v>695</v>
      </c>
      <c r="E29" s="24">
        <v>220971</v>
      </c>
      <c r="F29" s="23">
        <v>127955</v>
      </c>
      <c r="G29" s="7">
        <v>0.57905788542387915</v>
      </c>
      <c r="H29" s="23">
        <v>78407</v>
      </c>
      <c r="I29" s="7">
        <v>0.61277011449337659</v>
      </c>
      <c r="J29" s="24">
        <v>2464</v>
      </c>
      <c r="K29" s="7">
        <v>1.1150784492082672E-2</v>
      </c>
      <c r="L29" s="24">
        <v>0</v>
      </c>
      <c r="M29" s="7">
        <v>0</v>
      </c>
      <c r="N29" s="23">
        <v>2212</v>
      </c>
      <c r="O29" s="7">
        <v>1.7287327576100974E-2</v>
      </c>
      <c r="P29" s="23">
        <v>54507</v>
      </c>
      <c r="Q29" s="7">
        <v>0.42598569809698722</v>
      </c>
      <c r="R29" s="23">
        <v>25394</v>
      </c>
      <c r="S29" s="7">
        <v>0.19846039623305067</v>
      </c>
    </row>
    <row r="30" spans="4:19" x14ac:dyDescent="0.25">
      <c r="D30" s="6" t="s">
        <v>728</v>
      </c>
      <c r="E30" s="24">
        <v>145599</v>
      </c>
      <c r="F30" s="23">
        <v>82231</v>
      </c>
      <c r="G30" s="7">
        <v>0.56477723061284757</v>
      </c>
      <c r="H30" s="23">
        <v>49625</v>
      </c>
      <c r="I30" s="7">
        <v>0.60348287142318591</v>
      </c>
      <c r="J30" s="24">
        <v>2046</v>
      </c>
      <c r="K30" s="7">
        <v>1.4052294315208208E-2</v>
      </c>
      <c r="L30" s="24">
        <v>0</v>
      </c>
      <c r="M30" s="7">
        <v>0</v>
      </c>
      <c r="N30" s="23">
        <v>2139</v>
      </c>
      <c r="O30" s="7">
        <v>2.6012087898724324E-2</v>
      </c>
      <c r="P30" s="23">
        <v>29758</v>
      </c>
      <c r="Q30" s="7">
        <v>0.36188298816747944</v>
      </c>
      <c r="R30" s="23">
        <v>26219</v>
      </c>
      <c r="S30" s="7">
        <v>0.31884569079787428</v>
      </c>
    </row>
    <row r="31" spans="4:19" x14ac:dyDescent="0.25">
      <c r="D31" s="6" t="s">
        <v>208</v>
      </c>
      <c r="E31" s="24">
        <v>1132676</v>
      </c>
      <c r="F31" s="23">
        <v>648581</v>
      </c>
      <c r="G31" s="7">
        <v>0.57260946643170685</v>
      </c>
      <c r="H31" s="23">
        <v>384614</v>
      </c>
      <c r="I31" s="7">
        <v>0.59300842917075891</v>
      </c>
      <c r="J31" s="24">
        <v>17594</v>
      </c>
      <c r="K31" s="7">
        <v>1.5533126860637994E-2</v>
      </c>
      <c r="L31" s="24">
        <v>3</v>
      </c>
      <c r="M31" s="7">
        <v>4.6254823992685571E-6</v>
      </c>
      <c r="N31" s="23">
        <v>17565</v>
      </c>
      <c r="O31" s="7">
        <v>2.7082199447717403E-2</v>
      </c>
      <c r="P31" s="23">
        <v>206535</v>
      </c>
      <c r="Q31" s="7">
        <v>0.31844133577764383</v>
      </c>
      <c r="R31" s="23">
        <v>212875</v>
      </c>
      <c r="S31" s="7">
        <v>0.32821652191476469</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v>22761</v>
      </c>
    </row>
    <row r="3" spans="1:2" x14ac:dyDescent="0.25">
      <c r="A3" s="6" t="s">
        <v>216</v>
      </c>
      <c r="B3">
        <v>1</v>
      </c>
    </row>
    <row r="4" spans="1:2" x14ac:dyDescent="0.25">
      <c r="A4" s="6" t="s">
        <v>218</v>
      </c>
      <c r="B4">
        <v>1489</v>
      </c>
    </row>
    <row r="5" spans="1:2" x14ac:dyDescent="0.25">
      <c r="A5" s="6" t="s">
        <v>220</v>
      </c>
      <c r="B5">
        <v>2124</v>
      </c>
    </row>
    <row r="6" spans="1:2" x14ac:dyDescent="0.25">
      <c r="A6" s="6" t="s">
        <v>222</v>
      </c>
      <c r="B6">
        <v>828</v>
      </c>
    </row>
    <row r="7" spans="1:2" x14ac:dyDescent="0.25">
      <c r="A7" s="6" t="s">
        <v>336</v>
      </c>
      <c r="B7">
        <v>1</v>
      </c>
    </row>
    <row r="10" spans="1:2" x14ac:dyDescent="0.25">
      <c r="A10" s="6" t="s">
        <v>187</v>
      </c>
      <c r="B10">
        <f>GETPIVOTDATA("Sum of 01a Vaccinated (Booster)",$A$1)</f>
        <v>22761</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1489</v>
      </c>
    </row>
    <row r="13" spans="1:2" x14ac:dyDescent="0.25">
      <c r="A13" t="s">
        <v>142</v>
      </c>
      <c r="B13">
        <f>GETPIVOTDATA("Sum of 01d Invited no outcome (excl vac, contr, decl)",$A$1)</f>
        <v>2124</v>
      </c>
    </row>
    <row r="14" spans="1:2" x14ac:dyDescent="0.25">
      <c r="A14" t="s">
        <v>192</v>
      </c>
      <c r="B14">
        <f>GETPIVOTDATA("Sum of 01e No contact coded [CALL]",$A$1)</f>
        <v>828</v>
      </c>
    </row>
    <row r="15" spans="1:2" x14ac:dyDescent="0.25">
      <c r="A15" t="s">
        <v>337</v>
      </c>
      <c r="B15">
        <f>SUM(B10:B14)</f>
        <v>27203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v>758</v>
      </c>
    </row>
    <row r="3" spans="1:2" x14ac:dyDescent="0.25">
      <c r="A3" s="6" t="s">
        <v>230</v>
      </c>
      <c r="B3">
        <v>0</v>
      </c>
    </row>
    <row r="4" spans="1:2" x14ac:dyDescent="0.25">
      <c r="A4" s="6" t="s">
        <v>232</v>
      </c>
      <c r="B4">
        <v>46</v>
      </c>
    </row>
    <row r="5" spans="1:2" x14ac:dyDescent="0.25">
      <c r="A5" s="6" t="s">
        <v>234</v>
      </c>
      <c r="B5">
        <v>17</v>
      </c>
    </row>
    <row r="6" spans="1:2" x14ac:dyDescent="0.25">
      <c r="A6" s="6" t="s">
        <v>236</v>
      </c>
      <c r="B6">
        <v>2</v>
      </c>
    </row>
    <row r="7" spans="1:2" x14ac:dyDescent="0.25">
      <c r="A7" s="6" t="s">
        <v>336</v>
      </c>
      <c r="B7">
        <v>1</v>
      </c>
    </row>
    <row r="10" spans="1:2" x14ac:dyDescent="0.25">
      <c r="A10" s="6" t="s">
        <v>187</v>
      </c>
      <c r="B10">
        <f>GETPIVOTDATA("Sum of 01.1a Vaccinated (Booster)",$A$1)</f>
        <v>758</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46</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823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4" sqref="A14"/>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v>195</v>
      </c>
    </row>
    <row r="3" spans="1:2" x14ac:dyDescent="0.25">
      <c r="A3" s="6" t="s">
        <v>244</v>
      </c>
      <c r="B3">
        <v>0</v>
      </c>
    </row>
    <row r="4" spans="1:2" x14ac:dyDescent="0.25">
      <c r="A4" s="6" t="s">
        <v>246</v>
      </c>
      <c r="B4">
        <v>13</v>
      </c>
    </row>
    <row r="5" spans="1:2" x14ac:dyDescent="0.25">
      <c r="A5" s="6" t="s">
        <v>248</v>
      </c>
      <c r="B5">
        <v>6</v>
      </c>
    </row>
    <row r="6" spans="1:2" x14ac:dyDescent="0.25">
      <c r="A6" s="6" t="s">
        <v>250</v>
      </c>
      <c r="B6">
        <v>2</v>
      </c>
    </row>
    <row r="7" spans="1:2" x14ac:dyDescent="0.25">
      <c r="A7" s="6" t="s">
        <v>336</v>
      </c>
      <c r="B7">
        <v>1</v>
      </c>
    </row>
    <row r="10" spans="1:2" x14ac:dyDescent="0.25">
      <c r="A10" s="6" t="s">
        <v>187</v>
      </c>
      <c r="B10">
        <f>GETPIVOTDATA("Sum of 01.2a Vaccinated (Booster)",$A$1)</f>
        <v>195</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13</v>
      </c>
    </row>
    <row r="13" spans="1:2" x14ac:dyDescent="0.25">
      <c r="A13" t="s">
        <v>142</v>
      </c>
      <c r="B13">
        <f>GETPIVOTDATA("Sum of 01.2d Invited no outcome (excl vac, contr, decl)",$A$1)</f>
        <v>6</v>
      </c>
    </row>
    <row r="14" spans="1:2" x14ac:dyDescent="0.25">
      <c r="A14" t="s">
        <v>192</v>
      </c>
      <c r="B14">
        <f>GETPIVOTDATA("Sum of 01.2e No contact coded [CALL]",$A$1)</f>
        <v>2</v>
      </c>
    </row>
    <row r="15" spans="1:2" x14ac:dyDescent="0.25">
      <c r="A15" t="s">
        <v>337</v>
      </c>
      <c r="B15">
        <f>SUM(B10:B14)</f>
        <v>216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v>3852</v>
      </c>
    </row>
    <row r="3" spans="1:2" x14ac:dyDescent="0.25">
      <c r="A3" s="6" t="s">
        <v>258</v>
      </c>
      <c r="B3">
        <v>0</v>
      </c>
    </row>
    <row r="4" spans="1:2" x14ac:dyDescent="0.25">
      <c r="A4" s="6" t="s">
        <v>260</v>
      </c>
      <c r="B4">
        <v>138</v>
      </c>
    </row>
    <row r="5" spans="1:2" x14ac:dyDescent="0.25">
      <c r="A5" s="6" t="s">
        <v>262</v>
      </c>
      <c r="B5">
        <v>56</v>
      </c>
    </row>
    <row r="6" spans="1:2" x14ac:dyDescent="0.25">
      <c r="A6" s="6" t="s">
        <v>264</v>
      </c>
      <c r="B6">
        <v>81</v>
      </c>
    </row>
    <row r="7" spans="1:2" x14ac:dyDescent="0.25">
      <c r="A7" s="6" t="s">
        <v>336</v>
      </c>
      <c r="B7">
        <v>1</v>
      </c>
    </row>
    <row r="10" spans="1:2" x14ac:dyDescent="0.25">
      <c r="A10" s="6" t="s">
        <v>187</v>
      </c>
      <c r="B10">
        <f>GETPIVOTDATA("Sum of 02a Vaccinated (Booster)",$A$1)</f>
        <v>3852</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138</v>
      </c>
    </row>
    <row r="13" spans="1:2" x14ac:dyDescent="0.25">
      <c r="A13" t="s">
        <v>142</v>
      </c>
      <c r="B13">
        <f>GETPIVOTDATA("Sum of 02d Invited no outcome (excl vac, contr, decl)",$A$1)</f>
        <v>56</v>
      </c>
    </row>
    <row r="14" spans="1:2" x14ac:dyDescent="0.25">
      <c r="A14" t="s">
        <v>192</v>
      </c>
      <c r="B14">
        <f>GETPIVOTDATA("Sum of 02e No contact coded [CALL]",$A$1)</f>
        <v>81</v>
      </c>
    </row>
    <row r="15" spans="1:2" x14ac:dyDescent="0.25">
      <c r="A15" t="s">
        <v>337</v>
      </c>
      <c r="B15">
        <f>SUM(B10:B14)</f>
        <v>4127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v>103987</v>
      </c>
    </row>
    <row r="3" spans="1:2" x14ac:dyDescent="0.25">
      <c r="A3" s="6" t="s">
        <v>272</v>
      </c>
      <c r="B3">
        <v>5</v>
      </c>
    </row>
    <row r="4" spans="1:2" x14ac:dyDescent="0.25">
      <c r="A4" s="6" t="s">
        <v>274</v>
      </c>
      <c r="B4">
        <v>5810</v>
      </c>
    </row>
    <row r="5" spans="1:2" x14ac:dyDescent="0.25">
      <c r="A5" s="6" t="s">
        <v>276</v>
      </c>
      <c r="B5">
        <v>3814</v>
      </c>
    </row>
    <row r="6" spans="1:2" x14ac:dyDescent="0.25">
      <c r="A6" s="6" t="s">
        <v>278</v>
      </c>
      <c r="B6">
        <v>3099</v>
      </c>
    </row>
    <row r="7" spans="1:2" x14ac:dyDescent="0.25">
      <c r="A7" s="6" t="s">
        <v>336</v>
      </c>
      <c r="B7">
        <v>1</v>
      </c>
    </row>
    <row r="10" spans="1:2" x14ac:dyDescent="0.25">
      <c r="A10" s="6" t="s">
        <v>187</v>
      </c>
      <c r="B10">
        <f>GETPIVOTDATA("Sum of 03a Vaccinated (Booster)",$A$1)</f>
        <v>103987</v>
      </c>
    </row>
    <row r="11" spans="1:2" x14ac:dyDescent="0.25">
      <c r="A11" t="s">
        <v>188</v>
      </c>
      <c r="B11">
        <f>GETPIVOTDATA("Sum of 03b Contraindicated (inc allergies, exclu vaccinated)",$A$1)</f>
        <v>5</v>
      </c>
    </row>
    <row r="12" spans="1:2" x14ac:dyDescent="0.25">
      <c r="A12" t="s">
        <v>134</v>
      </c>
      <c r="B12">
        <f>GETPIVOTDATA("Sum of 03c Declined (excl vaccinated or contraindicated)",$A$1)</f>
        <v>5810</v>
      </c>
    </row>
    <row r="13" spans="1:2" x14ac:dyDescent="0.25">
      <c r="A13" t="s">
        <v>142</v>
      </c>
      <c r="B13">
        <f>GETPIVOTDATA("Sum of 03d Invited no outcome (excl vac, contr, decl)",$A$1)</f>
        <v>3814</v>
      </c>
    </row>
    <row r="14" spans="1:2" x14ac:dyDescent="0.25">
      <c r="A14" t="s">
        <v>192</v>
      </c>
      <c r="B14">
        <f>GETPIVOTDATA("Sum of 03e No contact coded [CALL]",$A$1)</f>
        <v>3099</v>
      </c>
    </row>
    <row r="15" spans="1:2" x14ac:dyDescent="0.25">
      <c r="A15" t="s">
        <v>337</v>
      </c>
      <c r="B15">
        <f>SUM(B10:B14)</f>
        <v>116715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v>185852</v>
      </c>
    </row>
    <row r="3" spans="1:2" x14ac:dyDescent="0.25">
      <c r="A3" s="6" t="s">
        <v>286</v>
      </c>
      <c r="B3">
        <v>8</v>
      </c>
    </row>
    <row r="4" spans="1:2" x14ac:dyDescent="0.25">
      <c r="A4" s="6" t="s">
        <v>288</v>
      </c>
      <c r="B4">
        <v>14674</v>
      </c>
    </row>
    <row r="5" spans="1:2" x14ac:dyDescent="0.25">
      <c r="A5" s="6" t="s">
        <v>290</v>
      </c>
      <c r="B5">
        <v>30583</v>
      </c>
    </row>
    <row r="6" spans="1:2" x14ac:dyDescent="0.25">
      <c r="A6" s="6" t="s">
        <v>292</v>
      </c>
      <c r="B6">
        <v>14444</v>
      </c>
    </row>
    <row r="7" spans="1:2" x14ac:dyDescent="0.25">
      <c r="A7" s="6" t="s">
        <v>336</v>
      </c>
      <c r="B7">
        <v>1</v>
      </c>
    </row>
    <row r="10" spans="1:2" x14ac:dyDescent="0.25">
      <c r="A10" s="6" t="s">
        <v>187</v>
      </c>
      <c r="B10">
        <f>GETPIVOTDATA("Sum of 04a Vaccinated (Booster)",$A$1)</f>
        <v>185852</v>
      </c>
    </row>
    <row r="11" spans="1:2" x14ac:dyDescent="0.25">
      <c r="A11" t="s">
        <v>188</v>
      </c>
      <c r="B11">
        <f>GETPIVOTDATA("Sum of 04b Contraindicated (inc allergies, exclu vaccinated)",$A$1)</f>
        <v>8</v>
      </c>
    </row>
    <row r="12" spans="1:2" x14ac:dyDescent="0.25">
      <c r="A12" t="s">
        <v>134</v>
      </c>
      <c r="B12">
        <f>GETPIVOTDATA("Sum of 04c Declined (excl vaccinated or contraindicated)",$A$1)</f>
        <v>14674</v>
      </c>
    </row>
    <row r="13" spans="1:2" x14ac:dyDescent="0.25">
      <c r="A13" t="s">
        <v>142</v>
      </c>
      <c r="B13">
        <f>GETPIVOTDATA("Sum of 04d Invited no outcome (excl vac, contr, decl)",$A$1)</f>
        <v>30583</v>
      </c>
    </row>
    <row r="14" spans="1:2" x14ac:dyDescent="0.25">
      <c r="A14" t="s">
        <v>192</v>
      </c>
      <c r="B14">
        <f>GETPIVOTDATA("Sum of 04e No contact coded [CALL]",$A$1)</f>
        <v>14444</v>
      </c>
    </row>
    <row r="15" spans="1:2" x14ac:dyDescent="0.25">
      <c r="A15" t="s">
        <v>337</v>
      </c>
      <c r="B15">
        <f>SUM(B10:B14)</f>
        <v>245561</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v>151003</v>
      </c>
    </row>
    <row r="3" spans="1:2" x14ac:dyDescent="0.25">
      <c r="A3" s="6" t="s">
        <v>299</v>
      </c>
      <c r="B3">
        <v>3</v>
      </c>
    </row>
    <row r="4" spans="1:2" x14ac:dyDescent="0.25">
      <c r="A4" s="6" t="s">
        <v>301</v>
      </c>
      <c r="B4">
        <v>8797</v>
      </c>
    </row>
    <row r="5" spans="1:2" x14ac:dyDescent="0.25">
      <c r="A5" s="6" t="s">
        <v>303</v>
      </c>
      <c r="B5">
        <v>27364</v>
      </c>
    </row>
    <row r="6" spans="1:2" x14ac:dyDescent="0.25">
      <c r="A6" s="6" t="s">
        <v>305</v>
      </c>
      <c r="B6">
        <v>20874</v>
      </c>
    </row>
    <row r="7" spans="1:2" x14ac:dyDescent="0.25">
      <c r="A7" s="6" t="s">
        <v>336</v>
      </c>
      <c r="B7">
        <v>1</v>
      </c>
    </row>
    <row r="10" spans="1:2" x14ac:dyDescent="0.25">
      <c r="A10" s="6" t="s">
        <v>187</v>
      </c>
      <c r="B10">
        <f>GETPIVOTDATA("Sum of 05a Vaccinated (Booster)",$A$1)</f>
        <v>151003</v>
      </c>
    </row>
    <row r="11" spans="1:2" x14ac:dyDescent="0.25">
      <c r="A11" t="s">
        <v>188</v>
      </c>
      <c r="B11">
        <f>GETPIVOTDATA("Sum of 05b Contraindicated (inc allergies, exclu vaccinated)",$A$1)</f>
        <v>3</v>
      </c>
    </row>
    <row r="12" spans="1:2" x14ac:dyDescent="0.25">
      <c r="A12" t="s">
        <v>134</v>
      </c>
      <c r="B12">
        <f>GETPIVOTDATA("Sum of 05c Declined (excl vaccinated or contraindicated)",$A$1)</f>
        <v>8797</v>
      </c>
    </row>
    <row r="13" spans="1:2" x14ac:dyDescent="0.25">
      <c r="A13" t="s">
        <v>142</v>
      </c>
      <c r="B13">
        <f>GETPIVOTDATA("Sum of 05d Invited no outcome (excl vac, contr, decl)",$A$1)</f>
        <v>27364</v>
      </c>
    </row>
    <row r="14" spans="1:2" x14ac:dyDescent="0.25">
      <c r="A14" t="s">
        <v>192</v>
      </c>
      <c r="B14">
        <f>GETPIVOTDATA("Sum of 05e No contact coded [CALL]",$A$1)</f>
        <v>20874</v>
      </c>
    </row>
    <row r="15" spans="1:2" x14ac:dyDescent="0.25">
      <c r="A15" t="s">
        <v>337</v>
      </c>
      <c r="B15">
        <f>SUM(B10:B14)</f>
        <v>208041</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v>24146</v>
      </c>
    </row>
    <row r="3" spans="1:2" x14ac:dyDescent="0.25">
      <c r="A3" s="6" t="s">
        <v>313</v>
      </c>
      <c r="B3">
        <v>2</v>
      </c>
    </row>
    <row r="4" spans="1:2" x14ac:dyDescent="0.25">
      <c r="A4" s="6" t="s">
        <v>315</v>
      </c>
      <c r="B4">
        <v>1306</v>
      </c>
    </row>
    <row r="5" spans="1:2" x14ac:dyDescent="0.25">
      <c r="A5" s="6" t="s">
        <v>317</v>
      </c>
      <c r="B5">
        <v>6131</v>
      </c>
    </row>
    <row r="6" spans="1:2" x14ac:dyDescent="0.25">
      <c r="A6" s="6" t="s">
        <v>319</v>
      </c>
      <c r="B6">
        <v>3624</v>
      </c>
    </row>
    <row r="7" spans="1:2" x14ac:dyDescent="0.25">
      <c r="A7" s="6" t="s">
        <v>336</v>
      </c>
      <c r="B7">
        <v>1</v>
      </c>
    </row>
    <row r="10" spans="1:2" x14ac:dyDescent="0.25">
      <c r="A10" s="6" t="s">
        <v>187</v>
      </c>
      <c r="B10">
        <f>GETPIVOTDATA("Sum of 06a Vaccinated (Booster)",$A$1)</f>
        <v>24146</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1306</v>
      </c>
    </row>
    <row r="13" spans="1:2" x14ac:dyDescent="0.25">
      <c r="A13" t="s">
        <v>142</v>
      </c>
      <c r="B13">
        <f>GETPIVOTDATA("Sum of 06d Invited no outcome (excl vac, contr, decl)",$A$1)</f>
        <v>6131</v>
      </c>
    </row>
    <row r="14" spans="1:2" x14ac:dyDescent="0.25">
      <c r="A14" t="s">
        <v>192</v>
      </c>
      <c r="B14">
        <f>GETPIVOTDATA("Sum of 06e No contact coded [CALL]",$A$1)</f>
        <v>3624</v>
      </c>
    </row>
    <row r="15" spans="1:2" x14ac:dyDescent="0.25">
      <c r="A15" t="s">
        <v>337</v>
      </c>
      <c r="B15">
        <f>SUM(B10:B14)</f>
        <v>35209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v>11875</v>
      </c>
    </row>
    <row r="3" spans="1:2" x14ac:dyDescent="0.25">
      <c r="A3" s="6" t="s">
        <v>327</v>
      </c>
      <c r="B3">
        <v>0</v>
      </c>
    </row>
    <row r="4" spans="1:2" x14ac:dyDescent="0.25">
      <c r="A4" s="6" t="s">
        <v>329</v>
      </c>
      <c r="B4">
        <v>871</v>
      </c>
    </row>
    <row r="5" spans="1:2" x14ac:dyDescent="0.25">
      <c r="A5" s="6" t="s">
        <v>331</v>
      </c>
      <c r="B5">
        <v>304</v>
      </c>
    </row>
    <row r="6" spans="1:2" x14ac:dyDescent="0.25">
      <c r="A6" s="6" t="s">
        <v>333</v>
      </c>
      <c r="B6">
        <v>156</v>
      </c>
    </row>
    <row r="7" spans="1:2" x14ac:dyDescent="0.25">
      <c r="A7" s="6" t="s">
        <v>336</v>
      </c>
      <c r="B7">
        <v>1</v>
      </c>
    </row>
    <row r="10" spans="1:2" x14ac:dyDescent="0.25">
      <c r="A10" s="6" t="s">
        <v>187</v>
      </c>
      <c r="B10">
        <f>GETPIVOTDATA("Sum of 07a Vaccinated (Booster)",$A$1)</f>
        <v>11875</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871</v>
      </c>
    </row>
    <row r="13" spans="1:2" x14ac:dyDescent="0.25">
      <c r="A13" t="s">
        <v>142</v>
      </c>
      <c r="B13">
        <f>GETPIVOTDATA("Sum of 07d Invited no outcome (excl vac, contr, decl)",$A$1)</f>
        <v>304</v>
      </c>
    </row>
    <row r="14" spans="1:2" x14ac:dyDescent="0.25">
      <c r="A14" t="s">
        <v>192</v>
      </c>
      <c r="B14">
        <f>GETPIVOTDATA("Sum of 07e No contact coded [CALL]",$A$1)</f>
        <v>156</v>
      </c>
    </row>
    <row r="15" spans="1:2" x14ac:dyDescent="0.25">
      <c r="A15" t="s">
        <v>337</v>
      </c>
      <c r="B15">
        <f>SUM(B10:B14)</f>
        <v>13206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v>1</v>
      </c>
    </row>
    <row r="3" spans="1:2" x14ac:dyDescent="0.25">
      <c r="A3" s="6" t="s">
        <v>412</v>
      </c>
      <c r="B3">
        <v>384614</v>
      </c>
    </row>
    <row r="4" spans="1:2" x14ac:dyDescent="0.25">
      <c r="A4" s="6" t="s">
        <v>414</v>
      </c>
      <c r="B4">
        <v>3</v>
      </c>
    </row>
    <row r="5" spans="1:2" x14ac:dyDescent="0.25">
      <c r="A5" s="6" t="s">
        <v>415</v>
      </c>
      <c r="B5">
        <v>17565</v>
      </c>
    </row>
    <row r="6" spans="1:2" x14ac:dyDescent="0.25">
      <c r="A6" s="6" t="s">
        <v>416</v>
      </c>
      <c r="B6">
        <v>206535</v>
      </c>
    </row>
    <row r="7" spans="1:2" x14ac:dyDescent="0.25">
      <c r="A7" s="6" t="s">
        <v>417</v>
      </c>
      <c r="B7">
        <v>212875</v>
      </c>
    </row>
    <row r="10" spans="1:2" x14ac:dyDescent="0.25">
      <c r="A10" s="6" t="s">
        <v>187</v>
      </c>
      <c r="B10">
        <f>GETPIVOTDATA("Sum of 08a Vaccinated (Booster)",$A$1)</f>
        <v>384614</v>
      </c>
    </row>
    <row r="11" spans="1:2" x14ac:dyDescent="0.25">
      <c r="A11" t="s">
        <v>188</v>
      </c>
      <c r="B11">
        <f>GETPIVOTDATA("Sum of 08b Contraindicated (inc allergies, exclu vaccinated)",$A$1)</f>
        <v>3</v>
      </c>
    </row>
    <row r="12" spans="1:2" x14ac:dyDescent="0.25">
      <c r="A12" t="s">
        <v>134</v>
      </c>
      <c r="B12">
        <f>GETPIVOTDATA("Sum of 08c Declined (excl vaccinated or contraindicated)",$A$1)</f>
        <v>17565</v>
      </c>
    </row>
    <row r="13" spans="1:2" x14ac:dyDescent="0.25">
      <c r="A13" t="s">
        <v>142</v>
      </c>
      <c r="B13">
        <f>GETPIVOTDATA("Sum of 08d Invited no outcome (excl vac, contr, decl)",$A$1)</f>
        <v>206535</v>
      </c>
    </row>
    <row r="14" spans="1:2" x14ac:dyDescent="0.25">
      <c r="A14" t="s">
        <v>192</v>
      </c>
      <c r="B14">
        <f>GETPIVOTDATA("Sum of 08e No contact coded [CALL]",$A$1)</f>
        <v>212875</v>
      </c>
    </row>
    <row r="15" spans="1:2" x14ac:dyDescent="0.25">
      <c r="A15" t="s">
        <v>337</v>
      </c>
      <c r="B15">
        <f>SUM(B10:B14)</f>
        <v>821592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CI307"/>
  <sheetViews>
    <sheetView workbookViewId="0">
      <selection sqref="A1:CI307"/>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54.85546875" bestFit="1" customWidth="1"/>
    <col min="8" max="8" width="47.42578125" bestFit="1" customWidth="1"/>
    <col min="9" max="9" width="44.140625" bestFit="1" customWidth="1"/>
    <col min="10" max="10" width="28.7109375" bestFit="1" customWidth="1"/>
    <col min="11" max="11" width="62" bestFit="1" customWidth="1"/>
    <col min="12" max="12" width="47.42578125" bestFit="1" customWidth="1"/>
    <col min="13" max="13" width="28.7109375" bestFit="1" customWidth="1"/>
    <col min="14" max="14" width="28.85546875" bestFit="1" customWidth="1"/>
    <col min="15" max="15" width="47.42578125" bestFit="1" customWidth="1"/>
    <col min="16" max="16" width="44.140625" bestFit="1" customWidth="1"/>
    <col min="17" max="17" width="28.7109375" bestFit="1" customWidth="1"/>
    <col min="18" max="18" width="51.5703125" bestFit="1" customWidth="1"/>
    <col min="19" max="19" width="47.42578125" bestFit="1" customWidth="1"/>
    <col min="20" max="20" width="44.140625" bestFit="1" customWidth="1"/>
    <col min="21" max="21" width="28.7109375" bestFit="1" customWidth="1"/>
    <col min="22" max="22" width="26.7109375" bestFit="1" customWidth="1"/>
    <col min="23" max="23" width="47.42578125" bestFit="1" customWidth="1"/>
    <col min="24" max="24" width="44.140625" bestFit="1" customWidth="1"/>
    <col min="25" max="25" width="28.7109375" bestFit="1" customWidth="1"/>
    <col min="26" max="26" width="46.28515625" bestFit="1" customWidth="1"/>
    <col min="27" max="27" width="47.42578125" bestFit="1" customWidth="1"/>
    <col min="28" max="28" width="44.140625" bestFit="1" customWidth="1"/>
    <col min="29" max="29" width="28.7109375" bestFit="1" customWidth="1"/>
    <col min="30" max="30" width="40.85546875" bestFit="1" customWidth="1"/>
    <col min="31" max="31" width="47.42578125" bestFit="1" customWidth="1"/>
    <col min="32" max="32" width="44.140625" bestFit="1" customWidth="1"/>
    <col min="33" max="33" width="28.7109375" bestFit="1" customWidth="1"/>
    <col min="34" max="34" width="51.85546875" bestFit="1" customWidth="1"/>
    <col min="35" max="35" width="49.140625" bestFit="1" customWidth="1"/>
    <col min="36" max="36" width="45.85546875" bestFit="1" customWidth="1"/>
    <col min="37" max="37" width="30.28515625" bestFit="1" customWidth="1"/>
    <col min="38" max="38" width="51.85546875" bestFit="1" customWidth="1"/>
    <col min="39" max="39" width="49.140625" bestFit="1" customWidth="1"/>
    <col min="40" max="40" width="45.85546875" bestFit="1" customWidth="1"/>
    <col min="41" max="41" width="30.28515625" bestFit="1" customWidth="1"/>
    <col min="42" max="43" width="50.28515625" bestFit="1" customWidth="1"/>
    <col min="44" max="44" width="44.140625" bestFit="1" customWidth="1"/>
    <col min="45" max="49" width="50.28515625" bestFit="1" customWidth="1"/>
    <col min="50" max="51" width="25.5703125" bestFit="1" customWidth="1"/>
    <col min="52" max="58" width="24" bestFit="1" customWidth="1"/>
    <col min="59" max="59" width="28.85546875" bestFit="1" customWidth="1"/>
    <col min="60" max="60" width="50.28515625" bestFit="1" customWidth="1"/>
    <col min="61" max="61" width="47.42578125" bestFit="1" customWidth="1"/>
    <col min="62" max="62" width="44.140625" bestFit="1" customWidth="1"/>
    <col min="63" max="63" width="28.7109375" bestFit="1" customWidth="1"/>
    <col min="64" max="64" width="24" bestFit="1" customWidth="1"/>
    <col min="65" max="65" width="31.7109375" bestFit="1" customWidth="1"/>
    <col min="66" max="67" width="33.42578125" bestFit="1" customWidth="1"/>
    <col min="68" max="69" width="28.85546875" bestFit="1" customWidth="1"/>
    <col min="70" max="79" width="27.140625" bestFit="1" customWidth="1"/>
    <col min="80" max="86" width="25.5703125" bestFit="1" customWidth="1"/>
    <col min="87" max="87" width="25.5703125" customWidth="1"/>
    <col min="88" max="88" width="25.5703125" bestFit="1" customWidth="1"/>
  </cols>
  <sheetData>
    <row r="1" spans="1:87" x14ac:dyDescent="0.25">
      <c r="A1" t="s">
        <v>338</v>
      </c>
      <c r="B1" t="s">
        <v>339</v>
      </c>
      <c r="C1" t="s">
        <v>340</v>
      </c>
      <c r="D1" s="1" t="s">
        <v>341</v>
      </c>
      <c r="E1" t="s">
        <v>342</v>
      </c>
      <c r="F1" t="s">
        <v>343</v>
      </c>
      <c r="G1" t="s">
        <v>345</v>
      </c>
      <c r="H1" t="s">
        <v>348</v>
      </c>
      <c r="I1" t="s">
        <v>349</v>
      </c>
      <c r="J1" t="s">
        <v>350</v>
      </c>
      <c r="K1" t="s">
        <v>351</v>
      </c>
      <c r="L1" t="s">
        <v>353</v>
      </c>
      <c r="M1" t="s">
        <v>354</v>
      </c>
      <c r="N1" t="s">
        <v>355</v>
      </c>
      <c r="O1" t="s">
        <v>357</v>
      </c>
      <c r="P1" t="s">
        <v>358</v>
      </c>
      <c r="Q1" t="s">
        <v>359</v>
      </c>
      <c r="R1" t="s">
        <v>360</v>
      </c>
      <c r="S1" t="s">
        <v>362</v>
      </c>
      <c r="T1" t="s">
        <v>363</v>
      </c>
      <c r="U1" t="s">
        <v>364</v>
      </c>
      <c r="V1" t="s">
        <v>365</v>
      </c>
      <c r="W1" t="s">
        <v>367</v>
      </c>
      <c r="X1" t="s">
        <v>368</v>
      </c>
      <c r="Y1" t="s">
        <v>369</v>
      </c>
      <c r="Z1" t="s">
        <v>370</v>
      </c>
      <c r="AA1" t="s">
        <v>372</v>
      </c>
      <c r="AB1" t="s">
        <v>373</v>
      </c>
      <c r="AC1" t="s">
        <v>374</v>
      </c>
      <c r="AD1" t="s">
        <v>375</v>
      </c>
      <c r="AE1" t="s">
        <v>377</v>
      </c>
      <c r="AF1" t="s">
        <v>378</v>
      </c>
      <c r="AG1" t="s">
        <v>379</v>
      </c>
      <c r="AH1" t="s">
        <v>380</v>
      </c>
      <c r="AI1" t="s">
        <v>381</v>
      </c>
      <c r="AJ1" t="s">
        <v>382</v>
      </c>
      <c r="AK1" t="s">
        <v>383</v>
      </c>
      <c r="AL1" t="s">
        <v>384</v>
      </c>
      <c r="AM1" t="s">
        <v>385</v>
      </c>
      <c r="AN1" t="s">
        <v>386</v>
      </c>
      <c r="AO1" t="s">
        <v>387</v>
      </c>
      <c r="AP1" t="s">
        <v>388</v>
      </c>
      <c r="AQ1" t="s">
        <v>389</v>
      </c>
      <c r="AR1" t="s">
        <v>390</v>
      </c>
      <c r="AS1" t="s">
        <v>391</v>
      </c>
      <c r="AT1" t="s">
        <v>392</v>
      </c>
      <c r="AU1" t="s">
        <v>393</v>
      </c>
      <c r="AV1" t="s">
        <v>394</v>
      </c>
      <c r="AW1" t="s">
        <v>395</v>
      </c>
      <c r="AX1" t="s">
        <v>396</v>
      </c>
      <c r="AY1" t="s">
        <v>397</v>
      </c>
      <c r="AZ1" t="s">
        <v>398</v>
      </c>
      <c r="BA1" t="s">
        <v>399</v>
      </c>
      <c r="BB1" t="s">
        <v>400</v>
      </c>
      <c r="BC1" t="s">
        <v>401</v>
      </c>
      <c r="BD1" t="s">
        <v>402</v>
      </c>
      <c r="BE1" t="s">
        <v>403</v>
      </c>
      <c r="BF1" t="s">
        <v>404</v>
      </c>
      <c r="BG1" t="s">
        <v>787</v>
      </c>
      <c r="BH1" t="s">
        <v>407</v>
      </c>
      <c r="BI1" t="s">
        <v>408</v>
      </c>
      <c r="BJ1" t="s">
        <v>409</v>
      </c>
      <c r="BK1" t="s">
        <v>410</v>
      </c>
      <c r="BL1" t="s">
        <v>411</v>
      </c>
      <c r="BM1" t="s">
        <v>426</v>
      </c>
      <c r="BN1" t="s">
        <v>424</v>
      </c>
      <c r="BO1" t="s">
        <v>425</v>
      </c>
      <c r="BP1" t="s">
        <v>441</v>
      </c>
      <c r="BQ1" t="s">
        <v>442</v>
      </c>
      <c r="BR1" t="s">
        <v>443</v>
      </c>
      <c r="BS1" t="s">
        <v>444</v>
      </c>
      <c r="BT1" t="s">
        <v>445</v>
      </c>
      <c r="BU1" t="s">
        <v>447</v>
      </c>
      <c r="BV1" t="s">
        <v>448</v>
      </c>
      <c r="BW1" t="s">
        <v>450</v>
      </c>
      <c r="BX1" t="s">
        <v>449</v>
      </c>
      <c r="BY1" t="s">
        <v>446</v>
      </c>
      <c r="BZ1" t="s">
        <v>344</v>
      </c>
      <c r="CA1" t="s">
        <v>346</v>
      </c>
      <c r="CB1" t="s">
        <v>347</v>
      </c>
      <c r="CC1" t="s">
        <v>352</v>
      </c>
      <c r="CD1" t="s">
        <v>356</v>
      </c>
      <c r="CE1" t="s">
        <v>361</v>
      </c>
      <c r="CF1" t="s">
        <v>366</v>
      </c>
      <c r="CG1" t="s">
        <v>371</v>
      </c>
      <c r="CH1" t="s">
        <v>376</v>
      </c>
      <c r="CI1" t="s">
        <v>406</v>
      </c>
    </row>
    <row r="2" spans="1:87" x14ac:dyDescent="0.25">
      <c r="A2" t="s">
        <v>474</v>
      </c>
      <c r="B2" t="s">
        <v>475</v>
      </c>
      <c r="C2" t="s">
        <v>476</v>
      </c>
      <c r="D2" s="1">
        <v>44872</v>
      </c>
      <c r="E2">
        <v>99</v>
      </c>
      <c r="F2">
        <v>0</v>
      </c>
      <c r="G2">
        <v>0</v>
      </c>
      <c r="H2">
        <v>1</v>
      </c>
      <c r="I2">
        <v>5</v>
      </c>
      <c r="J2">
        <v>10</v>
      </c>
      <c r="K2">
        <v>2</v>
      </c>
      <c r="L2">
        <v>0</v>
      </c>
      <c r="M2">
        <v>0</v>
      </c>
      <c r="N2">
        <v>257</v>
      </c>
      <c r="O2">
        <v>2</v>
      </c>
      <c r="P2">
        <v>8</v>
      </c>
      <c r="Q2">
        <v>19</v>
      </c>
      <c r="R2">
        <v>1169</v>
      </c>
      <c r="S2">
        <v>22</v>
      </c>
      <c r="T2">
        <v>94</v>
      </c>
      <c r="U2">
        <v>129</v>
      </c>
      <c r="V2">
        <v>735</v>
      </c>
      <c r="W2">
        <v>2</v>
      </c>
      <c r="X2">
        <v>38</v>
      </c>
      <c r="Y2">
        <v>193</v>
      </c>
      <c r="Z2">
        <v>161</v>
      </c>
      <c r="AA2">
        <v>0</v>
      </c>
      <c r="AB2">
        <v>16</v>
      </c>
      <c r="AC2">
        <v>18</v>
      </c>
      <c r="AD2">
        <v>20</v>
      </c>
      <c r="AE2">
        <v>0</v>
      </c>
      <c r="AF2">
        <v>1</v>
      </c>
      <c r="AG2">
        <v>0</v>
      </c>
      <c r="AH2">
        <v>0</v>
      </c>
      <c r="AI2">
        <v>0</v>
      </c>
      <c r="AJ2">
        <v>0</v>
      </c>
      <c r="AK2">
        <v>0</v>
      </c>
      <c r="AL2">
        <v>0</v>
      </c>
      <c r="AM2">
        <v>0</v>
      </c>
      <c r="AN2">
        <v>0</v>
      </c>
      <c r="AO2">
        <v>0</v>
      </c>
      <c r="AP2">
        <v>0</v>
      </c>
      <c r="AQ2">
        <v>0</v>
      </c>
      <c r="AR2">
        <v>0</v>
      </c>
      <c r="AS2">
        <v>0</v>
      </c>
      <c r="AT2">
        <v>0</v>
      </c>
      <c r="AU2">
        <v>0</v>
      </c>
      <c r="AV2">
        <v>0</v>
      </c>
      <c r="AW2">
        <v>0</v>
      </c>
      <c r="AX2">
        <v>0</v>
      </c>
      <c r="AY2">
        <v>0</v>
      </c>
      <c r="AZ2">
        <v>76</v>
      </c>
      <c r="BA2">
        <v>2</v>
      </c>
      <c r="BB2">
        <v>217</v>
      </c>
      <c r="BC2">
        <v>877</v>
      </c>
      <c r="BD2">
        <v>484</v>
      </c>
      <c r="BE2">
        <v>118</v>
      </c>
      <c r="BF2">
        <v>19</v>
      </c>
      <c r="BG2">
        <v>3393</v>
      </c>
      <c r="BH2">
        <v>0</v>
      </c>
      <c r="BI2">
        <v>16</v>
      </c>
      <c r="BJ2">
        <v>211</v>
      </c>
      <c r="BK2">
        <v>1208</v>
      </c>
      <c r="BL2">
        <v>1805</v>
      </c>
      <c r="BM2">
        <v>18</v>
      </c>
      <c r="BN2">
        <v>0</v>
      </c>
      <c r="BO2">
        <v>0</v>
      </c>
      <c r="BP2">
        <v>0</v>
      </c>
      <c r="BQ2">
        <v>0</v>
      </c>
      <c r="BR2">
        <v>14</v>
      </c>
      <c r="BS2">
        <v>1</v>
      </c>
      <c r="BT2">
        <v>96</v>
      </c>
      <c r="BU2">
        <v>63</v>
      </c>
      <c r="BV2">
        <v>4</v>
      </c>
      <c r="BW2">
        <v>20</v>
      </c>
      <c r="BX2">
        <v>3</v>
      </c>
      <c r="BY2">
        <v>129</v>
      </c>
      <c r="BZ2">
        <v>0</v>
      </c>
      <c r="CA2">
        <v>0</v>
      </c>
      <c r="CB2">
        <v>53</v>
      </c>
      <c r="CC2">
        <v>2</v>
      </c>
      <c r="CD2">
        <v>174</v>
      </c>
      <c r="CE2">
        <v>575</v>
      </c>
      <c r="CF2">
        <v>317</v>
      </c>
      <c r="CG2">
        <v>57</v>
      </c>
      <c r="CH2">
        <v>15</v>
      </c>
      <c r="CI2">
        <v>714</v>
      </c>
    </row>
    <row r="3" spans="1:87" x14ac:dyDescent="0.25">
      <c r="A3" t="s">
        <v>474</v>
      </c>
      <c r="B3" t="s">
        <v>475</v>
      </c>
      <c r="C3" t="s">
        <v>477</v>
      </c>
      <c r="D3" s="1">
        <v>44872</v>
      </c>
      <c r="E3">
        <v>229</v>
      </c>
      <c r="F3">
        <v>5</v>
      </c>
      <c r="G3">
        <v>1</v>
      </c>
      <c r="H3">
        <v>8</v>
      </c>
      <c r="I3">
        <v>18</v>
      </c>
      <c r="J3">
        <v>6</v>
      </c>
      <c r="K3">
        <v>2</v>
      </c>
      <c r="L3">
        <v>0</v>
      </c>
      <c r="M3">
        <v>0</v>
      </c>
      <c r="N3">
        <v>583</v>
      </c>
      <c r="O3">
        <v>61</v>
      </c>
      <c r="P3">
        <v>41</v>
      </c>
      <c r="Q3">
        <v>2</v>
      </c>
      <c r="R3">
        <v>2848</v>
      </c>
      <c r="S3">
        <v>77</v>
      </c>
      <c r="T3">
        <v>275</v>
      </c>
      <c r="U3">
        <v>160</v>
      </c>
      <c r="V3">
        <v>1956</v>
      </c>
      <c r="W3">
        <v>49</v>
      </c>
      <c r="X3">
        <v>411</v>
      </c>
      <c r="Y3">
        <v>45</v>
      </c>
      <c r="Z3">
        <v>423</v>
      </c>
      <c r="AA3">
        <v>16</v>
      </c>
      <c r="AB3">
        <v>57</v>
      </c>
      <c r="AC3">
        <v>39</v>
      </c>
      <c r="AD3">
        <v>57</v>
      </c>
      <c r="AE3">
        <v>4</v>
      </c>
      <c r="AF3">
        <v>0</v>
      </c>
      <c r="AG3">
        <v>0</v>
      </c>
      <c r="AH3">
        <v>0</v>
      </c>
      <c r="AI3">
        <v>0</v>
      </c>
      <c r="AJ3">
        <v>0</v>
      </c>
      <c r="AK3">
        <v>0</v>
      </c>
      <c r="AL3">
        <v>0</v>
      </c>
      <c r="AM3">
        <v>0</v>
      </c>
      <c r="AN3">
        <v>0</v>
      </c>
      <c r="AO3">
        <v>0</v>
      </c>
      <c r="AP3">
        <v>0</v>
      </c>
      <c r="AQ3">
        <v>0</v>
      </c>
      <c r="AR3">
        <v>0</v>
      </c>
      <c r="AS3">
        <v>0</v>
      </c>
      <c r="AT3">
        <v>1</v>
      </c>
      <c r="AU3">
        <v>0</v>
      </c>
      <c r="AV3">
        <v>0</v>
      </c>
      <c r="AW3">
        <v>0</v>
      </c>
      <c r="AX3">
        <v>5</v>
      </c>
      <c r="AY3">
        <v>1</v>
      </c>
      <c r="AZ3">
        <v>194</v>
      </c>
      <c r="BA3">
        <v>2</v>
      </c>
      <c r="BB3">
        <v>468</v>
      </c>
      <c r="BC3">
        <v>2225</v>
      </c>
      <c r="BD3">
        <v>1397</v>
      </c>
      <c r="BE3">
        <v>293</v>
      </c>
      <c r="BF3">
        <v>52</v>
      </c>
      <c r="BG3">
        <v>8372</v>
      </c>
      <c r="BH3">
        <v>0</v>
      </c>
      <c r="BI3">
        <v>187</v>
      </c>
      <c r="BJ3">
        <v>796</v>
      </c>
      <c r="BK3">
        <v>2402</v>
      </c>
      <c r="BL3">
        <v>4534</v>
      </c>
      <c r="BM3">
        <v>77</v>
      </c>
      <c r="BN3">
        <v>2</v>
      </c>
      <c r="BO3">
        <v>0</v>
      </c>
      <c r="BP3">
        <v>2</v>
      </c>
      <c r="BQ3">
        <v>0</v>
      </c>
      <c r="BR3">
        <v>59</v>
      </c>
      <c r="BS3">
        <v>1</v>
      </c>
      <c r="BT3">
        <v>249</v>
      </c>
      <c r="BU3">
        <v>254</v>
      </c>
      <c r="BV3">
        <v>15</v>
      </c>
      <c r="BW3">
        <v>82</v>
      </c>
      <c r="BX3">
        <v>34</v>
      </c>
      <c r="BY3">
        <v>478</v>
      </c>
      <c r="BZ3">
        <v>5</v>
      </c>
      <c r="CA3">
        <v>1</v>
      </c>
      <c r="CB3">
        <v>149</v>
      </c>
      <c r="CC3">
        <v>2</v>
      </c>
      <c r="CD3">
        <v>411</v>
      </c>
      <c r="CE3">
        <v>1466</v>
      </c>
      <c r="CF3">
        <v>956</v>
      </c>
      <c r="CG3">
        <v>166</v>
      </c>
      <c r="CH3">
        <v>49</v>
      </c>
      <c r="CI3">
        <v>2065</v>
      </c>
    </row>
    <row r="4" spans="1:87" x14ac:dyDescent="0.25">
      <c r="A4" t="s">
        <v>474</v>
      </c>
      <c r="B4" t="s">
        <v>478</v>
      </c>
      <c r="C4" t="s">
        <v>479</v>
      </c>
      <c r="D4" s="1">
        <v>44872</v>
      </c>
      <c r="E4">
        <v>254</v>
      </c>
      <c r="F4">
        <v>7</v>
      </c>
      <c r="G4">
        <v>6</v>
      </c>
      <c r="H4">
        <v>15</v>
      </c>
      <c r="I4">
        <v>0</v>
      </c>
      <c r="J4">
        <v>5</v>
      </c>
      <c r="K4">
        <v>22</v>
      </c>
      <c r="L4">
        <v>1</v>
      </c>
      <c r="M4">
        <v>0</v>
      </c>
      <c r="N4">
        <v>598</v>
      </c>
      <c r="O4">
        <v>34</v>
      </c>
      <c r="P4">
        <v>0</v>
      </c>
      <c r="Q4">
        <v>3</v>
      </c>
      <c r="R4">
        <v>1598</v>
      </c>
      <c r="S4">
        <v>73</v>
      </c>
      <c r="T4">
        <v>41</v>
      </c>
      <c r="U4">
        <v>98</v>
      </c>
      <c r="V4">
        <v>1235</v>
      </c>
      <c r="W4">
        <v>17</v>
      </c>
      <c r="X4">
        <v>37</v>
      </c>
      <c r="Y4">
        <v>174</v>
      </c>
      <c r="Z4">
        <v>319</v>
      </c>
      <c r="AA4">
        <v>6</v>
      </c>
      <c r="AB4">
        <v>13</v>
      </c>
      <c r="AC4">
        <v>45</v>
      </c>
      <c r="AD4">
        <v>103</v>
      </c>
      <c r="AE4">
        <v>11</v>
      </c>
      <c r="AF4">
        <v>0</v>
      </c>
      <c r="AG4">
        <v>3</v>
      </c>
      <c r="AH4">
        <v>0</v>
      </c>
      <c r="AI4">
        <v>1</v>
      </c>
      <c r="AJ4">
        <v>0</v>
      </c>
      <c r="AK4">
        <v>0</v>
      </c>
      <c r="AL4">
        <v>0</v>
      </c>
      <c r="AM4">
        <v>0</v>
      </c>
      <c r="AN4">
        <v>0</v>
      </c>
      <c r="AO4">
        <v>0</v>
      </c>
      <c r="AP4">
        <v>0</v>
      </c>
      <c r="AQ4">
        <v>0</v>
      </c>
      <c r="AR4">
        <v>0</v>
      </c>
      <c r="AS4">
        <v>0</v>
      </c>
      <c r="AT4">
        <v>0</v>
      </c>
      <c r="AU4">
        <v>0</v>
      </c>
      <c r="AV4">
        <v>0</v>
      </c>
      <c r="AW4">
        <v>0</v>
      </c>
      <c r="AX4">
        <v>6</v>
      </c>
      <c r="AY4">
        <v>6</v>
      </c>
      <c r="AZ4">
        <v>231</v>
      </c>
      <c r="BA4">
        <v>21</v>
      </c>
      <c r="BB4">
        <v>546</v>
      </c>
      <c r="BC4">
        <v>1348</v>
      </c>
      <c r="BD4">
        <v>984</v>
      </c>
      <c r="BE4">
        <v>245</v>
      </c>
      <c r="BF4">
        <v>87</v>
      </c>
      <c r="BG4">
        <v>4661</v>
      </c>
      <c r="BH4">
        <v>0</v>
      </c>
      <c r="BI4">
        <v>116</v>
      </c>
      <c r="BJ4">
        <v>176</v>
      </c>
      <c r="BK4">
        <v>1324</v>
      </c>
      <c r="BL4">
        <v>2827</v>
      </c>
      <c r="BM4">
        <v>103</v>
      </c>
      <c r="BN4">
        <v>5</v>
      </c>
      <c r="BO4">
        <v>5</v>
      </c>
      <c r="BP4">
        <v>4</v>
      </c>
      <c r="BQ4">
        <v>5</v>
      </c>
      <c r="BR4">
        <v>88</v>
      </c>
      <c r="BS4">
        <v>15</v>
      </c>
      <c r="BT4">
        <v>326</v>
      </c>
      <c r="BU4">
        <v>207</v>
      </c>
      <c r="BV4">
        <v>7</v>
      </c>
      <c r="BW4">
        <v>38</v>
      </c>
      <c r="BX4">
        <v>40</v>
      </c>
      <c r="BY4">
        <v>286</v>
      </c>
      <c r="BZ4">
        <v>6</v>
      </c>
      <c r="CA4">
        <v>6</v>
      </c>
      <c r="CB4">
        <v>197</v>
      </c>
      <c r="CC4">
        <v>20</v>
      </c>
      <c r="CD4">
        <v>499</v>
      </c>
      <c r="CE4">
        <v>974</v>
      </c>
      <c r="CF4">
        <v>731</v>
      </c>
      <c r="CG4">
        <v>122</v>
      </c>
      <c r="CH4">
        <v>77</v>
      </c>
      <c r="CI4">
        <v>1317</v>
      </c>
    </row>
    <row r="5" spans="1:87" x14ac:dyDescent="0.25">
      <c r="A5" t="s">
        <v>474</v>
      </c>
      <c r="B5" t="s">
        <v>480</v>
      </c>
      <c r="C5" t="s">
        <v>481</v>
      </c>
      <c r="D5" s="1">
        <v>44872</v>
      </c>
      <c r="E5">
        <v>97</v>
      </c>
      <c r="F5">
        <v>2</v>
      </c>
      <c r="G5">
        <v>0</v>
      </c>
      <c r="H5">
        <v>2</v>
      </c>
      <c r="I5">
        <v>6</v>
      </c>
      <c r="J5">
        <v>3</v>
      </c>
      <c r="K5">
        <v>0</v>
      </c>
      <c r="L5">
        <v>0</v>
      </c>
      <c r="M5">
        <v>0</v>
      </c>
      <c r="N5">
        <v>356</v>
      </c>
      <c r="O5">
        <v>8</v>
      </c>
      <c r="P5">
        <v>4</v>
      </c>
      <c r="Q5">
        <v>14</v>
      </c>
      <c r="R5">
        <v>1200</v>
      </c>
      <c r="S5">
        <v>23</v>
      </c>
      <c r="T5">
        <v>75</v>
      </c>
      <c r="U5">
        <v>117</v>
      </c>
      <c r="V5">
        <v>770</v>
      </c>
      <c r="W5">
        <v>1</v>
      </c>
      <c r="X5">
        <v>17</v>
      </c>
      <c r="Y5">
        <v>102</v>
      </c>
      <c r="Z5">
        <v>156</v>
      </c>
      <c r="AA5">
        <v>1</v>
      </c>
      <c r="AB5">
        <v>6</v>
      </c>
      <c r="AC5">
        <v>23</v>
      </c>
      <c r="AD5">
        <v>32</v>
      </c>
      <c r="AE5">
        <v>0</v>
      </c>
      <c r="AF5">
        <v>0</v>
      </c>
      <c r="AG5">
        <v>0</v>
      </c>
      <c r="AH5">
        <v>0</v>
      </c>
      <c r="AI5">
        <v>0</v>
      </c>
      <c r="AJ5">
        <v>0</v>
      </c>
      <c r="AK5">
        <v>0</v>
      </c>
      <c r="AL5">
        <v>0</v>
      </c>
      <c r="AM5">
        <v>0</v>
      </c>
      <c r="AN5">
        <v>0</v>
      </c>
      <c r="AO5">
        <v>0</v>
      </c>
      <c r="AP5">
        <v>0</v>
      </c>
      <c r="AQ5">
        <v>0</v>
      </c>
      <c r="AR5">
        <v>0</v>
      </c>
      <c r="AS5">
        <v>0</v>
      </c>
      <c r="AT5">
        <v>0</v>
      </c>
      <c r="AU5">
        <v>0</v>
      </c>
      <c r="AV5">
        <v>0</v>
      </c>
      <c r="AW5">
        <v>0</v>
      </c>
      <c r="AX5">
        <v>2</v>
      </c>
      <c r="AY5">
        <v>0</v>
      </c>
      <c r="AZ5">
        <v>82</v>
      </c>
      <c r="BA5">
        <v>0</v>
      </c>
      <c r="BB5">
        <v>322</v>
      </c>
      <c r="BC5">
        <v>955</v>
      </c>
      <c r="BD5">
        <v>634</v>
      </c>
      <c r="BE5">
        <v>117</v>
      </c>
      <c r="BF5">
        <v>31</v>
      </c>
      <c r="BG5">
        <v>2734</v>
      </c>
      <c r="BH5">
        <v>0</v>
      </c>
      <c r="BI5">
        <v>18</v>
      </c>
      <c r="BJ5">
        <v>130</v>
      </c>
      <c r="BK5">
        <v>800</v>
      </c>
      <c r="BL5">
        <v>1658</v>
      </c>
      <c r="BM5">
        <v>33</v>
      </c>
      <c r="BN5">
        <v>1</v>
      </c>
      <c r="BO5">
        <v>0</v>
      </c>
      <c r="BP5">
        <v>0</v>
      </c>
      <c r="BQ5">
        <v>0</v>
      </c>
      <c r="BR5">
        <v>28</v>
      </c>
      <c r="BS5">
        <v>0</v>
      </c>
      <c r="BT5">
        <v>190</v>
      </c>
      <c r="BU5">
        <v>127</v>
      </c>
      <c r="BV5">
        <v>12</v>
      </c>
      <c r="BW5">
        <v>39</v>
      </c>
      <c r="BX5">
        <v>8</v>
      </c>
      <c r="BY5">
        <v>222</v>
      </c>
      <c r="BZ5">
        <v>1</v>
      </c>
      <c r="CA5">
        <v>0</v>
      </c>
      <c r="CB5">
        <v>68</v>
      </c>
      <c r="CC5">
        <v>0</v>
      </c>
      <c r="CD5">
        <v>303</v>
      </c>
      <c r="CE5">
        <v>697</v>
      </c>
      <c r="CF5">
        <v>488</v>
      </c>
      <c r="CG5">
        <v>67</v>
      </c>
      <c r="CH5">
        <v>28</v>
      </c>
      <c r="CI5">
        <v>829</v>
      </c>
    </row>
    <row r="6" spans="1:87" x14ac:dyDescent="0.25">
      <c r="A6" t="s">
        <v>474</v>
      </c>
      <c r="B6" t="s">
        <v>482</v>
      </c>
      <c r="C6" t="s">
        <v>483</v>
      </c>
      <c r="D6" s="1">
        <v>44872</v>
      </c>
      <c r="E6">
        <v>68</v>
      </c>
      <c r="F6">
        <v>0</v>
      </c>
      <c r="G6">
        <v>3</v>
      </c>
      <c r="H6">
        <v>3</v>
      </c>
      <c r="I6">
        <v>3</v>
      </c>
      <c r="J6">
        <v>2</v>
      </c>
      <c r="K6">
        <v>41</v>
      </c>
      <c r="L6">
        <v>1</v>
      </c>
      <c r="M6">
        <v>3</v>
      </c>
      <c r="N6">
        <v>217</v>
      </c>
      <c r="O6">
        <v>25</v>
      </c>
      <c r="P6">
        <v>5</v>
      </c>
      <c r="Q6">
        <v>12</v>
      </c>
      <c r="R6">
        <v>946</v>
      </c>
      <c r="S6">
        <v>45</v>
      </c>
      <c r="T6">
        <v>107</v>
      </c>
      <c r="U6">
        <v>79</v>
      </c>
      <c r="V6">
        <v>667</v>
      </c>
      <c r="W6">
        <v>39</v>
      </c>
      <c r="X6">
        <v>82</v>
      </c>
      <c r="Y6">
        <v>77</v>
      </c>
      <c r="Z6">
        <v>136</v>
      </c>
      <c r="AA6">
        <v>0</v>
      </c>
      <c r="AB6">
        <v>14</v>
      </c>
      <c r="AC6">
        <v>21</v>
      </c>
      <c r="AD6">
        <v>24</v>
      </c>
      <c r="AE6">
        <v>1</v>
      </c>
      <c r="AF6">
        <v>0</v>
      </c>
      <c r="AG6">
        <v>2</v>
      </c>
      <c r="AH6">
        <v>0</v>
      </c>
      <c r="AI6">
        <v>0</v>
      </c>
      <c r="AJ6">
        <v>0</v>
      </c>
      <c r="AK6">
        <v>0</v>
      </c>
      <c r="AL6">
        <v>0</v>
      </c>
      <c r="AM6">
        <v>1</v>
      </c>
      <c r="AN6">
        <v>0</v>
      </c>
      <c r="AO6">
        <v>0</v>
      </c>
      <c r="AP6">
        <v>0</v>
      </c>
      <c r="AQ6">
        <v>0</v>
      </c>
      <c r="AR6">
        <v>2</v>
      </c>
      <c r="AS6">
        <v>0</v>
      </c>
      <c r="AT6">
        <v>0</v>
      </c>
      <c r="AU6">
        <v>0</v>
      </c>
      <c r="AV6">
        <v>0</v>
      </c>
      <c r="AW6">
        <v>0</v>
      </c>
      <c r="AX6">
        <v>0</v>
      </c>
      <c r="AY6">
        <v>2</v>
      </c>
      <c r="AZ6">
        <v>60</v>
      </c>
      <c r="BA6">
        <v>34</v>
      </c>
      <c r="BB6">
        <v>171</v>
      </c>
      <c r="BC6">
        <v>678</v>
      </c>
      <c r="BD6">
        <v>458</v>
      </c>
      <c r="BE6">
        <v>88</v>
      </c>
      <c r="BF6">
        <v>19</v>
      </c>
      <c r="BG6">
        <v>3043</v>
      </c>
      <c r="BH6">
        <v>0</v>
      </c>
      <c r="BI6">
        <v>17</v>
      </c>
      <c r="BJ6">
        <v>289</v>
      </c>
      <c r="BK6">
        <v>1121</v>
      </c>
      <c r="BL6">
        <v>1461</v>
      </c>
      <c r="BM6">
        <v>19</v>
      </c>
      <c r="BN6">
        <v>0</v>
      </c>
      <c r="BO6">
        <v>2</v>
      </c>
      <c r="BP6">
        <v>0</v>
      </c>
      <c r="BQ6">
        <v>0</v>
      </c>
      <c r="BR6">
        <v>12</v>
      </c>
      <c r="BS6">
        <v>2</v>
      </c>
      <c r="BT6">
        <v>83</v>
      </c>
      <c r="BU6">
        <v>81</v>
      </c>
      <c r="BV6">
        <v>3</v>
      </c>
      <c r="BW6">
        <v>31</v>
      </c>
      <c r="BX6">
        <v>8</v>
      </c>
      <c r="BY6">
        <v>119</v>
      </c>
      <c r="BZ6">
        <v>0</v>
      </c>
      <c r="CA6">
        <v>2</v>
      </c>
      <c r="CB6">
        <v>42</v>
      </c>
      <c r="CC6">
        <v>32</v>
      </c>
      <c r="CD6">
        <v>149</v>
      </c>
      <c r="CE6">
        <v>446</v>
      </c>
      <c r="CF6">
        <v>309</v>
      </c>
      <c r="CG6">
        <v>41</v>
      </c>
      <c r="CH6">
        <v>16</v>
      </c>
      <c r="CI6">
        <v>640</v>
      </c>
    </row>
    <row r="7" spans="1:87" x14ac:dyDescent="0.25">
      <c r="A7" t="s">
        <v>474</v>
      </c>
      <c r="B7" t="s">
        <v>482</v>
      </c>
      <c r="C7" t="s">
        <v>484</v>
      </c>
      <c r="D7" s="1">
        <v>44872</v>
      </c>
      <c r="E7">
        <v>82</v>
      </c>
      <c r="F7">
        <v>4</v>
      </c>
      <c r="G7">
        <v>3</v>
      </c>
      <c r="H7">
        <v>1</v>
      </c>
      <c r="I7">
        <v>5</v>
      </c>
      <c r="J7">
        <v>4</v>
      </c>
      <c r="K7">
        <v>29</v>
      </c>
      <c r="L7">
        <v>3</v>
      </c>
      <c r="M7">
        <v>0</v>
      </c>
      <c r="N7">
        <v>408</v>
      </c>
      <c r="O7">
        <v>4</v>
      </c>
      <c r="P7">
        <v>13</v>
      </c>
      <c r="Q7">
        <v>12</v>
      </c>
      <c r="R7">
        <v>914</v>
      </c>
      <c r="S7">
        <v>17</v>
      </c>
      <c r="T7">
        <v>68</v>
      </c>
      <c r="U7">
        <v>78</v>
      </c>
      <c r="V7">
        <v>674</v>
      </c>
      <c r="W7">
        <v>5</v>
      </c>
      <c r="X7">
        <v>35</v>
      </c>
      <c r="Y7">
        <v>85</v>
      </c>
      <c r="Z7">
        <v>112</v>
      </c>
      <c r="AA7">
        <v>0</v>
      </c>
      <c r="AB7">
        <v>4</v>
      </c>
      <c r="AC7">
        <v>22</v>
      </c>
      <c r="AD7">
        <v>25</v>
      </c>
      <c r="AE7">
        <v>2</v>
      </c>
      <c r="AF7">
        <v>0</v>
      </c>
      <c r="AG7">
        <v>0</v>
      </c>
      <c r="AH7">
        <v>0</v>
      </c>
      <c r="AI7">
        <v>0</v>
      </c>
      <c r="AJ7">
        <v>1</v>
      </c>
      <c r="AK7">
        <v>0</v>
      </c>
      <c r="AL7">
        <v>0</v>
      </c>
      <c r="AM7">
        <v>0</v>
      </c>
      <c r="AN7">
        <v>1</v>
      </c>
      <c r="AO7">
        <v>0</v>
      </c>
      <c r="AP7">
        <v>0</v>
      </c>
      <c r="AQ7">
        <v>0</v>
      </c>
      <c r="AR7">
        <v>0</v>
      </c>
      <c r="AS7">
        <v>0</v>
      </c>
      <c r="AT7">
        <v>0</v>
      </c>
      <c r="AU7">
        <v>0</v>
      </c>
      <c r="AV7">
        <v>0</v>
      </c>
      <c r="AW7">
        <v>0</v>
      </c>
      <c r="AX7">
        <v>3</v>
      </c>
      <c r="AY7">
        <v>1</v>
      </c>
      <c r="AZ7">
        <v>69</v>
      </c>
      <c r="BA7">
        <v>22</v>
      </c>
      <c r="BB7">
        <v>372</v>
      </c>
      <c r="BC7">
        <v>721</v>
      </c>
      <c r="BD7">
        <v>533</v>
      </c>
      <c r="BE7">
        <v>82</v>
      </c>
      <c r="BF7">
        <v>22</v>
      </c>
      <c r="BG7">
        <v>2465</v>
      </c>
      <c r="BH7">
        <v>0</v>
      </c>
      <c r="BI7">
        <v>41</v>
      </c>
      <c r="BJ7">
        <v>146</v>
      </c>
      <c r="BK7">
        <v>869</v>
      </c>
      <c r="BL7">
        <v>1308</v>
      </c>
      <c r="BM7">
        <v>30</v>
      </c>
      <c r="BN7">
        <v>2</v>
      </c>
      <c r="BO7">
        <v>0</v>
      </c>
      <c r="BP7">
        <v>1</v>
      </c>
      <c r="BQ7">
        <v>0</v>
      </c>
      <c r="BR7">
        <v>25</v>
      </c>
      <c r="BS7">
        <v>17</v>
      </c>
      <c r="BT7">
        <v>232</v>
      </c>
      <c r="BU7">
        <v>112</v>
      </c>
      <c r="BV7">
        <v>4</v>
      </c>
      <c r="BW7">
        <v>27</v>
      </c>
      <c r="BX7">
        <v>16</v>
      </c>
      <c r="BY7">
        <v>191</v>
      </c>
      <c r="BZ7">
        <v>3</v>
      </c>
      <c r="CA7">
        <v>1</v>
      </c>
      <c r="CB7">
        <v>56</v>
      </c>
      <c r="CC7">
        <v>22</v>
      </c>
      <c r="CD7">
        <v>345</v>
      </c>
      <c r="CE7">
        <v>507</v>
      </c>
      <c r="CF7">
        <v>383</v>
      </c>
      <c r="CG7">
        <v>43</v>
      </c>
      <c r="CH7">
        <v>22</v>
      </c>
      <c r="CI7">
        <v>600</v>
      </c>
    </row>
    <row r="8" spans="1:87" x14ac:dyDescent="0.25">
      <c r="A8" t="s">
        <v>474</v>
      </c>
      <c r="B8" t="s">
        <v>485</v>
      </c>
      <c r="C8" t="s">
        <v>486</v>
      </c>
      <c r="D8" s="1">
        <v>44872</v>
      </c>
      <c r="E8">
        <v>77</v>
      </c>
      <c r="F8">
        <v>2</v>
      </c>
      <c r="G8">
        <v>9</v>
      </c>
      <c r="H8">
        <v>1</v>
      </c>
      <c r="I8">
        <v>1</v>
      </c>
      <c r="J8">
        <v>6</v>
      </c>
      <c r="K8">
        <v>155</v>
      </c>
      <c r="L8">
        <v>4</v>
      </c>
      <c r="M8">
        <v>1</v>
      </c>
      <c r="N8">
        <v>289</v>
      </c>
      <c r="O8">
        <v>1</v>
      </c>
      <c r="P8">
        <v>1</v>
      </c>
      <c r="Q8">
        <v>25</v>
      </c>
      <c r="R8">
        <v>728</v>
      </c>
      <c r="S8">
        <v>9</v>
      </c>
      <c r="T8">
        <v>10</v>
      </c>
      <c r="U8">
        <v>78</v>
      </c>
      <c r="V8">
        <v>571</v>
      </c>
      <c r="W8">
        <v>2</v>
      </c>
      <c r="X8">
        <v>14</v>
      </c>
      <c r="Y8">
        <v>107</v>
      </c>
      <c r="Z8">
        <v>102</v>
      </c>
      <c r="AA8">
        <v>0</v>
      </c>
      <c r="AB8">
        <v>4</v>
      </c>
      <c r="AC8">
        <v>18</v>
      </c>
      <c r="AD8">
        <v>107</v>
      </c>
      <c r="AE8">
        <v>2</v>
      </c>
      <c r="AF8">
        <v>1</v>
      </c>
      <c r="AG8">
        <v>2</v>
      </c>
      <c r="AH8">
        <v>0</v>
      </c>
      <c r="AI8">
        <v>0</v>
      </c>
      <c r="AJ8">
        <v>0</v>
      </c>
      <c r="AK8">
        <v>0</v>
      </c>
      <c r="AL8">
        <v>0</v>
      </c>
      <c r="AM8">
        <v>0</v>
      </c>
      <c r="AN8">
        <v>0</v>
      </c>
      <c r="AO8">
        <v>0</v>
      </c>
      <c r="AP8">
        <v>0</v>
      </c>
      <c r="AQ8">
        <v>0</v>
      </c>
      <c r="AR8">
        <v>1</v>
      </c>
      <c r="AS8">
        <v>0</v>
      </c>
      <c r="AT8">
        <v>0</v>
      </c>
      <c r="AU8">
        <v>0</v>
      </c>
      <c r="AV8">
        <v>0</v>
      </c>
      <c r="AW8">
        <v>0</v>
      </c>
      <c r="AX8">
        <v>2</v>
      </c>
      <c r="AY8">
        <v>9</v>
      </c>
      <c r="AZ8">
        <v>68</v>
      </c>
      <c r="BA8">
        <v>147</v>
      </c>
      <c r="BB8">
        <v>258</v>
      </c>
      <c r="BC8">
        <v>609</v>
      </c>
      <c r="BD8">
        <v>441</v>
      </c>
      <c r="BE8">
        <v>73</v>
      </c>
      <c r="BF8">
        <v>101</v>
      </c>
      <c r="BG8">
        <v>1819</v>
      </c>
      <c r="BH8">
        <v>0</v>
      </c>
      <c r="BI8">
        <v>8</v>
      </c>
      <c r="BJ8">
        <v>164</v>
      </c>
      <c r="BK8">
        <v>520</v>
      </c>
      <c r="BL8">
        <v>1027</v>
      </c>
      <c r="BM8">
        <v>39</v>
      </c>
      <c r="BN8">
        <v>2</v>
      </c>
      <c r="BO8">
        <v>9</v>
      </c>
      <c r="BP8">
        <v>2</v>
      </c>
      <c r="BQ8">
        <v>7</v>
      </c>
      <c r="BR8">
        <v>31</v>
      </c>
      <c r="BS8">
        <v>120</v>
      </c>
      <c r="BT8">
        <v>145</v>
      </c>
      <c r="BU8">
        <v>76</v>
      </c>
      <c r="BV8">
        <v>1</v>
      </c>
      <c r="BW8">
        <v>19</v>
      </c>
      <c r="BX8">
        <v>50</v>
      </c>
      <c r="BY8">
        <v>156</v>
      </c>
      <c r="BZ8">
        <v>2</v>
      </c>
      <c r="CA8">
        <v>9</v>
      </c>
      <c r="CB8">
        <v>60</v>
      </c>
      <c r="CC8">
        <v>145</v>
      </c>
      <c r="CD8">
        <v>236</v>
      </c>
      <c r="CE8">
        <v>455</v>
      </c>
      <c r="CF8">
        <v>318</v>
      </c>
      <c r="CG8">
        <v>41</v>
      </c>
      <c r="CH8">
        <v>98</v>
      </c>
      <c r="CI8">
        <v>474</v>
      </c>
    </row>
    <row r="9" spans="1:87" x14ac:dyDescent="0.25">
      <c r="A9" t="s">
        <v>474</v>
      </c>
      <c r="B9" t="s">
        <v>478</v>
      </c>
      <c r="C9" t="s">
        <v>487</v>
      </c>
      <c r="D9" s="1">
        <v>44872</v>
      </c>
      <c r="E9">
        <v>39</v>
      </c>
      <c r="F9">
        <v>0</v>
      </c>
      <c r="G9">
        <v>0</v>
      </c>
      <c r="H9">
        <v>3</v>
      </c>
      <c r="I9">
        <v>3</v>
      </c>
      <c r="J9">
        <v>1</v>
      </c>
      <c r="K9">
        <v>0</v>
      </c>
      <c r="L9">
        <v>0</v>
      </c>
      <c r="M9">
        <v>0</v>
      </c>
      <c r="N9">
        <v>191</v>
      </c>
      <c r="O9">
        <v>8</v>
      </c>
      <c r="P9">
        <v>11</v>
      </c>
      <c r="Q9">
        <v>7</v>
      </c>
      <c r="R9">
        <v>683</v>
      </c>
      <c r="S9">
        <v>7</v>
      </c>
      <c r="T9">
        <v>33</v>
      </c>
      <c r="U9">
        <v>93</v>
      </c>
      <c r="V9">
        <v>579</v>
      </c>
      <c r="W9">
        <v>0</v>
      </c>
      <c r="X9">
        <v>185</v>
      </c>
      <c r="Y9">
        <v>41</v>
      </c>
      <c r="Z9">
        <v>92</v>
      </c>
      <c r="AA9">
        <v>0</v>
      </c>
      <c r="AB9">
        <v>3</v>
      </c>
      <c r="AC9">
        <v>13</v>
      </c>
      <c r="AD9">
        <v>6</v>
      </c>
      <c r="AE9">
        <v>0</v>
      </c>
      <c r="AF9">
        <v>0</v>
      </c>
      <c r="AG9">
        <v>0</v>
      </c>
      <c r="AH9">
        <v>0</v>
      </c>
      <c r="AI9">
        <v>0</v>
      </c>
      <c r="AJ9">
        <v>0</v>
      </c>
      <c r="AK9">
        <v>0</v>
      </c>
      <c r="AL9">
        <v>0</v>
      </c>
      <c r="AM9">
        <v>0</v>
      </c>
      <c r="AN9">
        <v>0</v>
      </c>
      <c r="AO9">
        <v>0</v>
      </c>
      <c r="AP9">
        <v>0</v>
      </c>
      <c r="AQ9">
        <v>0</v>
      </c>
      <c r="AR9">
        <v>0</v>
      </c>
      <c r="AS9">
        <v>0</v>
      </c>
      <c r="AT9">
        <v>0</v>
      </c>
      <c r="AU9">
        <v>0</v>
      </c>
      <c r="AV9">
        <v>0</v>
      </c>
      <c r="AW9">
        <v>0</v>
      </c>
      <c r="AX9">
        <v>0</v>
      </c>
      <c r="AY9">
        <v>0</v>
      </c>
      <c r="AZ9">
        <v>31</v>
      </c>
      <c r="BA9">
        <v>0</v>
      </c>
      <c r="BB9">
        <v>163</v>
      </c>
      <c r="BC9">
        <v>531</v>
      </c>
      <c r="BD9">
        <v>332</v>
      </c>
      <c r="BE9">
        <v>71</v>
      </c>
      <c r="BF9">
        <v>5</v>
      </c>
      <c r="BG9">
        <v>2624</v>
      </c>
      <c r="BH9">
        <v>0</v>
      </c>
      <c r="BI9">
        <v>5</v>
      </c>
      <c r="BJ9">
        <v>61</v>
      </c>
      <c r="BK9">
        <v>1215</v>
      </c>
      <c r="BL9">
        <v>1235</v>
      </c>
      <c r="BM9">
        <v>6</v>
      </c>
      <c r="BN9">
        <v>0</v>
      </c>
      <c r="BO9">
        <v>0</v>
      </c>
      <c r="BP9">
        <v>0</v>
      </c>
      <c r="BQ9">
        <v>0</v>
      </c>
      <c r="BR9">
        <v>6</v>
      </c>
      <c r="BS9">
        <v>0</v>
      </c>
      <c r="BT9">
        <v>58</v>
      </c>
      <c r="BU9">
        <v>41</v>
      </c>
      <c r="BV9">
        <v>2</v>
      </c>
      <c r="BW9">
        <v>11</v>
      </c>
      <c r="BX9">
        <v>1</v>
      </c>
      <c r="BY9">
        <v>104</v>
      </c>
      <c r="BZ9">
        <v>0</v>
      </c>
      <c r="CA9">
        <v>0</v>
      </c>
      <c r="CB9">
        <v>21</v>
      </c>
      <c r="CC9">
        <v>0</v>
      </c>
      <c r="CD9">
        <v>138</v>
      </c>
      <c r="CE9">
        <v>367</v>
      </c>
      <c r="CF9">
        <v>236</v>
      </c>
      <c r="CG9">
        <v>41</v>
      </c>
      <c r="CH9">
        <v>4</v>
      </c>
      <c r="CI9">
        <v>563</v>
      </c>
    </row>
    <row r="10" spans="1:87" x14ac:dyDescent="0.25">
      <c r="A10" t="s">
        <v>474</v>
      </c>
      <c r="B10" t="s">
        <v>488</v>
      </c>
      <c r="C10" t="s">
        <v>489</v>
      </c>
      <c r="D10" s="1">
        <v>44872</v>
      </c>
      <c r="E10">
        <v>32</v>
      </c>
      <c r="F10">
        <v>1</v>
      </c>
      <c r="G10">
        <v>0</v>
      </c>
      <c r="H10">
        <v>0</v>
      </c>
      <c r="I10">
        <v>0</v>
      </c>
      <c r="J10">
        <v>1</v>
      </c>
      <c r="K10">
        <v>0</v>
      </c>
      <c r="L10">
        <v>0</v>
      </c>
      <c r="M10">
        <v>0</v>
      </c>
      <c r="N10">
        <v>251</v>
      </c>
      <c r="O10">
        <v>11</v>
      </c>
      <c r="P10">
        <v>2</v>
      </c>
      <c r="Q10">
        <v>7</v>
      </c>
      <c r="R10">
        <v>291</v>
      </c>
      <c r="S10">
        <v>8</v>
      </c>
      <c r="T10">
        <v>7</v>
      </c>
      <c r="U10">
        <v>16</v>
      </c>
      <c r="V10">
        <v>313</v>
      </c>
      <c r="W10">
        <v>15</v>
      </c>
      <c r="X10">
        <v>12</v>
      </c>
      <c r="Y10">
        <v>43</v>
      </c>
      <c r="Z10">
        <v>42</v>
      </c>
      <c r="AA10">
        <v>3</v>
      </c>
      <c r="AB10">
        <v>2</v>
      </c>
      <c r="AC10">
        <v>4</v>
      </c>
      <c r="AD10">
        <v>15</v>
      </c>
      <c r="AE10">
        <v>1</v>
      </c>
      <c r="AF10">
        <v>0</v>
      </c>
      <c r="AG10">
        <v>0</v>
      </c>
      <c r="AH10">
        <v>0</v>
      </c>
      <c r="AI10">
        <v>0</v>
      </c>
      <c r="AJ10">
        <v>0</v>
      </c>
      <c r="AK10">
        <v>0</v>
      </c>
      <c r="AL10">
        <v>0</v>
      </c>
      <c r="AM10">
        <v>0</v>
      </c>
      <c r="AN10">
        <v>0</v>
      </c>
      <c r="AO10">
        <v>0</v>
      </c>
      <c r="AP10">
        <v>0</v>
      </c>
      <c r="AQ10">
        <v>0</v>
      </c>
      <c r="AR10">
        <v>0</v>
      </c>
      <c r="AS10">
        <v>0</v>
      </c>
      <c r="AT10">
        <v>0</v>
      </c>
      <c r="AU10">
        <v>0</v>
      </c>
      <c r="AV10">
        <v>0</v>
      </c>
      <c r="AW10">
        <v>0</v>
      </c>
      <c r="AX10">
        <v>1</v>
      </c>
      <c r="AY10">
        <v>0</v>
      </c>
      <c r="AZ10">
        <v>30</v>
      </c>
      <c r="BA10">
        <v>0</v>
      </c>
      <c r="BB10">
        <v>229</v>
      </c>
      <c r="BC10">
        <v>250</v>
      </c>
      <c r="BD10">
        <v>237</v>
      </c>
      <c r="BE10">
        <v>30</v>
      </c>
      <c r="BF10">
        <v>14</v>
      </c>
      <c r="BG10">
        <v>824</v>
      </c>
      <c r="BH10">
        <v>0</v>
      </c>
      <c r="BI10">
        <v>21</v>
      </c>
      <c r="BJ10">
        <v>48</v>
      </c>
      <c r="BK10">
        <v>240</v>
      </c>
      <c r="BL10">
        <v>479</v>
      </c>
      <c r="BM10">
        <v>15</v>
      </c>
      <c r="BN10">
        <v>1</v>
      </c>
      <c r="BO10">
        <v>0</v>
      </c>
      <c r="BP10">
        <v>0</v>
      </c>
      <c r="BQ10">
        <v>0</v>
      </c>
      <c r="BR10">
        <v>13</v>
      </c>
      <c r="BS10">
        <v>0</v>
      </c>
      <c r="BT10">
        <v>135</v>
      </c>
      <c r="BU10">
        <v>58</v>
      </c>
      <c r="BV10">
        <v>0</v>
      </c>
      <c r="BW10">
        <v>9</v>
      </c>
      <c r="BX10">
        <v>0</v>
      </c>
      <c r="BY10">
        <v>67</v>
      </c>
      <c r="BZ10">
        <v>1</v>
      </c>
      <c r="CA10">
        <v>0</v>
      </c>
      <c r="CB10">
        <v>25</v>
      </c>
      <c r="CC10">
        <v>0</v>
      </c>
      <c r="CD10">
        <v>218</v>
      </c>
      <c r="CE10">
        <v>198</v>
      </c>
      <c r="CF10">
        <v>187</v>
      </c>
      <c r="CG10">
        <v>17</v>
      </c>
      <c r="CH10">
        <v>13</v>
      </c>
      <c r="CI10">
        <v>244</v>
      </c>
    </row>
    <row r="11" spans="1:87" x14ac:dyDescent="0.25">
      <c r="A11" t="s">
        <v>474</v>
      </c>
      <c r="B11" t="s">
        <v>485</v>
      </c>
      <c r="C11" t="s">
        <v>490</v>
      </c>
      <c r="D11" s="1">
        <v>44872</v>
      </c>
      <c r="E11">
        <v>67</v>
      </c>
      <c r="F11">
        <v>1</v>
      </c>
      <c r="G11">
        <v>0</v>
      </c>
      <c r="H11">
        <v>1</v>
      </c>
      <c r="I11">
        <v>0</v>
      </c>
      <c r="J11">
        <v>2</v>
      </c>
      <c r="K11">
        <v>0</v>
      </c>
      <c r="L11">
        <v>0</v>
      </c>
      <c r="M11">
        <v>0</v>
      </c>
      <c r="N11">
        <v>324</v>
      </c>
      <c r="O11">
        <v>7</v>
      </c>
      <c r="P11">
        <v>2</v>
      </c>
      <c r="Q11">
        <v>11</v>
      </c>
      <c r="R11">
        <v>818</v>
      </c>
      <c r="S11">
        <v>9</v>
      </c>
      <c r="T11">
        <v>22</v>
      </c>
      <c r="U11">
        <v>104</v>
      </c>
      <c r="V11">
        <v>767</v>
      </c>
      <c r="W11">
        <v>4</v>
      </c>
      <c r="X11">
        <v>14</v>
      </c>
      <c r="Y11">
        <v>106</v>
      </c>
      <c r="Z11">
        <v>107</v>
      </c>
      <c r="AA11">
        <v>2</v>
      </c>
      <c r="AB11">
        <v>8</v>
      </c>
      <c r="AC11">
        <v>19</v>
      </c>
      <c r="AD11">
        <v>56</v>
      </c>
      <c r="AE11">
        <v>2</v>
      </c>
      <c r="AF11">
        <v>0</v>
      </c>
      <c r="AG11">
        <v>1</v>
      </c>
      <c r="AH11">
        <v>0</v>
      </c>
      <c r="AI11">
        <v>0</v>
      </c>
      <c r="AJ11">
        <v>0</v>
      </c>
      <c r="AK11">
        <v>0</v>
      </c>
      <c r="AL11">
        <v>0</v>
      </c>
      <c r="AM11">
        <v>0</v>
      </c>
      <c r="AN11">
        <v>0</v>
      </c>
      <c r="AO11">
        <v>0</v>
      </c>
      <c r="AP11">
        <v>0</v>
      </c>
      <c r="AQ11">
        <v>0</v>
      </c>
      <c r="AR11">
        <v>0</v>
      </c>
      <c r="AS11">
        <v>0</v>
      </c>
      <c r="AT11">
        <v>0</v>
      </c>
      <c r="AU11">
        <v>0</v>
      </c>
      <c r="AV11">
        <v>0</v>
      </c>
      <c r="AW11">
        <v>0</v>
      </c>
      <c r="AX11">
        <v>1</v>
      </c>
      <c r="AY11">
        <v>0</v>
      </c>
      <c r="AZ11">
        <v>63</v>
      </c>
      <c r="BA11">
        <v>0</v>
      </c>
      <c r="BB11">
        <v>301</v>
      </c>
      <c r="BC11">
        <v>654</v>
      </c>
      <c r="BD11">
        <v>622</v>
      </c>
      <c r="BE11">
        <v>73</v>
      </c>
      <c r="BF11">
        <v>50</v>
      </c>
      <c r="BG11">
        <v>2199</v>
      </c>
      <c r="BH11">
        <v>0</v>
      </c>
      <c r="BI11">
        <v>26</v>
      </c>
      <c r="BJ11">
        <v>49</v>
      </c>
      <c r="BK11">
        <v>742</v>
      </c>
      <c r="BL11">
        <v>1258</v>
      </c>
      <c r="BM11">
        <v>24</v>
      </c>
      <c r="BN11">
        <v>0</v>
      </c>
      <c r="BO11">
        <v>0</v>
      </c>
      <c r="BP11">
        <v>0</v>
      </c>
      <c r="BQ11">
        <v>0</v>
      </c>
      <c r="BR11">
        <v>17</v>
      </c>
      <c r="BS11">
        <v>0</v>
      </c>
      <c r="BT11">
        <v>175</v>
      </c>
      <c r="BU11">
        <v>133</v>
      </c>
      <c r="BV11">
        <v>4</v>
      </c>
      <c r="BW11">
        <v>17</v>
      </c>
      <c r="BX11">
        <v>12</v>
      </c>
      <c r="BY11">
        <v>149</v>
      </c>
      <c r="BZ11">
        <v>1</v>
      </c>
      <c r="CA11">
        <v>0</v>
      </c>
      <c r="CB11">
        <v>49</v>
      </c>
      <c r="CC11">
        <v>0</v>
      </c>
      <c r="CD11">
        <v>273</v>
      </c>
      <c r="CE11">
        <v>474</v>
      </c>
      <c r="CF11">
        <v>466</v>
      </c>
      <c r="CG11">
        <v>41</v>
      </c>
      <c r="CH11">
        <v>42</v>
      </c>
      <c r="CI11">
        <v>604</v>
      </c>
    </row>
    <row r="12" spans="1:87" x14ac:dyDescent="0.25">
      <c r="A12" t="s">
        <v>474</v>
      </c>
      <c r="B12" t="s">
        <v>488</v>
      </c>
      <c r="C12" t="s">
        <v>491</v>
      </c>
      <c r="D12" s="1">
        <v>44872</v>
      </c>
      <c r="E12">
        <v>47</v>
      </c>
      <c r="F12">
        <v>1</v>
      </c>
      <c r="G12">
        <v>0</v>
      </c>
      <c r="H12">
        <v>5</v>
      </c>
      <c r="I12">
        <v>1</v>
      </c>
      <c r="J12">
        <v>0</v>
      </c>
      <c r="K12">
        <v>2</v>
      </c>
      <c r="L12">
        <v>0</v>
      </c>
      <c r="M12">
        <v>0</v>
      </c>
      <c r="N12">
        <v>324</v>
      </c>
      <c r="O12">
        <v>17</v>
      </c>
      <c r="P12">
        <v>3</v>
      </c>
      <c r="Q12">
        <v>3</v>
      </c>
      <c r="R12">
        <v>581</v>
      </c>
      <c r="S12">
        <v>51</v>
      </c>
      <c r="T12">
        <v>24</v>
      </c>
      <c r="U12">
        <v>16</v>
      </c>
      <c r="V12">
        <v>503</v>
      </c>
      <c r="W12">
        <v>57</v>
      </c>
      <c r="X12">
        <v>20</v>
      </c>
      <c r="Y12">
        <v>14</v>
      </c>
      <c r="Z12">
        <v>69</v>
      </c>
      <c r="AA12">
        <v>2</v>
      </c>
      <c r="AB12">
        <v>11</v>
      </c>
      <c r="AC12">
        <v>8</v>
      </c>
      <c r="AD12">
        <v>47</v>
      </c>
      <c r="AE12">
        <v>3</v>
      </c>
      <c r="AF12">
        <v>0</v>
      </c>
      <c r="AG12">
        <v>0</v>
      </c>
      <c r="AH12">
        <v>0</v>
      </c>
      <c r="AI12">
        <v>1</v>
      </c>
      <c r="AJ12">
        <v>0</v>
      </c>
      <c r="AK12">
        <v>0</v>
      </c>
      <c r="AL12">
        <v>0</v>
      </c>
      <c r="AM12">
        <v>0</v>
      </c>
      <c r="AN12">
        <v>0</v>
      </c>
      <c r="AO12">
        <v>0</v>
      </c>
      <c r="AP12">
        <v>0</v>
      </c>
      <c r="AQ12">
        <v>0</v>
      </c>
      <c r="AR12">
        <v>0</v>
      </c>
      <c r="AS12">
        <v>0</v>
      </c>
      <c r="AT12">
        <v>0</v>
      </c>
      <c r="AU12">
        <v>0</v>
      </c>
      <c r="AV12">
        <v>0</v>
      </c>
      <c r="AW12">
        <v>0</v>
      </c>
      <c r="AX12">
        <v>0</v>
      </c>
      <c r="AY12">
        <v>0</v>
      </c>
      <c r="AZ12">
        <v>40</v>
      </c>
      <c r="BA12">
        <v>2</v>
      </c>
      <c r="BB12">
        <v>298</v>
      </c>
      <c r="BC12">
        <v>484</v>
      </c>
      <c r="BD12">
        <v>405</v>
      </c>
      <c r="BE12">
        <v>44</v>
      </c>
      <c r="BF12">
        <v>42</v>
      </c>
      <c r="BG12">
        <v>1444</v>
      </c>
      <c r="BH12">
        <v>0</v>
      </c>
      <c r="BI12">
        <v>32</v>
      </c>
      <c r="BJ12">
        <v>184</v>
      </c>
      <c r="BK12">
        <v>380</v>
      </c>
      <c r="BL12">
        <v>780</v>
      </c>
      <c r="BM12">
        <v>21</v>
      </c>
      <c r="BN12">
        <v>0</v>
      </c>
      <c r="BO12">
        <v>0</v>
      </c>
      <c r="BP12">
        <v>0</v>
      </c>
      <c r="BQ12">
        <v>0</v>
      </c>
      <c r="BR12">
        <v>18</v>
      </c>
      <c r="BS12">
        <v>0</v>
      </c>
      <c r="BT12">
        <v>199</v>
      </c>
      <c r="BU12">
        <v>107</v>
      </c>
      <c r="BV12">
        <v>2</v>
      </c>
      <c r="BW12">
        <v>21</v>
      </c>
      <c r="BX12">
        <v>10</v>
      </c>
      <c r="BY12">
        <v>150</v>
      </c>
      <c r="BZ12">
        <v>0</v>
      </c>
      <c r="CA12">
        <v>0</v>
      </c>
      <c r="CB12">
        <v>35</v>
      </c>
      <c r="CC12">
        <v>1</v>
      </c>
      <c r="CD12">
        <v>280</v>
      </c>
      <c r="CE12">
        <v>373</v>
      </c>
      <c r="CF12">
        <v>318</v>
      </c>
      <c r="CG12">
        <v>22</v>
      </c>
      <c r="CH12">
        <v>38</v>
      </c>
      <c r="CI12">
        <v>397</v>
      </c>
    </row>
    <row r="13" spans="1:87" x14ac:dyDescent="0.25">
      <c r="A13" t="s">
        <v>474</v>
      </c>
      <c r="B13" t="s">
        <v>488</v>
      </c>
      <c r="C13" t="s">
        <v>492</v>
      </c>
      <c r="D13" s="1">
        <v>44872</v>
      </c>
      <c r="E13">
        <v>110</v>
      </c>
      <c r="F13">
        <v>8</v>
      </c>
      <c r="G13">
        <v>2</v>
      </c>
      <c r="H13">
        <v>1</v>
      </c>
      <c r="I13">
        <v>8</v>
      </c>
      <c r="J13">
        <v>2</v>
      </c>
      <c r="K13">
        <v>91</v>
      </c>
      <c r="L13">
        <v>6</v>
      </c>
      <c r="M13">
        <v>8</v>
      </c>
      <c r="N13">
        <v>384</v>
      </c>
      <c r="O13">
        <v>11</v>
      </c>
      <c r="P13">
        <v>22</v>
      </c>
      <c r="Q13">
        <v>13</v>
      </c>
      <c r="R13">
        <v>1121</v>
      </c>
      <c r="S13">
        <v>7</v>
      </c>
      <c r="T13">
        <v>88</v>
      </c>
      <c r="U13">
        <v>110</v>
      </c>
      <c r="V13">
        <v>744</v>
      </c>
      <c r="W13">
        <v>3</v>
      </c>
      <c r="X13">
        <v>35</v>
      </c>
      <c r="Y13">
        <v>120</v>
      </c>
      <c r="Z13">
        <v>148</v>
      </c>
      <c r="AA13">
        <v>1</v>
      </c>
      <c r="AB13">
        <v>10</v>
      </c>
      <c r="AC13">
        <v>27</v>
      </c>
      <c r="AD13">
        <v>143</v>
      </c>
      <c r="AE13">
        <v>6</v>
      </c>
      <c r="AF13">
        <v>5</v>
      </c>
      <c r="AG13">
        <v>9</v>
      </c>
      <c r="AH13">
        <v>0</v>
      </c>
      <c r="AI13">
        <v>0</v>
      </c>
      <c r="AJ13">
        <v>0</v>
      </c>
      <c r="AK13">
        <v>0</v>
      </c>
      <c r="AL13">
        <v>0</v>
      </c>
      <c r="AM13">
        <v>0</v>
      </c>
      <c r="AN13">
        <v>0</v>
      </c>
      <c r="AO13">
        <v>0</v>
      </c>
      <c r="AP13">
        <v>0</v>
      </c>
      <c r="AQ13">
        <v>0</v>
      </c>
      <c r="AR13">
        <v>3</v>
      </c>
      <c r="AS13">
        <v>0</v>
      </c>
      <c r="AT13">
        <v>0</v>
      </c>
      <c r="AU13">
        <v>0</v>
      </c>
      <c r="AV13">
        <v>0</v>
      </c>
      <c r="AW13">
        <v>0</v>
      </c>
      <c r="AX13">
        <v>7</v>
      </c>
      <c r="AY13">
        <v>2</v>
      </c>
      <c r="AZ13">
        <v>97</v>
      </c>
      <c r="BA13">
        <v>70</v>
      </c>
      <c r="BB13">
        <v>334</v>
      </c>
      <c r="BC13">
        <v>879</v>
      </c>
      <c r="BD13">
        <v>570</v>
      </c>
      <c r="BE13">
        <v>104</v>
      </c>
      <c r="BF13">
        <v>118</v>
      </c>
      <c r="BG13">
        <v>2744</v>
      </c>
      <c r="BH13">
        <v>0</v>
      </c>
      <c r="BI13">
        <v>6</v>
      </c>
      <c r="BJ13">
        <v>148</v>
      </c>
      <c r="BK13">
        <v>943</v>
      </c>
      <c r="BL13">
        <v>1516</v>
      </c>
      <c r="BM13">
        <v>39</v>
      </c>
      <c r="BN13">
        <v>5</v>
      </c>
      <c r="BO13">
        <v>2</v>
      </c>
      <c r="BP13">
        <v>4</v>
      </c>
      <c r="BQ13">
        <v>1</v>
      </c>
      <c r="BR13">
        <v>27</v>
      </c>
      <c r="BS13">
        <v>20</v>
      </c>
      <c r="BT13">
        <v>199</v>
      </c>
      <c r="BU13">
        <v>125</v>
      </c>
      <c r="BV13">
        <v>4</v>
      </c>
      <c r="BW13">
        <v>24</v>
      </c>
      <c r="BX13">
        <v>53</v>
      </c>
      <c r="BY13">
        <v>213</v>
      </c>
      <c r="BZ13">
        <v>6</v>
      </c>
      <c r="CA13">
        <v>2</v>
      </c>
      <c r="CB13">
        <v>75</v>
      </c>
      <c r="CC13">
        <v>65</v>
      </c>
      <c r="CD13">
        <v>313</v>
      </c>
      <c r="CE13">
        <v>648</v>
      </c>
      <c r="CF13">
        <v>434</v>
      </c>
      <c r="CG13">
        <v>71</v>
      </c>
      <c r="CH13">
        <v>107</v>
      </c>
      <c r="CI13">
        <v>718</v>
      </c>
    </row>
    <row r="14" spans="1:87" x14ac:dyDescent="0.25">
      <c r="A14" t="s">
        <v>474</v>
      </c>
      <c r="B14" t="s">
        <v>488</v>
      </c>
      <c r="C14" t="s">
        <v>493</v>
      </c>
      <c r="D14" s="1">
        <v>44872</v>
      </c>
      <c r="E14">
        <v>73</v>
      </c>
      <c r="F14">
        <v>0</v>
      </c>
      <c r="G14">
        <v>0</v>
      </c>
      <c r="H14">
        <v>6</v>
      </c>
      <c r="I14">
        <v>2</v>
      </c>
      <c r="J14">
        <v>7</v>
      </c>
      <c r="K14">
        <v>0</v>
      </c>
      <c r="L14">
        <v>0</v>
      </c>
      <c r="M14">
        <v>0</v>
      </c>
      <c r="N14">
        <v>166</v>
      </c>
      <c r="O14">
        <v>12</v>
      </c>
      <c r="P14">
        <v>1</v>
      </c>
      <c r="Q14">
        <v>3</v>
      </c>
      <c r="R14">
        <v>474</v>
      </c>
      <c r="S14">
        <v>37</v>
      </c>
      <c r="T14">
        <v>14</v>
      </c>
      <c r="U14">
        <v>28</v>
      </c>
      <c r="V14">
        <v>502</v>
      </c>
      <c r="W14">
        <v>76</v>
      </c>
      <c r="X14">
        <v>27</v>
      </c>
      <c r="Y14">
        <v>30</v>
      </c>
      <c r="Z14">
        <v>30</v>
      </c>
      <c r="AA14">
        <v>0</v>
      </c>
      <c r="AB14">
        <v>1</v>
      </c>
      <c r="AC14">
        <v>5</v>
      </c>
      <c r="AD14">
        <v>7</v>
      </c>
      <c r="AE14">
        <v>0</v>
      </c>
      <c r="AF14">
        <v>0</v>
      </c>
      <c r="AG14">
        <v>0</v>
      </c>
      <c r="AH14">
        <v>0</v>
      </c>
      <c r="AI14">
        <v>0</v>
      </c>
      <c r="AJ14">
        <v>0</v>
      </c>
      <c r="AK14">
        <v>0</v>
      </c>
      <c r="AL14">
        <v>0</v>
      </c>
      <c r="AM14">
        <v>0</v>
      </c>
      <c r="AN14">
        <v>0</v>
      </c>
      <c r="AO14">
        <v>0</v>
      </c>
      <c r="AP14">
        <v>0</v>
      </c>
      <c r="AQ14">
        <v>0</v>
      </c>
      <c r="AR14">
        <v>0</v>
      </c>
      <c r="AS14">
        <v>0</v>
      </c>
      <c r="AT14">
        <v>0</v>
      </c>
      <c r="AU14">
        <v>0</v>
      </c>
      <c r="AV14">
        <v>0</v>
      </c>
      <c r="AW14">
        <v>0</v>
      </c>
      <c r="AX14">
        <v>0</v>
      </c>
      <c r="AY14">
        <v>0</v>
      </c>
      <c r="AZ14">
        <v>57</v>
      </c>
      <c r="BA14">
        <v>0</v>
      </c>
      <c r="BB14">
        <v>149</v>
      </c>
      <c r="BC14">
        <v>382</v>
      </c>
      <c r="BD14">
        <v>358</v>
      </c>
      <c r="BE14">
        <v>24</v>
      </c>
      <c r="BF14">
        <v>7</v>
      </c>
      <c r="BG14">
        <v>1759</v>
      </c>
      <c r="BH14">
        <v>0</v>
      </c>
      <c r="BI14">
        <v>63</v>
      </c>
      <c r="BJ14">
        <v>61</v>
      </c>
      <c r="BK14">
        <v>604</v>
      </c>
      <c r="BL14">
        <v>974</v>
      </c>
      <c r="BM14">
        <v>24</v>
      </c>
      <c r="BN14">
        <v>0</v>
      </c>
      <c r="BO14">
        <v>0</v>
      </c>
      <c r="BP14">
        <v>0</v>
      </c>
      <c r="BQ14">
        <v>0</v>
      </c>
      <c r="BR14">
        <v>20</v>
      </c>
      <c r="BS14">
        <v>0</v>
      </c>
      <c r="BT14">
        <v>89</v>
      </c>
      <c r="BU14">
        <v>77</v>
      </c>
      <c r="BV14">
        <v>0</v>
      </c>
      <c r="BW14">
        <v>13</v>
      </c>
      <c r="BX14">
        <v>4</v>
      </c>
      <c r="BY14">
        <v>87</v>
      </c>
      <c r="BZ14">
        <v>0</v>
      </c>
      <c r="CA14">
        <v>0</v>
      </c>
      <c r="CB14">
        <v>39</v>
      </c>
      <c r="CC14">
        <v>0</v>
      </c>
      <c r="CD14">
        <v>140</v>
      </c>
      <c r="CE14">
        <v>285</v>
      </c>
      <c r="CF14">
        <v>281</v>
      </c>
      <c r="CG14">
        <v>13</v>
      </c>
      <c r="CH14">
        <v>7</v>
      </c>
      <c r="CI14">
        <v>507</v>
      </c>
    </row>
    <row r="15" spans="1:87" x14ac:dyDescent="0.25">
      <c r="A15" t="s">
        <v>474</v>
      </c>
      <c r="B15" t="s">
        <v>478</v>
      </c>
      <c r="C15" t="s">
        <v>494</v>
      </c>
      <c r="D15" s="1">
        <v>44872</v>
      </c>
      <c r="E15">
        <v>68</v>
      </c>
      <c r="F15">
        <v>1</v>
      </c>
      <c r="G15">
        <v>0</v>
      </c>
      <c r="H15">
        <v>6</v>
      </c>
      <c r="I15">
        <v>2</v>
      </c>
      <c r="J15">
        <v>0</v>
      </c>
      <c r="K15">
        <v>3</v>
      </c>
      <c r="L15">
        <v>1</v>
      </c>
      <c r="M15">
        <v>0</v>
      </c>
      <c r="N15">
        <v>250</v>
      </c>
      <c r="O15">
        <v>8</v>
      </c>
      <c r="P15">
        <v>12</v>
      </c>
      <c r="Q15">
        <v>12</v>
      </c>
      <c r="R15">
        <v>801</v>
      </c>
      <c r="S15">
        <v>87</v>
      </c>
      <c r="T15">
        <v>50</v>
      </c>
      <c r="U15">
        <v>32</v>
      </c>
      <c r="V15">
        <v>836</v>
      </c>
      <c r="W15">
        <v>46</v>
      </c>
      <c r="X15">
        <v>78</v>
      </c>
      <c r="Y15">
        <v>97</v>
      </c>
      <c r="Z15">
        <v>102</v>
      </c>
      <c r="AA15">
        <v>2</v>
      </c>
      <c r="AB15">
        <v>16</v>
      </c>
      <c r="AC15">
        <v>10</v>
      </c>
      <c r="AD15">
        <v>52</v>
      </c>
      <c r="AE15">
        <v>5</v>
      </c>
      <c r="AF15">
        <v>0</v>
      </c>
      <c r="AG15">
        <v>0</v>
      </c>
      <c r="AH15">
        <v>0</v>
      </c>
      <c r="AI15">
        <v>0</v>
      </c>
      <c r="AJ15">
        <v>0</v>
      </c>
      <c r="AK15">
        <v>0</v>
      </c>
      <c r="AL15">
        <v>0</v>
      </c>
      <c r="AM15">
        <v>0</v>
      </c>
      <c r="AN15">
        <v>0</v>
      </c>
      <c r="AO15">
        <v>0</v>
      </c>
      <c r="AP15">
        <v>0</v>
      </c>
      <c r="AQ15">
        <v>0</v>
      </c>
      <c r="AR15">
        <v>0</v>
      </c>
      <c r="AS15">
        <v>0</v>
      </c>
      <c r="AT15">
        <v>0</v>
      </c>
      <c r="AU15">
        <v>0</v>
      </c>
      <c r="AV15">
        <v>0</v>
      </c>
      <c r="AW15">
        <v>0</v>
      </c>
      <c r="AX15">
        <v>1</v>
      </c>
      <c r="AY15">
        <v>0</v>
      </c>
      <c r="AZ15">
        <v>60</v>
      </c>
      <c r="BA15">
        <v>2</v>
      </c>
      <c r="BB15">
        <v>214</v>
      </c>
      <c r="BC15">
        <v>612</v>
      </c>
      <c r="BD15">
        <v>596</v>
      </c>
      <c r="BE15">
        <v>69</v>
      </c>
      <c r="BF15">
        <v>46</v>
      </c>
      <c r="BG15">
        <v>2328</v>
      </c>
      <c r="BH15">
        <v>0</v>
      </c>
      <c r="BI15">
        <v>56</v>
      </c>
      <c r="BJ15">
        <v>374</v>
      </c>
      <c r="BK15">
        <v>621</v>
      </c>
      <c r="BL15">
        <v>1158</v>
      </c>
      <c r="BM15">
        <v>22</v>
      </c>
      <c r="BN15">
        <v>0</v>
      </c>
      <c r="BO15">
        <v>0</v>
      </c>
      <c r="BP15">
        <v>0</v>
      </c>
      <c r="BQ15">
        <v>0</v>
      </c>
      <c r="BR15">
        <v>16</v>
      </c>
      <c r="BS15">
        <v>0</v>
      </c>
      <c r="BT15">
        <v>119</v>
      </c>
      <c r="BU15">
        <v>109</v>
      </c>
      <c r="BV15">
        <v>4</v>
      </c>
      <c r="BW15">
        <v>21</v>
      </c>
      <c r="BX15">
        <v>13</v>
      </c>
      <c r="BY15">
        <v>154</v>
      </c>
      <c r="BZ15">
        <v>1</v>
      </c>
      <c r="CA15">
        <v>0</v>
      </c>
      <c r="CB15">
        <v>44</v>
      </c>
      <c r="CC15">
        <v>1</v>
      </c>
      <c r="CD15">
        <v>191</v>
      </c>
      <c r="CE15">
        <v>433</v>
      </c>
      <c r="CF15">
        <v>437</v>
      </c>
      <c r="CG15">
        <v>40</v>
      </c>
      <c r="CH15">
        <v>44</v>
      </c>
      <c r="CI15">
        <v>546</v>
      </c>
    </row>
    <row r="16" spans="1:87" x14ac:dyDescent="0.25">
      <c r="A16" t="s">
        <v>474</v>
      </c>
      <c r="B16" t="s">
        <v>485</v>
      </c>
      <c r="C16" t="s">
        <v>495</v>
      </c>
      <c r="D16" s="1">
        <v>44872</v>
      </c>
      <c r="E16">
        <v>48</v>
      </c>
      <c r="F16">
        <v>1</v>
      </c>
      <c r="G16">
        <v>0</v>
      </c>
      <c r="H16">
        <v>2</v>
      </c>
      <c r="I16">
        <v>1</v>
      </c>
      <c r="J16">
        <v>2</v>
      </c>
      <c r="K16">
        <v>0</v>
      </c>
      <c r="L16">
        <v>0</v>
      </c>
      <c r="M16">
        <v>0</v>
      </c>
      <c r="N16">
        <v>230</v>
      </c>
      <c r="O16">
        <v>31</v>
      </c>
      <c r="P16">
        <v>10</v>
      </c>
      <c r="Q16">
        <v>9</v>
      </c>
      <c r="R16">
        <v>775</v>
      </c>
      <c r="S16">
        <v>65</v>
      </c>
      <c r="T16">
        <v>43</v>
      </c>
      <c r="U16">
        <v>111</v>
      </c>
      <c r="V16">
        <v>680</v>
      </c>
      <c r="W16">
        <v>17</v>
      </c>
      <c r="X16">
        <v>25</v>
      </c>
      <c r="Y16">
        <v>164</v>
      </c>
      <c r="Z16">
        <v>77</v>
      </c>
      <c r="AA16">
        <v>1</v>
      </c>
      <c r="AB16">
        <v>3</v>
      </c>
      <c r="AC16">
        <v>15</v>
      </c>
      <c r="AD16">
        <v>14</v>
      </c>
      <c r="AE16">
        <v>2</v>
      </c>
      <c r="AF16">
        <v>1</v>
      </c>
      <c r="AG16">
        <v>0</v>
      </c>
      <c r="AH16">
        <v>0</v>
      </c>
      <c r="AI16">
        <v>0</v>
      </c>
      <c r="AJ16">
        <v>0</v>
      </c>
      <c r="AK16">
        <v>0</v>
      </c>
      <c r="AL16">
        <v>0</v>
      </c>
      <c r="AM16">
        <v>0</v>
      </c>
      <c r="AN16">
        <v>0</v>
      </c>
      <c r="AO16">
        <v>0</v>
      </c>
      <c r="AP16">
        <v>0</v>
      </c>
      <c r="AQ16">
        <v>0</v>
      </c>
      <c r="AR16">
        <v>0</v>
      </c>
      <c r="AS16">
        <v>0</v>
      </c>
      <c r="AT16">
        <v>0</v>
      </c>
      <c r="AU16">
        <v>0</v>
      </c>
      <c r="AV16">
        <v>0</v>
      </c>
      <c r="AW16">
        <v>0</v>
      </c>
      <c r="AX16">
        <v>1</v>
      </c>
      <c r="AY16">
        <v>0</v>
      </c>
      <c r="AZ16">
        <v>40</v>
      </c>
      <c r="BA16">
        <v>0</v>
      </c>
      <c r="BB16">
        <v>176</v>
      </c>
      <c r="BC16">
        <v>536</v>
      </c>
      <c r="BD16">
        <v>458</v>
      </c>
      <c r="BE16">
        <v>53</v>
      </c>
      <c r="BF16">
        <v>10</v>
      </c>
      <c r="BG16">
        <v>2578</v>
      </c>
      <c r="BH16">
        <v>0</v>
      </c>
      <c r="BI16">
        <v>69</v>
      </c>
      <c r="BJ16">
        <v>135</v>
      </c>
      <c r="BK16">
        <v>1110</v>
      </c>
      <c r="BL16">
        <v>1179</v>
      </c>
      <c r="BM16">
        <v>12</v>
      </c>
      <c r="BN16">
        <v>0</v>
      </c>
      <c r="BO16">
        <v>0</v>
      </c>
      <c r="BP16">
        <v>0</v>
      </c>
      <c r="BQ16">
        <v>0</v>
      </c>
      <c r="BR16">
        <v>8</v>
      </c>
      <c r="BS16">
        <v>0</v>
      </c>
      <c r="BT16">
        <v>99</v>
      </c>
      <c r="BU16">
        <v>67</v>
      </c>
      <c r="BV16">
        <v>1</v>
      </c>
      <c r="BW16">
        <v>16</v>
      </c>
      <c r="BX16">
        <v>3</v>
      </c>
      <c r="BY16">
        <v>120</v>
      </c>
      <c r="BZ16">
        <v>1</v>
      </c>
      <c r="CA16">
        <v>0</v>
      </c>
      <c r="CB16">
        <v>27</v>
      </c>
      <c r="CC16">
        <v>0</v>
      </c>
      <c r="CD16">
        <v>156</v>
      </c>
      <c r="CE16">
        <v>361</v>
      </c>
      <c r="CF16">
        <v>289</v>
      </c>
      <c r="CG16">
        <v>29</v>
      </c>
      <c r="CH16">
        <v>10</v>
      </c>
      <c r="CI16">
        <v>456</v>
      </c>
    </row>
    <row r="17" spans="1:87" x14ac:dyDescent="0.25">
      <c r="A17" t="s">
        <v>474</v>
      </c>
      <c r="B17" t="s">
        <v>485</v>
      </c>
      <c r="C17" t="s">
        <v>496</v>
      </c>
      <c r="D17" s="1">
        <v>44872</v>
      </c>
      <c r="E17">
        <v>64</v>
      </c>
      <c r="F17">
        <v>1</v>
      </c>
      <c r="G17">
        <v>0</v>
      </c>
      <c r="H17">
        <v>2</v>
      </c>
      <c r="I17">
        <v>5</v>
      </c>
      <c r="J17">
        <v>3</v>
      </c>
      <c r="K17">
        <v>8</v>
      </c>
      <c r="L17">
        <v>0</v>
      </c>
      <c r="M17">
        <v>0</v>
      </c>
      <c r="N17">
        <v>293</v>
      </c>
      <c r="O17">
        <v>12</v>
      </c>
      <c r="P17">
        <v>6</v>
      </c>
      <c r="Q17">
        <v>4</v>
      </c>
      <c r="R17">
        <v>797</v>
      </c>
      <c r="S17">
        <v>19</v>
      </c>
      <c r="T17">
        <v>72</v>
      </c>
      <c r="U17">
        <v>32</v>
      </c>
      <c r="V17">
        <v>622</v>
      </c>
      <c r="W17">
        <v>9</v>
      </c>
      <c r="X17">
        <v>39</v>
      </c>
      <c r="Y17">
        <v>73</v>
      </c>
      <c r="Z17">
        <v>128</v>
      </c>
      <c r="AA17">
        <v>3</v>
      </c>
      <c r="AB17">
        <v>21</v>
      </c>
      <c r="AC17">
        <v>9</v>
      </c>
      <c r="AD17">
        <v>26</v>
      </c>
      <c r="AE17">
        <v>0</v>
      </c>
      <c r="AF17">
        <v>2</v>
      </c>
      <c r="AG17">
        <v>0</v>
      </c>
      <c r="AH17">
        <v>0</v>
      </c>
      <c r="AI17">
        <v>0</v>
      </c>
      <c r="AJ17">
        <v>0</v>
      </c>
      <c r="AK17">
        <v>0</v>
      </c>
      <c r="AL17">
        <v>0</v>
      </c>
      <c r="AM17">
        <v>0</v>
      </c>
      <c r="AN17">
        <v>0</v>
      </c>
      <c r="AO17">
        <v>0</v>
      </c>
      <c r="AP17">
        <v>0</v>
      </c>
      <c r="AQ17">
        <v>0</v>
      </c>
      <c r="AR17">
        <v>0</v>
      </c>
      <c r="AS17">
        <v>0</v>
      </c>
      <c r="AT17">
        <v>0</v>
      </c>
      <c r="AU17">
        <v>0</v>
      </c>
      <c r="AV17">
        <v>0</v>
      </c>
      <c r="AW17">
        <v>0</v>
      </c>
      <c r="AX17">
        <v>1</v>
      </c>
      <c r="AY17">
        <v>0</v>
      </c>
      <c r="AZ17">
        <v>53</v>
      </c>
      <c r="BA17">
        <v>8</v>
      </c>
      <c r="BB17">
        <v>268</v>
      </c>
      <c r="BC17">
        <v>642</v>
      </c>
      <c r="BD17">
        <v>497</v>
      </c>
      <c r="BE17">
        <v>85</v>
      </c>
      <c r="BF17">
        <v>23</v>
      </c>
      <c r="BG17">
        <v>2014</v>
      </c>
      <c r="BH17">
        <v>0</v>
      </c>
      <c r="BI17">
        <v>37</v>
      </c>
      <c r="BJ17">
        <v>275</v>
      </c>
      <c r="BK17">
        <v>523</v>
      </c>
      <c r="BL17">
        <v>1075</v>
      </c>
      <c r="BM17">
        <v>20</v>
      </c>
      <c r="BN17">
        <v>0</v>
      </c>
      <c r="BO17">
        <v>0</v>
      </c>
      <c r="BP17">
        <v>0</v>
      </c>
      <c r="BQ17">
        <v>0</v>
      </c>
      <c r="BR17">
        <v>16</v>
      </c>
      <c r="BS17">
        <v>4</v>
      </c>
      <c r="BT17">
        <v>169</v>
      </c>
      <c r="BU17">
        <v>98</v>
      </c>
      <c r="BV17">
        <v>7</v>
      </c>
      <c r="BW17">
        <v>30</v>
      </c>
      <c r="BX17">
        <v>3</v>
      </c>
      <c r="BY17">
        <v>180</v>
      </c>
      <c r="BZ17">
        <v>0</v>
      </c>
      <c r="CA17">
        <v>0</v>
      </c>
      <c r="CB17">
        <v>45</v>
      </c>
      <c r="CC17">
        <v>8</v>
      </c>
      <c r="CD17">
        <v>254</v>
      </c>
      <c r="CE17">
        <v>489</v>
      </c>
      <c r="CF17">
        <v>368</v>
      </c>
      <c r="CG17">
        <v>53</v>
      </c>
      <c r="CH17">
        <v>18</v>
      </c>
      <c r="CI17">
        <v>537</v>
      </c>
    </row>
    <row r="18" spans="1:87" x14ac:dyDescent="0.25">
      <c r="A18" t="s">
        <v>474</v>
      </c>
      <c r="B18" t="s">
        <v>478</v>
      </c>
      <c r="C18" t="s">
        <v>497</v>
      </c>
      <c r="D18" s="1">
        <v>44872</v>
      </c>
      <c r="E18">
        <v>48</v>
      </c>
      <c r="F18">
        <v>0</v>
      </c>
      <c r="G18">
        <v>1</v>
      </c>
      <c r="H18">
        <v>3</v>
      </c>
      <c r="I18">
        <v>3</v>
      </c>
      <c r="J18">
        <v>4</v>
      </c>
      <c r="K18">
        <v>30</v>
      </c>
      <c r="L18">
        <v>0</v>
      </c>
      <c r="M18">
        <v>0</v>
      </c>
      <c r="N18">
        <v>118</v>
      </c>
      <c r="O18">
        <v>2</v>
      </c>
      <c r="P18">
        <v>3</v>
      </c>
      <c r="Q18">
        <v>12</v>
      </c>
      <c r="R18">
        <v>408</v>
      </c>
      <c r="S18">
        <v>15</v>
      </c>
      <c r="T18">
        <v>27</v>
      </c>
      <c r="U18">
        <v>65</v>
      </c>
      <c r="V18">
        <v>297</v>
      </c>
      <c r="W18">
        <v>3</v>
      </c>
      <c r="X18">
        <v>9</v>
      </c>
      <c r="Y18">
        <v>89</v>
      </c>
      <c r="Z18">
        <v>45</v>
      </c>
      <c r="AA18">
        <v>1</v>
      </c>
      <c r="AB18">
        <v>2</v>
      </c>
      <c r="AC18">
        <v>9</v>
      </c>
      <c r="AD18">
        <v>16</v>
      </c>
      <c r="AE18">
        <v>0</v>
      </c>
      <c r="AF18">
        <v>1</v>
      </c>
      <c r="AG18">
        <v>0</v>
      </c>
      <c r="AH18">
        <v>0</v>
      </c>
      <c r="AI18">
        <v>0</v>
      </c>
      <c r="AJ18">
        <v>0</v>
      </c>
      <c r="AK18">
        <v>0</v>
      </c>
      <c r="AL18">
        <v>0</v>
      </c>
      <c r="AM18">
        <v>0</v>
      </c>
      <c r="AN18">
        <v>0</v>
      </c>
      <c r="AO18">
        <v>0</v>
      </c>
      <c r="AP18">
        <v>0</v>
      </c>
      <c r="AQ18">
        <v>0</v>
      </c>
      <c r="AR18">
        <v>0</v>
      </c>
      <c r="AS18">
        <v>0</v>
      </c>
      <c r="AT18">
        <v>0</v>
      </c>
      <c r="AU18">
        <v>0</v>
      </c>
      <c r="AV18">
        <v>0</v>
      </c>
      <c r="AW18">
        <v>0</v>
      </c>
      <c r="AX18">
        <v>0</v>
      </c>
      <c r="AY18">
        <v>1</v>
      </c>
      <c r="AZ18">
        <v>38</v>
      </c>
      <c r="BA18">
        <v>29</v>
      </c>
      <c r="BB18">
        <v>101</v>
      </c>
      <c r="BC18">
        <v>290</v>
      </c>
      <c r="BD18">
        <v>187</v>
      </c>
      <c r="BE18">
        <v>30</v>
      </c>
      <c r="BF18">
        <v>15</v>
      </c>
      <c r="BG18">
        <v>1498</v>
      </c>
      <c r="BH18">
        <v>0</v>
      </c>
      <c r="BI18">
        <v>12</v>
      </c>
      <c r="BJ18">
        <v>93</v>
      </c>
      <c r="BK18">
        <v>741</v>
      </c>
      <c r="BL18">
        <v>592</v>
      </c>
      <c r="BM18">
        <v>16</v>
      </c>
      <c r="BN18">
        <v>0</v>
      </c>
      <c r="BO18">
        <v>1</v>
      </c>
      <c r="BP18">
        <v>0</v>
      </c>
      <c r="BQ18">
        <v>1</v>
      </c>
      <c r="BR18">
        <v>13</v>
      </c>
      <c r="BS18">
        <v>20</v>
      </c>
      <c r="BT18">
        <v>62</v>
      </c>
      <c r="BU18">
        <v>34</v>
      </c>
      <c r="BV18">
        <v>0</v>
      </c>
      <c r="BW18">
        <v>7</v>
      </c>
      <c r="BX18">
        <v>6</v>
      </c>
      <c r="BY18">
        <v>58</v>
      </c>
      <c r="BZ18">
        <v>0</v>
      </c>
      <c r="CA18">
        <v>1</v>
      </c>
      <c r="CB18">
        <v>30</v>
      </c>
      <c r="CC18">
        <v>28</v>
      </c>
      <c r="CD18">
        <v>91</v>
      </c>
      <c r="CE18">
        <v>194</v>
      </c>
      <c r="CF18">
        <v>131</v>
      </c>
      <c r="CG18">
        <v>19</v>
      </c>
      <c r="CH18">
        <v>14</v>
      </c>
      <c r="CI18">
        <v>252</v>
      </c>
    </row>
    <row r="19" spans="1:87" x14ac:dyDescent="0.25">
      <c r="A19" t="s">
        <v>474</v>
      </c>
      <c r="B19" t="s">
        <v>488</v>
      </c>
      <c r="C19" t="s">
        <v>498</v>
      </c>
      <c r="D19" s="1">
        <v>44872</v>
      </c>
      <c r="E19">
        <v>69</v>
      </c>
      <c r="F19">
        <v>3</v>
      </c>
      <c r="G19">
        <v>0</v>
      </c>
      <c r="H19">
        <v>1</v>
      </c>
      <c r="I19">
        <v>12</v>
      </c>
      <c r="J19">
        <v>0</v>
      </c>
      <c r="K19">
        <v>2</v>
      </c>
      <c r="L19">
        <v>0</v>
      </c>
      <c r="M19">
        <v>0</v>
      </c>
      <c r="N19">
        <v>292</v>
      </c>
      <c r="O19">
        <v>3</v>
      </c>
      <c r="P19">
        <v>16</v>
      </c>
      <c r="Q19">
        <v>1</v>
      </c>
      <c r="R19">
        <v>813</v>
      </c>
      <c r="S19">
        <v>7</v>
      </c>
      <c r="T19">
        <v>105</v>
      </c>
      <c r="U19">
        <v>25</v>
      </c>
      <c r="V19">
        <v>677</v>
      </c>
      <c r="W19">
        <v>1</v>
      </c>
      <c r="X19">
        <v>108</v>
      </c>
      <c r="Y19">
        <v>66</v>
      </c>
      <c r="Z19">
        <v>104</v>
      </c>
      <c r="AA19">
        <v>0</v>
      </c>
      <c r="AB19">
        <v>20</v>
      </c>
      <c r="AC19">
        <v>3</v>
      </c>
      <c r="AD19">
        <v>56</v>
      </c>
      <c r="AE19">
        <v>1</v>
      </c>
      <c r="AF19">
        <v>4</v>
      </c>
      <c r="AG19">
        <v>0</v>
      </c>
      <c r="AH19">
        <v>0</v>
      </c>
      <c r="AI19">
        <v>0</v>
      </c>
      <c r="AJ19">
        <v>1</v>
      </c>
      <c r="AK19">
        <v>0</v>
      </c>
      <c r="AL19">
        <v>0</v>
      </c>
      <c r="AM19">
        <v>0</v>
      </c>
      <c r="AN19">
        <v>0</v>
      </c>
      <c r="AO19">
        <v>0</v>
      </c>
      <c r="AP19">
        <v>0</v>
      </c>
      <c r="AQ19">
        <v>0</v>
      </c>
      <c r="AR19">
        <v>0</v>
      </c>
      <c r="AS19">
        <v>0</v>
      </c>
      <c r="AT19">
        <v>0</v>
      </c>
      <c r="AU19">
        <v>0</v>
      </c>
      <c r="AV19">
        <v>0</v>
      </c>
      <c r="AW19">
        <v>0</v>
      </c>
      <c r="AX19">
        <v>2</v>
      </c>
      <c r="AY19">
        <v>0</v>
      </c>
      <c r="AZ19">
        <v>55</v>
      </c>
      <c r="BA19">
        <v>2</v>
      </c>
      <c r="BB19">
        <v>271</v>
      </c>
      <c r="BC19">
        <v>660</v>
      </c>
      <c r="BD19">
        <v>486</v>
      </c>
      <c r="BE19">
        <v>79</v>
      </c>
      <c r="BF19">
        <v>51</v>
      </c>
      <c r="BG19">
        <v>2279</v>
      </c>
      <c r="BH19">
        <v>0</v>
      </c>
      <c r="BI19">
        <v>1</v>
      </c>
      <c r="BJ19">
        <v>525</v>
      </c>
      <c r="BK19">
        <v>429</v>
      </c>
      <c r="BL19">
        <v>1226</v>
      </c>
      <c r="BM19">
        <v>16</v>
      </c>
      <c r="BN19">
        <v>1</v>
      </c>
      <c r="BO19">
        <v>0</v>
      </c>
      <c r="BP19">
        <v>1</v>
      </c>
      <c r="BQ19">
        <v>0</v>
      </c>
      <c r="BR19">
        <v>14</v>
      </c>
      <c r="BS19">
        <v>0</v>
      </c>
      <c r="BT19">
        <v>172</v>
      </c>
      <c r="BU19">
        <v>98</v>
      </c>
      <c r="BV19">
        <v>8</v>
      </c>
      <c r="BW19">
        <v>26</v>
      </c>
      <c r="BX19">
        <v>9</v>
      </c>
      <c r="BY19">
        <v>145</v>
      </c>
      <c r="BZ19">
        <v>1</v>
      </c>
      <c r="CA19">
        <v>0</v>
      </c>
      <c r="CB19">
        <v>47</v>
      </c>
      <c r="CC19">
        <v>1</v>
      </c>
      <c r="CD19">
        <v>254</v>
      </c>
      <c r="CE19">
        <v>458</v>
      </c>
      <c r="CF19">
        <v>365</v>
      </c>
      <c r="CG19">
        <v>49</v>
      </c>
      <c r="CH19">
        <v>44</v>
      </c>
      <c r="CI19">
        <v>600</v>
      </c>
    </row>
    <row r="20" spans="1:87" x14ac:dyDescent="0.25">
      <c r="A20" t="s">
        <v>474</v>
      </c>
      <c r="B20" t="s">
        <v>488</v>
      </c>
      <c r="C20" t="s">
        <v>499</v>
      </c>
      <c r="D20" s="1">
        <v>44872</v>
      </c>
      <c r="E20">
        <v>135</v>
      </c>
      <c r="F20">
        <v>2</v>
      </c>
      <c r="G20">
        <v>1</v>
      </c>
      <c r="H20">
        <v>2</v>
      </c>
      <c r="I20">
        <v>9</v>
      </c>
      <c r="J20">
        <v>16</v>
      </c>
      <c r="K20">
        <v>3</v>
      </c>
      <c r="L20">
        <v>0</v>
      </c>
      <c r="M20">
        <v>1</v>
      </c>
      <c r="N20">
        <v>651</v>
      </c>
      <c r="O20">
        <v>15</v>
      </c>
      <c r="P20">
        <v>56</v>
      </c>
      <c r="Q20">
        <v>10</v>
      </c>
      <c r="R20">
        <v>1455</v>
      </c>
      <c r="S20">
        <v>18</v>
      </c>
      <c r="T20">
        <v>28</v>
      </c>
      <c r="U20">
        <v>211</v>
      </c>
      <c r="V20">
        <v>1134</v>
      </c>
      <c r="W20">
        <v>3</v>
      </c>
      <c r="X20">
        <v>15</v>
      </c>
      <c r="Y20">
        <v>266</v>
      </c>
      <c r="Z20">
        <v>166</v>
      </c>
      <c r="AA20">
        <v>0</v>
      </c>
      <c r="AB20">
        <v>3</v>
      </c>
      <c r="AC20">
        <v>50</v>
      </c>
      <c r="AD20">
        <v>41</v>
      </c>
      <c r="AE20">
        <v>2</v>
      </c>
      <c r="AF20">
        <v>0</v>
      </c>
      <c r="AG20">
        <v>0</v>
      </c>
      <c r="AH20">
        <v>0</v>
      </c>
      <c r="AI20">
        <v>0</v>
      </c>
      <c r="AJ20">
        <v>0</v>
      </c>
      <c r="AK20">
        <v>0</v>
      </c>
      <c r="AL20">
        <v>0</v>
      </c>
      <c r="AM20">
        <v>0</v>
      </c>
      <c r="AN20">
        <v>0</v>
      </c>
      <c r="AO20">
        <v>0</v>
      </c>
      <c r="AP20">
        <v>0</v>
      </c>
      <c r="AQ20">
        <v>0</v>
      </c>
      <c r="AR20">
        <v>0</v>
      </c>
      <c r="AS20">
        <v>0</v>
      </c>
      <c r="AT20">
        <v>0</v>
      </c>
      <c r="AU20">
        <v>0</v>
      </c>
      <c r="AV20">
        <v>0</v>
      </c>
      <c r="AW20">
        <v>0</v>
      </c>
      <c r="AX20">
        <v>2</v>
      </c>
      <c r="AY20">
        <v>1</v>
      </c>
      <c r="AZ20">
        <v>106</v>
      </c>
      <c r="BA20">
        <v>2</v>
      </c>
      <c r="BB20">
        <v>563</v>
      </c>
      <c r="BC20">
        <v>1160</v>
      </c>
      <c r="BD20">
        <v>825</v>
      </c>
      <c r="BE20">
        <v>101</v>
      </c>
      <c r="BF20">
        <v>37</v>
      </c>
      <c r="BG20">
        <v>3650</v>
      </c>
      <c r="BH20">
        <v>0</v>
      </c>
      <c r="BI20">
        <v>3</v>
      </c>
      <c r="BJ20">
        <v>41</v>
      </c>
      <c r="BK20">
        <v>1419</v>
      </c>
      <c r="BL20">
        <v>1999</v>
      </c>
      <c r="BM20">
        <v>41</v>
      </c>
      <c r="BN20">
        <v>1</v>
      </c>
      <c r="BO20">
        <v>0</v>
      </c>
      <c r="BP20">
        <v>1</v>
      </c>
      <c r="BQ20">
        <v>0</v>
      </c>
      <c r="BR20">
        <v>35</v>
      </c>
      <c r="BS20">
        <v>0</v>
      </c>
      <c r="BT20">
        <v>343</v>
      </c>
      <c r="BU20">
        <v>214</v>
      </c>
      <c r="BV20">
        <v>2</v>
      </c>
      <c r="BW20">
        <v>41</v>
      </c>
      <c r="BX20">
        <v>25</v>
      </c>
      <c r="BY20">
        <v>301</v>
      </c>
      <c r="BZ20">
        <v>2</v>
      </c>
      <c r="CA20">
        <v>1</v>
      </c>
      <c r="CB20">
        <v>81</v>
      </c>
      <c r="CC20">
        <v>2</v>
      </c>
      <c r="CD20">
        <v>525</v>
      </c>
      <c r="CE20">
        <v>847</v>
      </c>
      <c r="CF20">
        <v>637</v>
      </c>
      <c r="CG20">
        <v>55</v>
      </c>
      <c r="CH20">
        <v>32</v>
      </c>
      <c r="CI20">
        <v>941</v>
      </c>
    </row>
    <row r="21" spans="1:87" x14ac:dyDescent="0.25">
      <c r="A21" t="s">
        <v>474</v>
      </c>
      <c r="B21" t="s">
        <v>480</v>
      </c>
      <c r="C21" t="s">
        <v>500</v>
      </c>
      <c r="D21" s="1">
        <v>44872</v>
      </c>
      <c r="E21">
        <v>75</v>
      </c>
      <c r="F21">
        <v>7</v>
      </c>
      <c r="G21">
        <v>0</v>
      </c>
      <c r="H21">
        <v>1</v>
      </c>
      <c r="I21">
        <v>2</v>
      </c>
      <c r="J21">
        <v>3</v>
      </c>
      <c r="K21">
        <v>18</v>
      </c>
      <c r="L21">
        <v>0</v>
      </c>
      <c r="M21">
        <v>0</v>
      </c>
      <c r="N21">
        <v>283</v>
      </c>
      <c r="O21">
        <v>16</v>
      </c>
      <c r="P21">
        <v>14</v>
      </c>
      <c r="Q21">
        <v>2</v>
      </c>
      <c r="R21">
        <v>692</v>
      </c>
      <c r="S21">
        <v>13</v>
      </c>
      <c r="T21">
        <v>65</v>
      </c>
      <c r="U21">
        <v>55</v>
      </c>
      <c r="V21">
        <v>566</v>
      </c>
      <c r="W21">
        <v>14</v>
      </c>
      <c r="X21">
        <v>71</v>
      </c>
      <c r="Y21">
        <v>37</v>
      </c>
      <c r="Z21">
        <v>86</v>
      </c>
      <c r="AA21">
        <v>0</v>
      </c>
      <c r="AB21">
        <v>10</v>
      </c>
      <c r="AC21">
        <v>6</v>
      </c>
      <c r="AD21">
        <v>57</v>
      </c>
      <c r="AE21">
        <v>4</v>
      </c>
      <c r="AF21">
        <v>3</v>
      </c>
      <c r="AG21">
        <v>0</v>
      </c>
      <c r="AH21">
        <v>0</v>
      </c>
      <c r="AI21">
        <v>0</v>
      </c>
      <c r="AJ21">
        <v>0</v>
      </c>
      <c r="AK21">
        <v>0</v>
      </c>
      <c r="AL21">
        <v>0</v>
      </c>
      <c r="AM21">
        <v>0</v>
      </c>
      <c r="AN21">
        <v>0</v>
      </c>
      <c r="AO21">
        <v>0</v>
      </c>
      <c r="AP21">
        <v>0</v>
      </c>
      <c r="AQ21">
        <v>0</v>
      </c>
      <c r="AR21">
        <v>0</v>
      </c>
      <c r="AS21">
        <v>0</v>
      </c>
      <c r="AT21">
        <v>0</v>
      </c>
      <c r="AU21">
        <v>0</v>
      </c>
      <c r="AV21">
        <v>0</v>
      </c>
      <c r="AW21">
        <v>0</v>
      </c>
      <c r="AX21">
        <v>6</v>
      </c>
      <c r="AY21">
        <v>0</v>
      </c>
      <c r="AZ21">
        <v>67</v>
      </c>
      <c r="BA21">
        <v>16</v>
      </c>
      <c r="BB21">
        <v>246</v>
      </c>
      <c r="BC21">
        <v>538</v>
      </c>
      <c r="BD21">
        <v>432</v>
      </c>
      <c r="BE21">
        <v>64</v>
      </c>
      <c r="BF21">
        <v>50</v>
      </c>
      <c r="BG21">
        <v>2110</v>
      </c>
      <c r="BH21">
        <v>0</v>
      </c>
      <c r="BI21">
        <v>14</v>
      </c>
      <c r="BJ21">
        <v>301</v>
      </c>
      <c r="BK21">
        <v>494</v>
      </c>
      <c r="BL21">
        <v>1189</v>
      </c>
      <c r="BM21">
        <v>23</v>
      </c>
      <c r="BN21">
        <v>3</v>
      </c>
      <c r="BO21">
        <v>0</v>
      </c>
      <c r="BP21">
        <v>0</v>
      </c>
      <c r="BQ21">
        <v>0</v>
      </c>
      <c r="BR21">
        <v>18</v>
      </c>
      <c r="BS21">
        <v>11</v>
      </c>
      <c r="BT21">
        <v>145</v>
      </c>
      <c r="BU21">
        <v>80</v>
      </c>
      <c r="BV21">
        <v>4</v>
      </c>
      <c r="BW21">
        <v>19</v>
      </c>
      <c r="BX21">
        <v>17</v>
      </c>
      <c r="BY21">
        <v>113</v>
      </c>
      <c r="BZ21">
        <v>5</v>
      </c>
      <c r="CA21">
        <v>0</v>
      </c>
      <c r="CB21">
        <v>50</v>
      </c>
      <c r="CC21">
        <v>14</v>
      </c>
      <c r="CD21">
        <v>227</v>
      </c>
      <c r="CE21">
        <v>370</v>
      </c>
      <c r="CF21">
        <v>314</v>
      </c>
      <c r="CG21">
        <v>37</v>
      </c>
      <c r="CH21">
        <v>46</v>
      </c>
      <c r="CI21">
        <v>526</v>
      </c>
    </row>
    <row r="22" spans="1:87" x14ac:dyDescent="0.25">
      <c r="A22" t="s">
        <v>474</v>
      </c>
      <c r="B22" t="s">
        <v>485</v>
      </c>
      <c r="C22" t="s">
        <v>501</v>
      </c>
      <c r="D22" s="1">
        <v>44872</v>
      </c>
      <c r="E22">
        <v>68</v>
      </c>
      <c r="F22">
        <v>2</v>
      </c>
      <c r="G22">
        <v>0</v>
      </c>
      <c r="H22">
        <v>0</v>
      </c>
      <c r="I22">
        <v>7</v>
      </c>
      <c r="J22">
        <v>4</v>
      </c>
      <c r="K22">
        <v>0</v>
      </c>
      <c r="L22">
        <v>0</v>
      </c>
      <c r="M22">
        <v>0</v>
      </c>
      <c r="N22">
        <v>304</v>
      </c>
      <c r="O22">
        <v>5</v>
      </c>
      <c r="P22">
        <v>11</v>
      </c>
      <c r="Q22">
        <v>8</v>
      </c>
      <c r="R22">
        <v>809</v>
      </c>
      <c r="S22">
        <v>15</v>
      </c>
      <c r="T22">
        <v>31</v>
      </c>
      <c r="U22">
        <v>87</v>
      </c>
      <c r="V22">
        <v>664</v>
      </c>
      <c r="W22">
        <v>2</v>
      </c>
      <c r="X22">
        <v>10</v>
      </c>
      <c r="Y22">
        <v>111</v>
      </c>
      <c r="Z22">
        <v>75</v>
      </c>
      <c r="AA22">
        <v>1</v>
      </c>
      <c r="AB22">
        <v>2</v>
      </c>
      <c r="AC22">
        <v>8</v>
      </c>
      <c r="AD22">
        <v>20</v>
      </c>
      <c r="AE22">
        <v>0</v>
      </c>
      <c r="AF22">
        <v>0</v>
      </c>
      <c r="AG22">
        <v>0</v>
      </c>
      <c r="AH22">
        <v>0</v>
      </c>
      <c r="AI22">
        <v>0</v>
      </c>
      <c r="AJ22">
        <v>0</v>
      </c>
      <c r="AK22">
        <v>0</v>
      </c>
      <c r="AL22">
        <v>0</v>
      </c>
      <c r="AM22">
        <v>0</v>
      </c>
      <c r="AN22">
        <v>0</v>
      </c>
      <c r="AO22">
        <v>0</v>
      </c>
      <c r="AP22">
        <v>0</v>
      </c>
      <c r="AQ22">
        <v>0</v>
      </c>
      <c r="AR22">
        <v>0</v>
      </c>
      <c r="AS22">
        <v>0</v>
      </c>
      <c r="AT22">
        <v>0</v>
      </c>
      <c r="AU22">
        <v>0</v>
      </c>
      <c r="AV22">
        <v>0</v>
      </c>
      <c r="AW22">
        <v>0</v>
      </c>
      <c r="AX22">
        <v>2</v>
      </c>
      <c r="AY22">
        <v>0</v>
      </c>
      <c r="AZ22">
        <v>56</v>
      </c>
      <c r="BA22">
        <v>0</v>
      </c>
      <c r="BB22">
        <v>274</v>
      </c>
      <c r="BC22">
        <v>654</v>
      </c>
      <c r="BD22">
        <v>527</v>
      </c>
      <c r="BE22">
        <v>61</v>
      </c>
      <c r="BF22">
        <v>19</v>
      </c>
      <c r="BG22">
        <v>2153</v>
      </c>
      <c r="BH22">
        <v>0</v>
      </c>
      <c r="BI22">
        <v>15</v>
      </c>
      <c r="BJ22">
        <v>68</v>
      </c>
      <c r="BK22">
        <v>786</v>
      </c>
      <c r="BL22">
        <v>1165</v>
      </c>
      <c r="BM22">
        <v>27</v>
      </c>
      <c r="BN22">
        <v>2</v>
      </c>
      <c r="BO22">
        <v>0</v>
      </c>
      <c r="BP22">
        <v>1</v>
      </c>
      <c r="BQ22">
        <v>0</v>
      </c>
      <c r="BR22">
        <v>19</v>
      </c>
      <c r="BS22">
        <v>0</v>
      </c>
      <c r="BT22">
        <v>179</v>
      </c>
      <c r="BU22">
        <v>125</v>
      </c>
      <c r="BV22">
        <v>3</v>
      </c>
      <c r="BW22">
        <v>11</v>
      </c>
      <c r="BX22">
        <v>14</v>
      </c>
      <c r="BY22">
        <v>180</v>
      </c>
      <c r="BZ22">
        <v>2</v>
      </c>
      <c r="CA22">
        <v>0</v>
      </c>
      <c r="CB22">
        <v>47</v>
      </c>
      <c r="CC22">
        <v>0</v>
      </c>
      <c r="CD22">
        <v>262</v>
      </c>
      <c r="CE22">
        <v>454</v>
      </c>
      <c r="CF22">
        <v>394</v>
      </c>
      <c r="CG22">
        <v>35</v>
      </c>
      <c r="CH22">
        <v>18</v>
      </c>
      <c r="CI22">
        <v>589</v>
      </c>
    </row>
    <row r="23" spans="1:87" x14ac:dyDescent="0.25">
      <c r="A23" t="s">
        <v>474</v>
      </c>
      <c r="B23" t="s">
        <v>482</v>
      </c>
      <c r="C23" t="s">
        <v>502</v>
      </c>
      <c r="D23" s="1">
        <v>44872</v>
      </c>
      <c r="E23">
        <v>176</v>
      </c>
      <c r="F23">
        <v>5</v>
      </c>
      <c r="G23">
        <v>5</v>
      </c>
      <c r="H23">
        <v>8</v>
      </c>
      <c r="I23">
        <v>19</v>
      </c>
      <c r="J23">
        <v>7</v>
      </c>
      <c r="K23">
        <v>100</v>
      </c>
      <c r="L23">
        <v>4</v>
      </c>
      <c r="M23">
        <v>2</v>
      </c>
      <c r="N23">
        <v>362</v>
      </c>
      <c r="O23">
        <v>37</v>
      </c>
      <c r="P23">
        <v>36</v>
      </c>
      <c r="Q23">
        <v>15</v>
      </c>
      <c r="R23">
        <v>2524</v>
      </c>
      <c r="S23">
        <v>125</v>
      </c>
      <c r="T23">
        <v>348</v>
      </c>
      <c r="U23">
        <v>114</v>
      </c>
      <c r="V23">
        <v>1790</v>
      </c>
      <c r="W23">
        <v>131</v>
      </c>
      <c r="X23">
        <v>354</v>
      </c>
      <c r="Y23">
        <v>89</v>
      </c>
      <c r="Z23">
        <v>256</v>
      </c>
      <c r="AA23">
        <v>13</v>
      </c>
      <c r="AB23">
        <v>39</v>
      </c>
      <c r="AC23">
        <v>10</v>
      </c>
      <c r="AD23">
        <v>67</v>
      </c>
      <c r="AE23">
        <v>7</v>
      </c>
      <c r="AF23">
        <v>2</v>
      </c>
      <c r="AG23">
        <v>1</v>
      </c>
      <c r="AH23">
        <v>0</v>
      </c>
      <c r="AI23">
        <v>0</v>
      </c>
      <c r="AJ23">
        <v>0</v>
      </c>
      <c r="AK23">
        <v>0</v>
      </c>
      <c r="AL23">
        <v>0</v>
      </c>
      <c r="AM23">
        <v>0</v>
      </c>
      <c r="AN23">
        <v>0</v>
      </c>
      <c r="AO23">
        <v>0</v>
      </c>
      <c r="AP23">
        <v>0</v>
      </c>
      <c r="AQ23">
        <v>0</v>
      </c>
      <c r="AR23">
        <v>4</v>
      </c>
      <c r="AS23">
        <v>0</v>
      </c>
      <c r="AT23">
        <v>0</v>
      </c>
      <c r="AU23">
        <v>0</v>
      </c>
      <c r="AV23">
        <v>0</v>
      </c>
      <c r="AW23">
        <v>0</v>
      </c>
      <c r="AX23">
        <v>5</v>
      </c>
      <c r="AY23">
        <v>5</v>
      </c>
      <c r="AZ23">
        <v>139</v>
      </c>
      <c r="BA23">
        <v>86</v>
      </c>
      <c r="BB23">
        <v>258</v>
      </c>
      <c r="BC23">
        <v>1846</v>
      </c>
      <c r="BD23">
        <v>1167</v>
      </c>
      <c r="BE23">
        <v>184</v>
      </c>
      <c r="BF23">
        <v>54</v>
      </c>
      <c r="BG23">
        <v>9531</v>
      </c>
      <c r="BH23">
        <v>0</v>
      </c>
      <c r="BI23">
        <v>409</v>
      </c>
      <c r="BJ23">
        <v>3104</v>
      </c>
      <c r="BK23">
        <v>814</v>
      </c>
      <c r="BL23">
        <v>4757</v>
      </c>
      <c r="BM23">
        <v>35</v>
      </c>
      <c r="BN23">
        <v>3</v>
      </c>
      <c r="BO23">
        <v>4</v>
      </c>
      <c r="BP23">
        <v>3</v>
      </c>
      <c r="BQ23">
        <v>4</v>
      </c>
      <c r="BR23">
        <v>30</v>
      </c>
      <c r="BS23">
        <v>78</v>
      </c>
      <c r="BT23">
        <v>118</v>
      </c>
      <c r="BU23">
        <v>141</v>
      </c>
      <c r="BV23">
        <v>11</v>
      </c>
      <c r="BW23">
        <v>73</v>
      </c>
      <c r="BX23">
        <v>36</v>
      </c>
      <c r="BY23">
        <v>304</v>
      </c>
      <c r="BZ23">
        <v>5</v>
      </c>
      <c r="CA23">
        <v>4</v>
      </c>
      <c r="CB23">
        <v>100</v>
      </c>
      <c r="CC23">
        <v>86</v>
      </c>
      <c r="CD23">
        <v>215</v>
      </c>
      <c r="CE23">
        <v>1231</v>
      </c>
      <c r="CF23">
        <v>765</v>
      </c>
      <c r="CG23">
        <v>107</v>
      </c>
      <c r="CH23">
        <v>49</v>
      </c>
      <c r="CI23">
        <v>2224</v>
      </c>
    </row>
    <row r="24" spans="1:87" x14ac:dyDescent="0.25">
      <c r="A24" t="s">
        <v>474</v>
      </c>
      <c r="B24" t="s">
        <v>478</v>
      </c>
      <c r="C24" t="s">
        <v>503</v>
      </c>
      <c r="D24" s="1">
        <v>44872</v>
      </c>
      <c r="E24">
        <v>87</v>
      </c>
      <c r="F24">
        <v>1</v>
      </c>
      <c r="G24">
        <v>0</v>
      </c>
      <c r="H24">
        <v>2</v>
      </c>
      <c r="I24">
        <v>6</v>
      </c>
      <c r="J24">
        <v>7</v>
      </c>
      <c r="K24">
        <v>1</v>
      </c>
      <c r="L24">
        <v>0</v>
      </c>
      <c r="M24">
        <v>0</v>
      </c>
      <c r="N24">
        <v>315</v>
      </c>
      <c r="O24">
        <v>6</v>
      </c>
      <c r="P24">
        <v>16</v>
      </c>
      <c r="Q24">
        <v>15</v>
      </c>
      <c r="R24">
        <v>1369</v>
      </c>
      <c r="S24">
        <v>14</v>
      </c>
      <c r="T24">
        <v>146</v>
      </c>
      <c r="U24">
        <v>112</v>
      </c>
      <c r="V24">
        <v>943</v>
      </c>
      <c r="W24">
        <v>1</v>
      </c>
      <c r="X24">
        <v>67</v>
      </c>
      <c r="Y24">
        <v>221</v>
      </c>
      <c r="Z24">
        <v>240</v>
      </c>
      <c r="AA24">
        <v>0</v>
      </c>
      <c r="AB24">
        <v>30</v>
      </c>
      <c r="AC24">
        <v>35</v>
      </c>
      <c r="AD24">
        <v>22</v>
      </c>
      <c r="AE24">
        <v>4</v>
      </c>
      <c r="AF24">
        <v>1</v>
      </c>
      <c r="AG24">
        <v>0</v>
      </c>
      <c r="AH24">
        <v>0</v>
      </c>
      <c r="AI24">
        <v>0</v>
      </c>
      <c r="AJ24">
        <v>0</v>
      </c>
      <c r="AK24">
        <v>0</v>
      </c>
      <c r="AL24">
        <v>0</v>
      </c>
      <c r="AM24">
        <v>0</v>
      </c>
      <c r="AN24">
        <v>0</v>
      </c>
      <c r="AO24">
        <v>0</v>
      </c>
      <c r="AP24">
        <v>0</v>
      </c>
      <c r="AQ24">
        <v>0</v>
      </c>
      <c r="AR24">
        <v>0</v>
      </c>
      <c r="AS24">
        <v>0</v>
      </c>
      <c r="AT24">
        <v>0</v>
      </c>
      <c r="AU24">
        <v>0</v>
      </c>
      <c r="AV24">
        <v>0</v>
      </c>
      <c r="AW24">
        <v>0</v>
      </c>
      <c r="AX24">
        <v>1</v>
      </c>
      <c r="AY24">
        <v>0</v>
      </c>
      <c r="AZ24">
        <v>69</v>
      </c>
      <c r="BA24">
        <v>1</v>
      </c>
      <c r="BB24">
        <v>272</v>
      </c>
      <c r="BC24">
        <v>1050</v>
      </c>
      <c r="BD24">
        <v>626</v>
      </c>
      <c r="BE24">
        <v>166</v>
      </c>
      <c r="BF24">
        <v>17</v>
      </c>
      <c r="BG24">
        <v>4154</v>
      </c>
      <c r="BH24">
        <v>0</v>
      </c>
      <c r="BI24">
        <v>8</v>
      </c>
      <c r="BJ24">
        <v>434</v>
      </c>
      <c r="BK24">
        <v>1438</v>
      </c>
      <c r="BL24">
        <v>2072</v>
      </c>
      <c r="BM24">
        <v>21</v>
      </c>
      <c r="BN24">
        <v>0</v>
      </c>
      <c r="BO24">
        <v>0</v>
      </c>
      <c r="BP24">
        <v>0</v>
      </c>
      <c r="BQ24">
        <v>0</v>
      </c>
      <c r="BR24">
        <v>16</v>
      </c>
      <c r="BS24">
        <v>0</v>
      </c>
      <c r="BT24">
        <v>126</v>
      </c>
      <c r="BU24">
        <v>64</v>
      </c>
      <c r="BV24">
        <v>3</v>
      </c>
      <c r="BW24">
        <v>32</v>
      </c>
      <c r="BX24">
        <v>5</v>
      </c>
      <c r="BY24">
        <v>169</v>
      </c>
      <c r="BZ24">
        <v>1</v>
      </c>
      <c r="CA24">
        <v>0</v>
      </c>
      <c r="CB24">
        <v>49</v>
      </c>
      <c r="CC24">
        <v>1</v>
      </c>
      <c r="CD24">
        <v>236</v>
      </c>
      <c r="CE24">
        <v>685</v>
      </c>
      <c r="CF24">
        <v>412</v>
      </c>
      <c r="CG24">
        <v>80</v>
      </c>
      <c r="CH24">
        <v>15</v>
      </c>
      <c r="CI24">
        <v>836</v>
      </c>
    </row>
    <row r="25" spans="1:87" x14ac:dyDescent="0.25">
      <c r="A25" t="s">
        <v>474</v>
      </c>
      <c r="B25" t="s">
        <v>475</v>
      </c>
      <c r="C25" t="s">
        <v>504</v>
      </c>
      <c r="D25" s="1">
        <v>44872</v>
      </c>
      <c r="E25">
        <v>24</v>
      </c>
      <c r="F25">
        <v>1</v>
      </c>
      <c r="G25">
        <v>0</v>
      </c>
      <c r="H25">
        <v>0</v>
      </c>
      <c r="I25">
        <v>4</v>
      </c>
      <c r="J25">
        <v>1</v>
      </c>
      <c r="K25">
        <v>0</v>
      </c>
      <c r="L25">
        <v>0</v>
      </c>
      <c r="M25">
        <v>0</v>
      </c>
      <c r="N25">
        <v>78</v>
      </c>
      <c r="O25">
        <v>7</v>
      </c>
      <c r="P25">
        <v>4</v>
      </c>
      <c r="Q25">
        <v>12</v>
      </c>
      <c r="R25">
        <v>246</v>
      </c>
      <c r="S25">
        <v>4</v>
      </c>
      <c r="T25">
        <v>10</v>
      </c>
      <c r="U25">
        <v>44</v>
      </c>
      <c r="V25">
        <v>312</v>
      </c>
      <c r="W25">
        <v>1</v>
      </c>
      <c r="X25">
        <v>10</v>
      </c>
      <c r="Y25">
        <v>102</v>
      </c>
      <c r="Z25">
        <v>28</v>
      </c>
      <c r="AA25">
        <v>0</v>
      </c>
      <c r="AB25">
        <v>0</v>
      </c>
      <c r="AC25">
        <v>8</v>
      </c>
      <c r="AD25">
        <v>7</v>
      </c>
      <c r="AE25">
        <v>0</v>
      </c>
      <c r="AF25">
        <v>0</v>
      </c>
      <c r="AG25">
        <v>2</v>
      </c>
      <c r="AH25">
        <v>0</v>
      </c>
      <c r="AI25">
        <v>0</v>
      </c>
      <c r="AJ25">
        <v>0</v>
      </c>
      <c r="AK25">
        <v>0</v>
      </c>
      <c r="AL25">
        <v>0</v>
      </c>
      <c r="AM25">
        <v>0</v>
      </c>
      <c r="AN25">
        <v>0</v>
      </c>
      <c r="AO25">
        <v>0</v>
      </c>
      <c r="AP25">
        <v>0</v>
      </c>
      <c r="AQ25">
        <v>0</v>
      </c>
      <c r="AR25">
        <v>0</v>
      </c>
      <c r="AS25">
        <v>0</v>
      </c>
      <c r="AT25">
        <v>0</v>
      </c>
      <c r="AU25">
        <v>0</v>
      </c>
      <c r="AV25">
        <v>0</v>
      </c>
      <c r="AW25">
        <v>0</v>
      </c>
      <c r="AX25">
        <v>1</v>
      </c>
      <c r="AY25">
        <v>0</v>
      </c>
      <c r="AZ25">
        <v>18</v>
      </c>
      <c r="BA25">
        <v>0</v>
      </c>
      <c r="BB25">
        <v>50</v>
      </c>
      <c r="BC25">
        <v>181</v>
      </c>
      <c r="BD25">
        <v>191</v>
      </c>
      <c r="BE25">
        <v>19</v>
      </c>
      <c r="BF25">
        <v>5</v>
      </c>
      <c r="BG25">
        <v>1068</v>
      </c>
      <c r="BH25">
        <v>0</v>
      </c>
      <c r="BI25">
        <v>1</v>
      </c>
      <c r="BJ25">
        <v>20</v>
      </c>
      <c r="BK25">
        <v>473</v>
      </c>
      <c r="BL25">
        <v>520</v>
      </c>
      <c r="BM25">
        <v>3</v>
      </c>
      <c r="BN25">
        <v>1</v>
      </c>
      <c r="BO25">
        <v>0</v>
      </c>
      <c r="BP25">
        <v>0</v>
      </c>
      <c r="BQ25">
        <v>0</v>
      </c>
      <c r="BR25">
        <v>1</v>
      </c>
      <c r="BS25">
        <v>0</v>
      </c>
      <c r="BT25">
        <v>19</v>
      </c>
      <c r="BU25">
        <v>21</v>
      </c>
      <c r="BV25">
        <v>2</v>
      </c>
      <c r="BW25">
        <v>3</v>
      </c>
      <c r="BX25">
        <v>0</v>
      </c>
      <c r="BY25">
        <v>24</v>
      </c>
      <c r="BZ25">
        <v>1</v>
      </c>
      <c r="CA25">
        <v>0</v>
      </c>
      <c r="CB25">
        <v>12</v>
      </c>
      <c r="CC25">
        <v>0</v>
      </c>
      <c r="CD25">
        <v>41</v>
      </c>
      <c r="CE25">
        <v>111</v>
      </c>
      <c r="CF25">
        <v>127</v>
      </c>
      <c r="CG25">
        <v>7</v>
      </c>
      <c r="CH25">
        <v>2</v>
      </c>
      <c r="CI25">
        <v>183</v>
      </c>
    </row>
    <row r="26" spans="1:87" x14ac:dyDescent="0.25">
      <c r="A26" t="s">
        <v>474</v>
      </c>
      <c r="B26" t="s">
        <v>485</v>
      </c>
      <c r="C26" t="s">
        <v>505</v>
      </c>
      <c r="D26" s="1">
        <v>44872</v>
      </c>
      <c r="E26">
        <v>134</v>
      </c>
      <c r="F26">
        <v>3</v>
      </c>
      <c r="G26">
        <v>0</v>
      </c>
      <c r="H26">
        <v>1</v>
      </c>
      <c r="I26">
        <v>7</v>
      </c>
      <c r="J26">
        <v>10</v>
      </c>
      <c r="K26">
        <v>3</v>
      </c>
      <c r="L26">
        <v>0</v>
      </c>
      <c r="M26">
        <v>0</v>
      </c>
      <c r="N26">
        <v>588</v>
      </c>
      <c r="O26">
        <v>6</v>
      </c>
      <c r="P26">
        <v>5</v>
      </c>
      <c r="Q26">
        <v>44</v>
      </c>
      <c r="R26">
        <v>1423</v>
      </c>
      <c r="S26">
        <v>27</v>
      </c>
      <c r="T26">
        <v>50</v>
      </c>
      <c r="U26">
        <v>163</v>
      </c>
      <c r="V26">
        <v>1012</v>
      </c>
      <c r="W26">
        <v>3</v>
      </c>
      <c r="X26">
        <v>6</v>
      </c>
      <c r="Y26">
        <v>226</v>
      </c>
      <c r="Z26">
        <v>171</v>
      </c>
      <c r="AA26">
        <v>0</v>
      </c>
      <c r="AB26">
        <v>11</v>
      </c>
      <c r="AC26">
        <v>21</v>
      </c>
      <c r="AD26">
        <v>46</v>
      </c>
      <c r="AE26">
        <v>5</v>
      </c>
      <c r="AF26">
        <v>0</v>
      </c>
      <c r="AG26">
        <v>2</v>
      </c>
      <c r="AH26">
        <v>0</v>
      </c>
      <c r="AI26">
        <v>0</v>
      </c>
      <c r="AJ26">
        <v>0</v>
      </c>
      <c r="AK26">
        <v>0</v>
      </c>
      <c r="AL26">
        <v>0</v>
      </c>
      <c r="AM26">
        <v>0</v>
      </c>
      <c r="AN26">
        <v>0</v>
      </c>
      <c r="AO26">
        <v>0</v>
      </c>
      <c r="AP26">
        <v>0</v>
      </c>
      <c r="AQ26">
        <v>0</v>
      </c>
      <c r="AR26">
        <v>0</v>
      </c>
      <c r="AS26">
        <v>0</v>
      </c>
      <c r="AT26">
        <v>0</v>
      </c>
      <c r="AU26">
        <v>0</v>
      </c>
      <c r="AV26">
        <v>0</v>
      </c>
      <c r="AW26">
        <v>0</v>
      </c>
      <c r="AX26">
        <v>3</v>
      </c>
      <c r="AY26">
        <v>0</v>
      </c>
      <c r="AZ26">
        <v>115</v>
      </c>
      <c r="BA26">
        <v>3</v>
      </c>
      <c r="BB26">
        <v>526</v>
      </c>
      <c r="BC26">
        <v>1156</v>
      </c>
      <c r="BD26">
        <v>755</v>
      </c>
      <c r="BE26">
        <v>130</v>
      </c>
      <c r="BF26">
        <v>38</v>
      </c>
      <c r="BG26">
        <v>3262</v>
      </c>
      <c r="BH26">
        <v>0</v>
      </c>
      <c r="BI26">
        <v>9</v>
      </c>
      <c r="BJ26">
        <v>276</v>
      </c>
      <c r="BK26">
        <v>928</v>
      </c>
      <c r="BL26">
        <v>1901</v>
      </c>
      <c r="BM26">
        <v>55</v>
      </c>
      <c r="BN26">
        <v>2</v>
      </c>
      <c r="BO26">
        <v>0</v>
      </c>
      <c r="BP26">
        <v>2</v>
      </c>
      <c r="BQ26">
        <v>0</v>
      </c>
      <c r="BR26">
        <v>41</v>
      </c>
      <c r="BS26">
        <v>1</v>
      </c>
      <c r="BT26">
        <v>315</v>
      </c>
      <c r="BU26">
        <v>155</v>
      </c>
      <c r="BV26">
        <v>4</v>
      </c>
      <c r="BW26">
        <v>35</v>
      </c>
      <c r="BX26">
        <v>8</v>
      </c>
      <c r="BY26">
        <v>305</v>
      </c>
      <c r="BZ26">
        <v>3</v>
      </c>
      <c r="CA26">
        <v>0</v>
      </c>
      <c r="CB26">
        <v>91</v>
      </c>
      <c r="CC26">
        <v>3</v>
      </c>
      <c r="CD26">
        <v>489</v>
      </c>
      <c r="CE26">
        <v>853</v>
      </c>
      <c r="CF26">
        <v>574</v>
      </c>
      <c r="CG26">
        <v>75</v>
      </c>
      <c r="CH26">
        <v>33</v>
      </c>
      <c r="CI26">
        <v>926</v>
      </c>
    </row>
    <row r="27" spans="1:87" x14ac:dyDescent="0.25">
      <c r="A27" t="s">
        <v>474</v>
      </c>
      <c r="B27" t="s">
        <v>485</v>
      </c>
      <c r="C27" t="s">
        <v>786</v>
      </c>
      <c r="D27" s="1">
        <v>44872</v>
      </c>
      <c r="E27">
        <v>70</v>
      </c>
      <c r="F27">
        <v>1</v>
      </c>
      <c r="G27">
        <v>0</v>
      </c>
      <c r="H27">
        <v>3</v>
      </c>
      <c r="I27">
        <v>3</v>
      </c>
      <c r="J27">
        <v>5</v>
      </c>
      <c r="K27">
        <v>1</v>
      </c>
      <c r="L27">
        <v>0</v>
      </c>
      <c r="M27">
        <v>0</v>
      </c>
      <c r="N27">
        <v>257</v>
      </c>
      <c r="O27">
        <v>18</v>
      </c>
      <c r="P27">
        <v>4</v>
      </c>
      <c r="Q27">
        <v>6</v>
      </c>
      <c r="R27">
        <v>651</v>
      </c>
      <c r="S27">
        <v>14</v>
      </c>
      <c r="T27">
        <v>69</v>
      </c>
      <c r="U27">
        <v>42</v>
      </c>
      <c r="V27">
        <v>512</v>
      </c>
      <c r="W27">
        <v>6</v>
      </c>
      <c r="X27">
        <v>49</v>
      </c>
      <c r="Y27">
        <v>82</v>
      </c>
      <c r="Z27">
        <v>73</v>
      </c>
      <c r="AA27">
        <v>3</v>
      </c>
      <c r="AB27">
        <v>12</v>
      </c>
      <c r="AC27">
        <v>5</v>
      </c>
      <c r="AD27">
        <v>31</v>
      </c>
      <c r="AE27">
        <v>0</v>
      </c>
      <c r="AF27">
        <v>1</v>
      </c>
      <c r="AG27">
        <v>0</v>
      </c>
      <c r="AH27">
        <v>0</v>
      </c>
      <c r="AI27">
        <v>0</v>
      </c>
      <c r="AJ27">
        <v>0</v>
      </c>
      <c r="AK27">
        <v>0</v>
      </c>
      <c r="AL27">
        <v>0</v>
      </c>
      <c r="AM27">
        <v>0</v>
      </c>
      <c r="AN27">
        <v>0</v>
      </c>
      <c r="AO27">
        <v>0</v>
      </c>
      <c r="AP27">
        <v>0</v>
      </c>
      <c r="AQ27">
        <v>0</v>
      </c>
      <c r="AR27">
        <v>0</v>
      </c>
      <c r="AS27">
        <v>0</v>
      </c>
      <c r="AT27">
        <v>0</v>
      </c>
      <c r="AU27">
        <v>0</v>
      </c>
      <c r="AV27">
        <v>0</v>
      </c>
      <c r="AW27">
        <v>0</v>
      </c>
      <c r="AX27">
        <v>1</v>
      </c>
      <c r="AY27">
        <v>0</v>
      </c>
      <c r="AZ27">
        <v>56</v>
      </c>
      <c r="BA27">
        <v>1</v>
      </c>
      <c r="BB27">
        <v>225</v>
      </c>
      <c r="BC27">
        <v>506</v>
      </c>
      <c r="BD27">
        <v>356</v>
      </c>
      <c r="BE27">
        <v>48</v>
      </c>
      <c r="BF27">
        <v>28</v>
      </c>
      <c r="BG27">
        <v>1887</v>
      </c>
      <c r="BH27">
        <v>0</v>
      </c>
      <c r="BI27">
        <v>20</v>
      </c>
      <c r="BJ27">
        <v>181</v>
      </c>
      <c r="BK27">
        <v>566</v>
      </c>
      <c r="BL27">
        <v>1029</v>
      </c>
      <c r="BM27">
        <v>24</v>
      </c>
      <c r="BN27">
        <v>0</v>
      </c>
      <c r="BO27">
        <v>0</v>
      </c>
      <c r="BP27">
        <v>0</v>
      </c>
      <c r="BQ27">
        <v>0</v>
      </c>
      <c r="BR27">
        <v>21</v>
      </c>
      <c r="BS27">
        <v>0</v>
      </c>
      <c r="BT27">
        <v>134</v>
      </c>
      <c r="BU27">
        <v>69</v>
      </c>
      <c r="BV27">
        <v>1</v>
      </c>
      <c r="BW27">
        <v>12</v>
      </c>
      <c r="BX27">
        <v>5</v>
      </c>
      <c r="BY27">
        <v>128</v>
      </c>
      <c r="BZ27">
        <v>0</v>
      </c>
      <c r="CA27">
        <v>0</v>
      </c>
      <c r="CB27">
        <v>40</v>
      </c>
      <c r="CC27">
        <v>1</v>
      </c>
      <c r="CD27">
        <v>204</v>
      </c>
      <c r="CE27">
        <v>340</v>
      </c>
      <c r="CF27">
        <v>261</v>
      </c>
      <c r="CG27">
        <v>23</v>
      </c>
      <c r="CH27">
        <v>24</v>
      </c>
      <c r="CI27">
        <v>464</v>
      </c>
    </row>
    <row r="28" spans="1:87" x14ac:dyDescent="0.25">
      <c r="A28" t="s">
        <v>474</v>
      </c>
      <c r="B28" t="s">
        <v>488</v>
      </c>
      <c r="C28" t="s">
        <v>506</v>
      </c>
      <c r="D28" s="1">
        <v>44872</v>
      </c>
      <c r="E28">
        <v>38</v>
      </c>
      <c r="F28">
        <v>0</v>
      </c>
      <c r="G28">
        <v>0</v>
      </c>
      <c r="H28">
        <v>2</v>
      </c>
      <c r="I28">
        <v>2</v>
      </c>
      <c r="J28">
        <v>1</v>
      </c>
      <c r="K28">
        <v>0</v>
      </c>
      <c r="L28">
        <v>0</v>
      </c>
      <c r="M28">
        <v>0</v>
      </c>
      <c r="N28">
        <v>203</v>
      </c>
      <c r="O28">
        <v>16</v>
      </c>
      <c r="P28">
        <v>4</v>
      </c>
      <c r="Q28">
        <v>2</v>
      </c>
      <c r="R28">
        <v>664</v>
      </c>
      <c r="S28">
        <v>17</v>
      </c>
      <c r="T28">
        <v>53</v>
      </c>
      <c r="U28">
        <v>42</v>
      </c>
      <c r="V28">
        <v>506</v>
      </c>
      <c r="W28">
        <v>6</v>
      </c>
      <c r="X28">
        <v>44</v>
      </c>
      <c r="Y28">
        <v>44</v>
      </c>
      <c r="Z28">
        <v>89</v>
      </c>
      <c r="AA28">
        <v>1</v>
      </c>
      <c r="AB28">
        <v>15</v>
      </c>
      <c r="AC28">
        <v>12</v>
      </c>
      <c r="AD28">
        <v>10</v>
      </c>
      <c r="AE28">
        <v>1</v>
      </c>
      <c r="AF28">
        <v>0</v>
      </c>
      <c r="AG28">
        <v>0</v>
      </c>
      <c r="AH28">
        <v>0</v>
      </c>
      <c r="AI28">
        <v>0</v>
      </c>
      <c r="AJ28">
        <v>0</v>
      </c>
      <c r="AK28">
        <v>0</v>
      </c>
      <c r="AL28">
        <v>0</v>
      </c>
      <c r="AM28">
        <v>0</v>
      </c>
      <c r="AN28">
        <v>0</v>
      </c>
      <c r="AO28">
        <v>0</v>
      </c>
      <c r="AP28">
        <v>0</v>
      </c>
      <c r="AQ28">
        <v>0</v>
      </c>
      <c r="AR28">
        <v>0</v>
      </c>
      <c r="AS28">
        <v>0</v>
      </c>
      <c r="AT28">
        <v>1</v>
      </c>
      <c r="AU28">
        <v>0</v>
      </c>
      <c r="AV28">
        <v>0</v>
      </c>
      <c r="AW28">
        <v>0</v>
      </c>
      <c r="AX28">
        <v>0</v>
      </c>
      <c r="AY28">
        <v>0</v>
      </c>
      <c r="AZ28">
        <v>32</v>
      </c>
      <c r="BA28">
        <v>0</v>
      </c>
      <c r="BB28">
        <v>181</v>
      </c>
      <c r="BC28">
        <v>528</v>
      </c>
      <c r="BD28">
        <v>406</v>
      </c>
      <c r="BE28">
        <v>53</v>
      </c>
      <c r="BF28">
        <v>9</v>
      </c>
      <c r="BG28">
        <v>1744</v>
      </c>
      <c r="BH28">
        <v>0</v>
      </c>
      <c r="BI28">
        <v>11</v>
      </c>
      <c r="BJ28">
        <v>219</v>
      </c>
      <c r="BK28">
        <v>454</v>
      </c>
      <c r="BL28">
        <v>976</v>
      </c>
      <c r="BM28">
        <v>12</v>
      </c>
      <c r="BN28">
        <v>0</v>
      </c>
      <c r="BO28">
        <v>0</v>
      </c>
      <c r="BP28">
        <v>0</v>
      </c>
      <c r="BQ28">
        <v>0</v>
      </c>
      <c r="BR28">
        <v>8</v>
      </c>
      <c r="BS28">
        <v>0</v>
      </c>
      <c r="BT28">
        <v>101</v>
      </c>
      <c r="BU28">
        <v>63</v>
      </c>
      <c r="BV28">
        <v>2</v>
      </c>
      <c r="BW28">
        <v>16</v>
      </c>
      <c r="BX28">
        <v>4</v>
      </c>
      <c r="BY28">
        <v>114</v>
      </c>
      <c r="BZ28">
        <v>0</v>
      </c>
      <c r="CA28">
        <v>0</v>
      </c>
      <c r="CB28">
        <v>25</v>
      </c>
      <c r="CC28">
        <v>0</v>
      </c>
      <c r="CD28">
        <v>170</v>
      </c>
      <c r="CE28">
        <v>380</v>
      </c>
      <c r="CF28">
        <v>296</v>
      </c>
      <c r="CG28">
        <v>31</v>
      </c>
      <c r="CH28">
        <v>9</v>
      </c>
      <c r="CI28">
        <v>439</v>
      </c>
    </row>
    <row r="29" spans="1:87" x14ac:dyDescent="0.25">
      <c r="A29" t="s">
        <v>474</v>
      </c>
      <c r="B29" t="s">
        <v>488</v>
      </c>
      <c r="C29" t="s">
        <v>507</v>
      </c>
      <c r="D29" s="1">
        <v>44872</v>
      </c>
      <c r="E29">
        <v>78</v>
      </c>
      <c r="F29">
        <v>0</v>
      </c>
      <c r="G29">
        <v>0</v>
      </c>
      <c r="H29">
        <v>1</v>
      </c>
      <c r="I29">
        <v>3</v>
      </c>
      <c r="J29">
        <v>10</v>
      </c>
      <c r="K29">
        <v>7</v>
      </c>
      <c r="L29">
        <v>0</v>
      </c>
      <c r="M29">
        <v>0</v>
      </c>
      <c r="N29">
        <v>197</v>
      </c>
      <c r="O29">
        <v>15</v>
      </c>
      <c r="P29">
        <v>6</v>
      </c>
      <c r="Q29">
        <v>27</v>
      </c>
      <c r="R29">
        <v>768</v>
      </c>
      <c r="S29">
        <v>19</v>
      </c>
      <c r="T29">
        <v>36</v>
      </c>
      <c r="U29">
        <v>90</v>
      </c>
      <c r="V29">
        <v>635</v>
      </c>
      <c r="W29">
        <v>6</v>
      </c>
      <c r="X29">
        <v>24</v>
      </c>
      <c r="Y29">
        <v>247</v>
      </c>
      <c r="Z29">
        <v>94</v>
      </c>
      <c r="AA29">
        <v>1</v>
      </c>
      <c r="AB29">
        <v>4</v>
      </c>
      <c r="AC29">
        <v>18</v>
      </c>
      <c r="AD29">
        <v>32</v>
      </c>
      <c r="AE29">
        <v>0</v>
      </c>
      <c r="AF29">
        <v>0</v>
      </c>
      <c r="AG29">
        <v>0</v>
      </c>
      <c r="AH29">
        <v>0</v>
      </c>
      <c r="AI29">
        <v>0</v>
      </c>
      <c r="AJ29">
        <v>0</v>
      </c>
      <c r="AK29">
        <v>0</v>
      </c>
      <c r="AL29">
        <v>0</v>
      </c>
      <c r="AM29">
        <v>0</v>
      </c>
      <c r="AN29">
        <v>0</v>
      </c>
      <c r="AO29">
        <v>0</v>
      </c>
      <c r="AP29">
        <v>0</v>
      </c>
      <c r="AQ29">
        <v>0</v>
      </c>
      <c r="AR29">
        <v>0</v>
      </c>
      <c r="AS29">
        <v>0</v>
      </c>
      <c r="AT29">
        <v>0</v>
      </c>
      <c r="AU29">
        <v>0</v>
      </c>
      <c r="AV29">
        <v>0</v>
      </c>
      <c r="AW29">
        <v>0</v>
      </c>
      <c r="AX29">
        <v>0</v>
      </c>
      <c r="AY29">
        <v>0</v>
      </c>
      <c r="AZ29">
        <v>62</v>
      </c>
      <c r="BA29">
        <v>7</v>
      </c>
      <c r="BB29">
        <v>147</v>
      </c>
      <c r="BC29">
        <v>603</v>
      </c>
      <c r="BD29">
        <v>351</v>
      </c>
      <c r="BE29">
        <v>63</v>
      </c>
      <c r="BF29">
        <v>32</v>
      </c>
      <c r="BG29">
        <v>2466</v>
      </c>
      <c r="BH29">
        <v>0</v>
      </c>
      <c r="BI29">
        <v>11</v>
      </c>
      <c r="BJ29">
        <v>107</v>
      </c>
      <c r="BK29">
        <v>1076</v>
      </c>
      <c r="BL29">
        <v>1151</v>
      </c>
      <c r="BM29">
        <v>21</v>
      </c>
      <c r="BN29">
        <v>0</v>
      </c>
      <c r="BO29">
        <v>0</v>
      </c>
      <c r="BP29">
        <v>0</v>
      </c>
      <c r="BQ29">
        <v>0</v>
      </c>
      <c r="BR29">
        <v>17</v>
      </c>
      <c r="BS29">
        <v>3</v>
      </c>
      <c r="BT29">
        <v>97</v>
      </c>
      <c r="BU29">
        <v>62</v>
      </c>
      <c r="BV29">
        <v>5</v>
      </c>
      <c r="BW29">
        <v>14</v>
      </c>
      <c r="BX29">
        <v>9</v>
      </c>
      <c r="BY29">
        <v>126</v>
      </c>
      <c r="BZ29">
        <v>0</v>
      </c>
      <c r="CA29">
        <v>0</v>
      </c>
      <c r="CB29">
        <v>50</v>
      </c>
      <c r="CC29">
        <v>5</v>
      </c>
      <c r="CD29">
        <v>146</v>
      </c>
      <c r="CE29">
        <v>425</v>
      </c>
      <c r="CF29">
        <v>243</v>
      </c>
      <c r="CG29">
        <v>32</v>
      </c>
      <c r="CH29">
        <v>30</v>
      </c>
      <c r="CI29">
        <v>464</v>
      </c>
    </row>
    <row r="30" spans="1:87" x14ac:dyDescent="0.25">
      <c r="A30" t="s">
        <v>474</v>
      </c>
      <c r="B30" t="s">
        <v>478</v>
      </c>
      <c r="C30" t="s">
        <v>508</v>
      </c>
      <c r="D30" s="1">
        <v>44872</v>
      </c>
      <c r="E30">
        <v>96</v>
      </c>
      <c r="F30">
        <v>0</v>
      </c>
      <c r="G30">
        <v>1</v>
      </c>
      <c r="H30">
        <v>1</v>
      </c>
      <c r="I30">
        <v>4</v>
      </c>
      <c r="J30">
        <v>7</v>
      </c>
      <c r="K30">
        <v>6</v>
      </c>
      <c r="L30">
        <v>0</v>
      </c>
      <c r="M30">
        <v>0</v>
      </c>
      <c r="N30">
        <v>368</v>
      </c>
      <c r="O30">
        <v>15</v>
      </c>
      <c r="P30">
        <v>7</v>
      </c>
      <c r="Q30">
        <v>9</v>
      </c>
      <c r="R30">
        <v>1051</v>
      </c>
      <c r="S30">
        <v>14</v>
      </c>
      <c r="T30">
        <v>73</v>
      </c>
      <c r="U30">
        <v>74</v>
      </c>
      <c r="V30">
        <v>561</v>
      </c>
      <c r="W30">
        <v>1</v>
      </c>
      <c r="X30">
        <v>25</v>
      </c>
      <c r="Y30">
        <v>99</v>
      </c>
      <c r="Z30">
        <v>92</v>
      </c>
      <c r="AA30">
        <v>0</v>
      </c>
      <c r="AB30">
        <v>9</v>
      </c>
      <c r="AC30">
        <v>14</v>
      </c>
      <c r="AD30">
        <v>38</v>
      </c>
      <c r="AE30">
        <v>1</v>
      </c>
      <c r="AF30">
        <v>1</v>
      </c>
      <c r="AG30">
        <v>0</v>
      </c>
      <c r="AH30">
        <v>0</v>
      </c>
      <c r="AI30">
        <v>0</v>
      </c>
      <c r="AJ30">
        <v>0</v>
      </c>
      <c r="AK30">
        <v>0</v>
      </c>
      <c r="AL30">
        <v>0</v>
      </c>
      <c r="AM30">
        <v>0</v>
      </c>
      <c r="AN30">
        <v>0</v>
      </c>
      <c r="AO30">
        <v>0</v>
      </c>
      <c r="AP30">
        <v>0</v>
      </c>
      <c r="AQ30">
        <v>0</v>
      </c>
      <c r="AR30">
        <v>0</v>
      </c>
      <c r="AS30">
        <v>0</v>
      </c>
      <c r="AT30">
        <v>0</v>
      </c>
      <c r="AU30">
        <v>0</v>
      </c>
      <c r="AV30">
        <v>0</v>
      </c>
      <c r="AW30">
        <v>0</v>
      </c>
      <c r="AX30">
        <v>0</v>
      </c>
      <c r="AY30">
        <v>1</v>
      </c>
      <c r="AZ30">
        <v>84</v>
      </c>
      <c r="BA30">
        <v>6</v>
      </c>
      <c r="BB30">
        <v>333</v>
      </c>
      <c r="BC30">
        <v>856</v>
      </c>
      <c r="BD30">
        <v>422</v>
      </c>
      <c r="BE30">
        <v>66</v>
      </c>
      <c r="BF30">
        <v>36</v>
      </c>
      <c r="BG30">
        <v>2367</v>
      </c>
      <c r="BH30">
        <v>0</v>
      </c>
      <c r="BI30">
        <v>7</v>
      </c>
      <c r="BJ30">
        <v>227</v>
      </c>
      <c r="BK30">
        <v>663</v>
      </c>
      <c r="BL30">
        <v>1373</v>
      </c>
      <c r="BM30">
        <v>38</v>
      </c>
      <c r="BN30">
        <v>0</v>
      </c>
      <c r="BO30">
        <v>1</v>
      </c>
      <c r="BP30">
        <v>0</v>
      </c>
      <c r="BQ30">
        <v>1</v>
      </c>
      <c r="BR30">
        <v>24</v>
      </c>
      <c r="BS30">
        <v>2</v>
      </c>
      <c r="BT30">
        <v>195</v>
      </c>
      <c r="BU30">
        <v>68</v>
      </c>
      <c r="BV30">
        <v>1</v>
      </c>
      <c r="BW30">
        <v>23</v>
      </c>
      <c r="BX30">
        <v>8</v>
      </c>
      <c r="BY30">
        <v>170</v>
      </c>
      <c r="BZ30">
        <v>0</v>
      </c>
      <c r="CA30">
        <v>1</v>
      </c>
      <c r="CB30">
        <v>75</v>
      </c>
      <c r="CC30">
        <v>6</v>
      </c>
      <c r="CD30">
        <v>309</v>
      </c>
      <c r="CE30">
        <v>608</v>
      </c>
      <c r="CF30">
        <v>311</v>
      </c>
      <c r="CG30">
        <v>37</v>
      </c>
      <c r="CH30">
        <v>33</v>
      </c>
      <c r="CI30">
        <v>632</v>
      </c>
    </row>
    <row r="31" spans="1:87" x14ac:dyDescent="0.25">
      <c r="A31" t="s">
        <v>474</v>
      </c>
      <c r="B31" t="s">
        <v>480</v>
      </c>
      <c r="C31" t="s">
        <v>509</v>
      </c>
      <c r="D31" s="1">
        <v>44872</v>
      </c>
      <c r="E31">
        <v>322</v>
      </c>
      <c r="F31">
        <v>20</v>
      </c>
      <c r="G31">
        <v>7</v>
      </c>
      <c r="H31">
        <v>9</v>
      </c>
      <c r="I31">
        <v>14</v>
      </c>
      <c r="J31">
        <v>22</v>
      </c>
      <c r="K31">
        <v>117</v>
      </c>
      <c r="L31">
        <v>3</v>
      </c>
      <c r="M31">
        <v>4</v>
      </c>
      <c r="N31">
        <v>1009</v>
      </c>
      <c r="O31">
        <v>33</v>
      </c>
      <c r="P31">
        <v>35</v>
      </c>
      <c r="Q31">
        <v>60</v>
      </c>
      <c r="R31">
        <v>3641</v>
      </c>
      <c r="S31">
        <v>114</v>
      </c>
      <c r="T31">
        <v>112</v>
      </c>
      <c r="U31">
        <v>449</v>
      </c>
      <c r="V31">
        <v>2156</v>
      </c>
      <c r="W31">
        <v>45</v>
      </c>
      <c r="X31">
        <v>22</v>
      </c>
      <c r="Y31">
        <v>421</v>
      </c>
      <c r="Z31">
        <v>376</v>
      </c>
      <c r="AA31">
        <v>13</v>
      </c>
      <c r="AB31">
        <v>7</v>
      </c>
      <c r="AC31">
        <v>66</v>
      </c>
      <c r="AD31">
        <v>188</v>
      </c>
      <c r="AE31">
        <v>10</v>
      </c>
      <c r="AF31">
        <v>2</v>
      </c>
      <c r="AG31">
        <v>1</v>
      </c>
      <c r="AH31">
        <v>0</v>
      </c>
      <c r="AI31">
        <v>0</v>
      </c>
      <c r="AJ31">
        <v>0</v>
      </c>
      <c r="AK31">
        <v>0</v>
      </c>
      <c r="AL31">
        <v>0</v>
      </c>
      <c r="AM31">
        <v>0</v>
      </c>
      <c r="AN31">
        <v>0</v>
      </c>
      <c r="AO31">
        <v>0</v>
      </c>
      <c r="AP31">
        <v>0</v>
      </c>
      <c r="AQ31">
        <v>0</v>
      </c>
      <c r="AR31">
        <v>1</v>
      </c>
      <c r="AS31">
        <v>0</v>
      </c>
      <c r="AT31">
        <v>0</v>
      </c>
      <c r="AU31">
        <v>0</v>
      </c>
      <c r="AV31">
        <v>0</v>
      </c>
      <c r="AW31">
        <v>0</v>
      </c>
      <c r="AX31">
        <v>20</v>
      </c>
      <c r="AY31">
        <v>7</v>
      </c>
      <c r="AZ31">
        <v>266</v>
      </c>
      <c r="BA31">
        <v>105</v>
      </c>
      <c r="BB31">
        <v>860</v>
      </c>
      <c r="BC31">
        <v>2847</v>
      </c>
      <c r="BD31">
        <v>1616</v>
      </c>
      <c r="BE31">
        <v>265</v>
      </c>
      <c r="BF31">
        <v>172</v>
      </c>
      <c r="BG31">
        <v>7888</v>
      </c>
      <c r="BH31">
        <v>0</v>
      </c>
      <c r="BI31">
        <v>132</v>
      </c>
      <c r="BJ31">
        <v>119</v>
      </c>
      <c r="BK31">
        <v>2731</v>
      </c>
      <c r="BL31">
        <v>4538</v>
      </c>
      <c r="BM31">
        <v>107</v>
      </c>
      <c r="BN31">
        <v>13</v>
      </c>
      <c r="BO31">
        <v>7</v>
      </c>
      <c r="BP31">
        <v>9</v>
      </c>
      <c r="BQ31">
        <v>7</v>
      </c>
      <c r="BR31">
        <v>86</v>
      </c>
      <c r="BS31">
        <v>75</v>
      </c>
      <c r="BT31">
        <v>468</v>
      </c>
      <c r="BU31">
        <v>262</v>
      </c>
      <c r="BV31">
        <v>12</v>
      </c>
      <c r="BW31">
        <v>70</v>
      </c>
      <c r="BX31">
        <v>80</v>
      </c>
      <c r="BY31">
        <v>651</v>
      </c>
      <c r="BZ31">
        <v>16</v>
      </c>
      <c r="CA31">
        <v>7</v>
      </c>
      <c r="CB31">
        <v>215</v>
      </c>
      <c r="CC31">
        <v>97</v>
      </c>
      <c r="CD31">
        <v>782</v>
      </c>
      <c r="CE31">
        <v>2049</v>
      </c>
      <c r="CF31">
        <v>1157</v>
      </c>
      <c r="CG31">
        <v>146</v>
      </c>
      <c r="CH31">
        <v>162</v>
      </c>
      <c r="CI31">
        <v>2097</v>
      </c>
    </row>
    <row r="32" spans="1:87" x14ac:dyDescent="0.25">
      <c r="A32" t="s">
        <v>474</v>
      </c>
      <c r="B32" t="s">
        <v>488</v>
      </c>
      <c r="C32" t="s">
        <v>510</v>
      </c>
      <c r="D32" s="1">
        <v>44872</v>
      </c>
      <c r="E32">
        <v>77</v>
      </c>
      <c r="F32">
        <v>6</v>
      </c>
      <c r="G32">
        <v>0</v>
      </c>
      <c r="H32">
        <v>0</v>
      </c>
      <c r="I32">
        <v>3</v>
      </c>
      <c r="J32">
        <v>5</v>
      </c>
      <c r="K32">
        <v>0</v>
      </c>
      <c r="L32">
        <v>0</v>
      </c>
      <c r="M32">
        <v>0</v>
      </c>
      <c r="N32">
        <v>344</v>
      </c>
      <c r="O32">
        <v>6</v>
      </c>
      <c r="P32">
        <v>20</v>
      </c>
      <c r="Q32">
        <v>16</v>
      </c>
      <c r="R32">
        <v>800</v>
      </c>
      <c r="S32">
        <v>12</v>
      </c>
      <c r="T32">
        <v>47</v>
      </c>
      <c r="U32">
        <v>81</v>
      </c>
      <c r="V32">
        <v>673</v>
      </c>
      <c r="W32">
        <v>1</v>
      </c>
      <c r="X32">
        <v>121</v>
      </c>
      <c r="Y32">
        <v>18</v>
      </c>
      <c r="Z32">
        <v>79</v>
      </c>
      <c r="AA32">
        <v>0</v>
      </c>
      <c r="AB32">
        <v>1</v>
      </c>
      <c r="AC32">
        <v>21</v>
      </c>
      <c r="AD32">
        <v>56</v>
      </c>
      <c r="AE32">
        <v>1</v>
      </c>
      <c r="AF32">
        <v>2</v>
      </c>
      <c r="AG32">
        <v>0</v>
      </c>
      <c r="AH32">
        <v>0</v>
      </c>
      <c r="AI32">
        <v>0</v>
      </c>
      <c r="AJ32">
        <v>1</v>
      </c>
      <c r="AK32">
        <v>0</v>
      </c>
      <c r="AL32">
        <v>0</v>
      </c>
      <c r="AM32">
        <v>0</v>
      </c>
      <c r="AN32">
        <v>0</v>
      </c>
      <c r="AO32">
        <v>0</v>
      </c>
      <c r="AP32">
        <v>0</v>
      </c>
      <c r="AQ32">
        <v>0</v>
      </c>
      <c r="AR32">
        <v>0</v>
      </c>
      <c r="AS32">
        <v>0</v>
      </c>
      <c r="AT32">
        <v>0</v>
      </c>
      <c r="AU32">
        <v>0</v>
      </c>
      <c r="AV32">
        <v>0</v>
      </c>
      <c r="AW32">
        <v>0</v>
      </c>
      <c r="AX32">
        <v>4</v>
      </c>
      <c r="AY32">
        <v>0</v>
      </c>
      <c r="AZ32">
        <v>66</v>
      </c>
      <c r="BA32">
        <v>0</v>
      </c>
      <c r="BB32">
        <v>302</v>
      </c>
      <c r="BC32">
        <v>635</v>
      </c>
      <c r="BD32">
        <v>520</v>
      </c>
      <c r="BE32">
        <v>54</v>
      </c>
      <c r="BF32">
        <v>53</v>
      </c>
      <c r="BG32">
        <v>1956</v>
      </c>
      <c r="BH32">
        <v>0</v>
      </c>
      <c r="BI32">
        <v>0</v>
      </c>
      <c r="BJ32">
        <v>13</v>
      </c>
      <c r="BK32">
        <v>753</v>
      </c>
      <c r="BL32">
        <v>1103</v>
      </c>
      <c r="BM32">
        <v>30</v>
      </c>
      <c r="BN32">
        <v>2</v>
      </c>
      <c r="BO32">
        <v>0</v>
      </c>
      <c r="BP32">
        <v>0</v>
      </c>
      <c r="BQ32">
        <v>0</v>
      </c>
      <c r="BR32">
        <v>24</v>
      </c>
      <c r="BS32">
        <v>0</v>
      </c>
      <c r="BT32">
        <v>171</v>
      </c>
      <c r="BU32">
        <v>107</v>
      </c>
      <c r="BV32">
        <v>2</v>
      </c>
      <c r="BW32">
        <v>12</v>
      </c>
      <c r="BX32">
        <v>20</v>
      </c>
      <c r="BY32">
        <v>141</v>
      </c>
      <c r="BZ32">
        <v>3</v>
      </c>
      <c r="CA32">
        <v>0</v>
      </c>
      <c r="CB32">
        <v>57</v>
      </c>
      <c r="CC32">
        <v>0</v>
      </c>
      <c r="CD32">
        <v>272</v>
      </c>
      <c r="CE32">
        <v>459</v>
      </c>
      <c r="CF32">
        <v>390</v>
      </c>
      <c r="CG32">
        <v>28</v>
      </c>
      <c r="CH32">
        <v>50</v>
      </c>
      <c r="CI32">
        <v>510</v>
      </c>
    </row>
    <row r="33" spans="1:87" x14ac:dyDescent="0.25">
      <c r="A33" t="s">
        <v>474</v>
      </c>
      <c r="B33" t="s">
        <v>475</v>
      </c>
      <c r="C33" t="s">
        <v>511</v>
      </c>
      <c r="D33" s="1">
        <v>44872</v>
      </c>
      <c r="E33">
        <v>51</v>
      </c>
      <c r="F33">
        <v>0</v>
      </c>
      <c r="G33">
        <v>0</v>
      </c>
      <c r="H33">
        <v>6</v>
      </c>
      <c r="I33">
        <v>2</v>
      </c>
      <c r="J33">
        <v>5</v>
      </c>
      <c r="K33">
        <v>0</v>
      </c>
      <c r="L33">
        <v>0</v>
      </c>
      <c r="M33">
        <v>0</v>
      </c>
      <c r="N33">
        <v>116</v>
      </c>
      <c r="O33">
        <v>7</v>
      </c>
      <c r="P33">
        <v>0</v>
      </c>
      <c r="Q33">
        <v>6</v>
      </c>
      <c r="R33">
        <v>598</v>
      </c>
      <c r="S33">
        <v>45</v>
      </c>
      <c r="T33">
        <v>12</v>
      </c>
      <c r="U33">
        <v>55</v>
      </c>
      <c r="V33">
        <v>428</v>
      </c>
      <c r="W33">
        <v>27</v>
      </c>
      <c r="X33">
        <v>7</v>
      </c>
      <c r="Y33">
        <v>71</v>
      </c>
      <c r="Z33">
        <v>83</v>
      </c>
      <c r="AA33">
        <v>8</v>
      </c>
      <c r="AB33">
        <v>0</v>
      </c>
      <c r="AC33">
        <v>11</v>
      </c>
      <c r="AD33">
        <v>10</v>
      </c>
      <c r="AE33">
        <v>2</v>
      </c>
      <c r="AF33">
        <v>0</v>
      </c>
      <c r="AG33">
        <v>0</v>
      </c>
      <c r="AH33">
        <v>0</v>
      </c>
      <c r="AI33">
        <v>0</v>
      </c>
      <c r="AJ33">
        <v>0</v>
      </c>
      <c r="AK33">
        <v>0</v>
      </c>
      <c r="AL33">
        <v>0</v>
      </c>
      <c r="AM33">
        <v>0</v>
      </c>
      <c r="AN33">
        <v>0</v>
      </c>
      <c r="AO33">
        <v>0</v>
      </c>
      <c r="AP33">
        <v>0</v>
      </c>
      <c r="AQ33">
        <v>0</v>
      </c>
      <c r="AR33">
        <v>0</v>
      </c>
      <c r="AS33">
        <v>0</v>
      </c>
      <c r="AT33">
        <v>0</v>
      </c>
      <c r="AU33">
        <v>0</v>
      </c>
      <c r="AV33">
        <v>0</v>
      </c>
      <c r="AW33">
        <v>0</v>
      </c>
      <c r="AX33">
        <v>0</v>
      </c>
      <c r="AY33">
        <v>0</v>
      </c>
      <c r="AZ33">
        <v>34</v>
      </c>
      <c r="BA33">
        <v>0</v>
      </c>
      <c r="BB33">
        <v>101</v>
      </c>
      <c r="BC33">
        <v>461</v>
      </c>
      <c r="BD33">
        <v>313</v>
      </c>
      <c r="BE33">
        <v>59</v>
      </c>
      <c r="BF33">
        <v>8</v>
      </c>
      <c r="BG33">
        <v>2598</v>
      </c>
      <c r="BH33">
        <v>0</v>
      </c>
      <c r="BI33">
        <v>195</v>
      </c>
      <c r="BJ33">
        <v>47</v>
      </c>
      <c r="BK33">
        <v>893</v>
      </c>
      <c r="BL33">
        <v>1321</v>
      </c>
      <c r="BM33">
        <v>5</v>
      </c>
      <c r="BN33">
        <v>0</v>
      </c>
      <c r="BO33">
        <v>0</v>
      </c>
      <c r="BP33">
        <v>0</v>
      </c>
      <c r="BQ33">
        <v>0</v>
      </c>
      <c r="BR33">
        <v>2</v>
      </c>
      <c r="BS33">
        <v>0</v>
      </c>
      <c r="BT33">
        <v>47</v>
      </c>
      <c r="BU33">
        <v>35</v>
      </c>
      <c r="BV33">
        <v>2</v>
      </c>
      <c r="BW33">
        <v>14</v>
      </c>
      <c r="BX33">
        <v>0</v>
      </c>
      <c r="BY33">
        <v>68</v>
      </c>
      <c r="BZ33">
        <v>0</v>
      </c>
      <c r="CA33">
        <v>0</v>
      </c>
      <c r="CB33">
        <v>21</v>
      </c>
      <c r="CC33">
        <v>0</v>
      </c>
      <c r="CD33">
        <v>91</v>
      </c>
      <c r="CE33">
        <v>298</v>
      </c>
      <c r="CF33">
        <v>197</v>
      </c>
      <c r="CG33">
        <v>26</v>
      </c>
      <c r="CH33">
        <v>6</v>
      </c>
      <c r="CI33">
        <v>561</v>
      </c>
    </row>
    <row r="34" spans="1:87" x14ac:dyDescent="0.25">
      <c r="A34" t="s">
        <v>512</v>
      </c>
      <c r="B34" t="s">
        <v>513</v>
      </c>
      <c r="C34" t="s">
        <v>514</v>
      </c>
      <c r="D34" s="1">
        <v>44872</v>
      </c>
      <c r="E34">
        <v>80</v>
      </c>
      <c r="F34">
        <v>3</v>
      </c>
      <c r="G34">
        <v>1</v>
      </c>
      <c r="H34">
        <v>5</v>
      </c>
      <c r="I34">
        <v>10</v>
      </c>
      <c r="J34">
        <v>3</v>
      </c>
      <c r="K34">
        <v>41</v>
      </c>
      <c r="L34">
        <v>1</v>
      </c>
      <c r="M34">
        <v>0</v>
      </c>
      <c r="N34">
        <v>205</v>
      </c>
      <c r="O34">
        <v>23</v>
      </c>
      <c r="P34">
        <v>12</v>
      </c>
      <c r="Q34">
        <v>4</v>
      </c>
      <c r="R34">
        <v>635</v>
      </c>
      <c r="S34">
        <v>32</v>
      </c>
      <c r="T34">
        <v>127</v>
      </c>
      <c r="U34">
        <v>32</v>
      </c>
      <c r="V34">
        <v>414</v>
      </c>
      <c r="W34">
        <v>20</v>
      </c>
      <c r="X34">
        <v>75</v>
      </c>
      <c r="Y34">
        <v>15</v>
      </c>
      <c r="Z34">
        <v>91</v>
      </c>
      <c r="AA34">
        <v>0</v>
      </c>
      <c r="AB34">
        <v>9</v>
      </c>
      <c r="AC34">
        <v>6</v>
      </c>
      <c r="AD34">
        <v>42</v>
      </c>
      <c r="AE34">
        <v>5</v>
      </c>
      <c r="AF34">
        <v>2</v>
      </c>
      <c r="AG34">
        <v>1</v>
      </c>
      <c r="AH34">
        <v>0</v>
      </c>
      <c r="AI34">
        <v>0</v>
      </c>
      <c r="AJ34">
        <v>0</v>
      </c>
      <c r="AK34">
        <v>0</v>
      </c>
      <c r="AL34">
        <v>0</v>
      </c>
      <c r="AM34">
        <v>0</v>
      </c>
      <c r="AN34">
        <v>0</v>
      </c>
      <c r="AO34">
        <v>0</v>
      </c>
      <c r="AP34">
        <v>0</v>
      </c>
      <c r="AQ34">
        <v>0</v>
      </c>
      <c r="AR34">
        <v>1</v>
      </c>
      <c r="AS34">
        <v>2</v>
      </c>
      <c r="AT34">
        <v>0</v>
      </c>
      <c r="AU34">
        <v>0</v>
      </c>
      <c r="AV34">
        <v>0</v>
      </c>
      <c r="AW34">
        <v>0</v>
      </c>
      <c r="AX34">
        <v>3</v>
      </c>
      <c r="AY34">
        <v>1</v>
      </c>
      <c r="AZ34">
        <v>62</v>
      </c>
      <c r="BA34">
        <v>39</v>
      </c>
      <c r="BB34">
        <v>158</v>
      </c>
      <c r="BC34">
        <v>414</v>
      </c>
      <c r="BD34">
        <v>293</v>
      </c>
      <c r="BE34">
        <v>75</v>
      </c>
      <c r="BF34">
        <v>34</v>
      </c>
      <c r="BG34">
        <v>2972</v>
      </c>
      <c r="BH34">
        <v>0</v>
      </c>
      <c r="BI34">
        <v>52</v>
      </c>
      <c r="BJ34">
        <v>754</v>
      </c>
      <c r="BK34">
        <v>366</v>
      </c>
      <c r="BL34">
        <v>1700</v>
      </c>
      <c r="BM34">
        <v>25</v>
      </c>
      <c r="BN34">
        <v>1</v>
      </c>
      <c r="BO34">
        <v>1</v>
      </c>
      <c r="BP34">
        <v>0</v>
      </c>
      <c r="BQ34">
        <v>0</v>
      </c>
      <c r="BR34">
        <v>21</v>
      </c>
      <c r="BS34">
        <v>1</v>
      </c>
      <c r="BT34">
        <v>63</v>
      </c>
      <c r="BU34">
        <v>66</v>
      </c>
      <c r="BV34">
        <v>4</v>
      </c>
      <c r="BW34">
        <v>39</v>
      </c>
      <c r="BX34">
        <v>11</v>
      </c>
      <c r="BY34">
        <v>123</v>
      </c>
      <c r="BZ34">
        <v>3</v>
      </c>
      <c r="CA34">
        <v>1</v>
      </c>
      <c r="CB34">
        <v>54</v>
      </c>
      <c r="CC34">
        <v>38</v>
      </c>
      <c r="CD34">
        <v>139</v>
      </c>
      <c r="CE34">
        <v>304</v>
      </c>
      <c r="CF34">
        <v>206</v>
      </c>
      <c r="CG34">
        <v>58</v>
      </c>
      <c r="CH34">
        <v>33</v>
      </c>
      <c r="CI34">
        <v>1191</v>
      </c>
    </row>
    <row r="35" spans="1:87" x14ac:dyDescent="0.25">
      <c r="A35" t="s">
        <v>512</v>
      </c>
      <c r="B35" t="s">
        <v>515</v>
      </c>
      <c r="C35" t="s">
        <v>516</v>
      </c>
      <c r="D35" s="1">
        <v>44872</v>
      </c>
      <c r="E35">
        <v>72</v>
      </c>
      <c r="F35">
        <v>2</v>
      </c>
      <c r="G35">
        <v>0</v>
      </c>
      <c r="H35">
        <v>5</v>
      </c>
      <c r="I35">
        <v>7</v>
      </c>
      <c r="J35">
        <v>3</v>
      </c>
      <c r="K35">
        <v>0</v>
      </c>
      <c r="L35">
        <v>0</v>
      </c>
      <c r="M35">
        <v>0</v>
      </c>
      <c r="N35">
        <v>246</v>
      </c>
      <c r="O35">
        <v>31</v>
      </c>
      <c r="P35">
        <v>12</v>
      </c>
      <c r="Q35">
        <v>6</v>
      </c>
      <c r="R35">
        <v>682</v>
      </c>
      <c r="S35">
        <v>71</v>
      </c>
      <c r="T35">
        <v>103</v>
      </c>
      <c r="U35">
        <v>14</v>
      </c>
      <c r="V35">
        <v>673</v>
      </c>
      <c r="W35">
        <v>65</v>
      </c>
      <c r="X35">
        <v>178</v>
      </c>
      <c r="Y35">
        <v>19</v>
      </c>
      <c r="Z35">
        <v>145</v>
      </c>
      <c r="AA35">
        <v>7</v>
      </c>
      <c r="AB35">
        <v>34</v>
      </c>
      <c r="AC35">
        <v>6</v>
      </c>
      <c r="AD35">
        <v>52</v>
      </c>
      <c r="AE35">
        <v>5</v>
      </c>
      <c r="AF35">
        <v>2</v>
      </c>
      <c r="AG35">
        <v>0</v>
      </c>
      <c r="AH35">
        <v>0</v>
      </c>
      <c r="AI35">
        <v>0</v>
      </c>
      <c r="AJ35">
        <v>0</v>
      </c>
      <c r="AK35">
        <v>0</v>
      </c>
      <c r="AL35">
        <v>0</v>
      </c>
      <c r="AM35">
        <v>0</v>
      </c>
      <c r="AN35">
        <v>0</v>
      </c>
      <c r="AO35">
        <v>0</v>
      </c>
      <c r="AP35">
        <v>0</v>
      </c>
      <c r="AQ35">
        <v>0</v>
      </c>
      <c r="AR35">
        <v>0</v>
      </c>
      <c r="AS35">
        <v>0</v>
      </c>
      <c r="AT35">
        <v>0</v>
      </c>
      <c r="AU35">
        <v>0</v>
      </c>
      <c r="AV35">
        <v>0</v>
      </c>
      <c r="AW35">
        <v>0</v>
      </c>
      <c r="AX35">
        <v>2</v>
      </c>
      <c r="AY35">
        <v>0</v>
      </c>
      <c r="AZ35">
        <v>55</v>
      </c>
      <c r="BA35">
        <v>0</v>
      </c>
      <c r="BB35">
        <v>195</v>
      </c>
      <c r="BC35">
        <v>472</v>
      </c>
      <c r="BD35">
        <v>389</v>
      </c>
      <c r="BE35">
        <v>92</v>
      </c>
      <c r="BF35">
        <v>45</v>
      </c>
      <c r="BG35">
        <v>2377</v>
      </c>
      <c r="BH35">
        <v>0</v>
      </c>
      <c r="BI35">
        <v>27</v>
      </c>
      <c r="BJ35">
        <v>715</v>
      </c>
      <c r="BK35">
        <v>259</v>
      </c>
      <c r="BL35">
        <v>1290</v>
      </c>
      <c r="BM35">
        <v>25</v>
      </c>
      <c r="BN35">
        <v>1</v>
      </c>
      <c r="BO35">
        <v>0</v>
      </c>
      <c r="BP35">
        <v>0</v>
      </c>
      <c r="BQ35">
        <v>0</v>
      </c>
      <c r="BR35">
        <v>14</v>
      </c>
      <c r="BS35">
        <v>0</v>
      </c>
      <c r="BT35">
        <v>68</v>
      </c>
      <c r="BU35">
        <v>79</v>
      </c>
      <c r="BV35">
        <v>5</v>
      </c>
      <c r="BW35">
        <v>27</v>
      </c>
      <c r="BX35">
        <v>23</v>
      </c>
      <c r="BY35">
        <v>97</v>
      </c>
      <c r="BZ35">
        <v>2</v>
      </c>
      <c r="CA35">
        <v>0</v>
      </c>
      <c r="CB35">
        <v>47</v>
      </c>
      <c r="CC35">
        <v>0</v>
      </c>
      <c r="CD35">
        <v>165</v>
      </c>
      <c r="CE35">
        <v>315</v>
      </c>
      <c r="CF35">
        <v>278</v>
      </c>
      <c r="CG35">
        <v>48</v>
      </c>
      <c r="CH35">
        <v>38</v>
      </c>
      <c r="CI35">
        <v>756</v>
      </c>
    </row>
    <row r="36" spans="1:87" x14ac:dyDescent="0.25">
      <c r="A36" t="s">
        <v>512</v>
      </c>
      <c r="B36" t="s">
        <v>517</v>
      </c>
      <c r="C36" t="s">
        <v>518</v>
      </c>
      <c r="D36" s="1">
        <v>44872</v>
      </c>
      <c r="E36">
        <v>96</v>
      </c>
      <c r="F36">
        <v>5</v>
      </c>
      <c r="G36">
        <v>0</v>
      </c>
      <c r="H36">
        <v>1</v>
      </c>
      <c r="I36">
        <v>13</v>
      </c>
      <c r="J36">
        <v>2</v>
      </c>
      <c r="K36">
        <v>4</v>
      </c>
      <c r="L36">
        <v>0</v>
      </c>
      <c r="M36">
        <v>0</v>
      </c>
      <c r="N36">
        <v>169</v>
      </c>
      <c r="O36">
        <v>23</v>
      </c>
      <c r="P36">
        <v>5</v>
      </c>
      <c r="Q36">
        <v>1</v>
      </c>
      <c r="R36">
        <v>669</v>
      </c>
      <c r="S36">
        <v>27</v>
      </c>
      <c r="T36">
        <v>106</v>
      </c>
      <c r="U36">
        <v>23</v>
      </c>
      <c r="V36">
        <v>523</v>
      </c>
      <c r="W36">
        <v>10</v>
      </c>
      <c r="X36">
        <v>141</v>
      </c>
      <c r="Y36">
        <v>45</v>
      </c>
      <c r="Z36">
        <v>167</v>
      </c>
      <c r="AA36">
        <v>3</v>
      </c>
      <c r="AB36">
        <v>17</v>
      </c>
      <c r="AC36">
        <v>4</v>
      </c>
      <c r="AD36">
        <v>33</v>
      </c>
      <c r="AE36">
        <v>7</v>
      </c>
      <c r="AF36">
        <v>1</v>
      </c>
      <c r="AG36">
        <v>0</v>
      </c>
      <c r="AH36">
        <v>0</v>
      </c>
      <c r="AI36">
        <v>0</v>
      </c>
      <c r="AJ36">
        <v>0</v>
      </c>
      <c r="AK36">
        <v>0</v>
      </c>
      <c r="AL36">
        <v>0</v>
      </c>
      <c r="AM36">
        <v>0</v>
      </c>
      <c r="AN36">
        <v>0</v>
      </c>
      <c r="AO36">
        <v>0</v>
      </c>
      <c r="AP36">
        <v>0</v>
      </c>
      <c r="AQ36">
        <v>0</v>
      </c>
      <c r="AR36">
        <v>0</v>
      </c>
      <c r="AS36">
        <v>0</v>
      </c>
      <c r="AT36">
        <v>0</v>
      </c>
      <c r="AU36">
        <v>0</v>
      </c>
      <c r="AV36">
        <v>0</v>
      </c>
      <c r="AW36">
        <v>0</v>
      </c>
      <c r="AX36">
        <v>4</v>
      </c>
      <c r="AY36">
        <v>0</v>
      </c>
      <c r="AZ36">
        <v>77</v>
      </c>
      <c r="BA36">
        <v>4</v>
      </c>
      <c r="BB36">
        <v>138</v>
      </c>
      <c r="BC36">
        <v>486</v>
      </c>
      <c r="BD36">
        <v>316</v>
      </c>
      <c r="BE36">
        <v>138</v>
      </c>
      <c r="BF36">
        <v>24</v>
      </c>
      <c r="BG36">
        <v>4414</v>
      </c>
      <c r="BH36">
        <v>0</v>
      </c>
      <c r="BI36">
        <v>26</v>
      </c>
      <c r="BJ36">
        <v>1010</v>
      </c>
      <c r="BK36">
        <v>379</v>
      </c>
      <c r="BL36">
        <v>2838</v>
      </c>
      <c r="BM36">
        <v>23</v>
      </c>
      <c r="BN36">
        <v>0</v>
      </c>
      <c r="BO36">
        <v>0</v>
      </c>
      <c r="BP36">
        <v>0</v>
      </c>
      <c r="BQ36">
        <v>0</v>
      </c>
      <c r="BR36">
        <v>16</v>
      </c>
      <c r="BS36">
        <v>0</v>
      </c>
      <c r="BT36">
        <v>53</v>
      </c>
      <c r="BU36">
        <v>56</v>
      </c>
      <c r="BV36">
        <v>8</v>
      </c>
      <c r="BW36">
        <v>50</v>
      </c>
      <c r="BX36">
        <v>11</v>
      </c>
      <c r="BY36">
        <v>108</v>
      </c>
      <c r="BZ36">
        <v>3</v>
      </c>
      <c r="CA36">
        <v>0</v>
      </c>
      <c r="CB36">
        <v>64</v>
      </c>
      <c r="CC36">
        <v>3</v>
      </c>
      <c r="CD36">
        <v>124</v>
      </c>
      <c r="CE36">
        <v>360</v>
      </c>
      <c r="CF36">
        <v>236</v>
      </c>
      <c r="CG36">
        <v>112</v>
      </c>
      <c r="CH36">
        <v>21</v>
      </c>
      <c r="CI36">
        <v>2095</v>
      </c>
    </row>
    <row r="37" spans="1:87" x14ac:dyDescent="0.25">
      <c r="A37" t="s">
        <v>512</v>
      </c>
      <c r="B37" t="s">
        <v>517</v>
      </c>
      <c r="C37" t="s">
        <v>519</v>
      </c>
      <c r="D37" s="1">
        <v>44872</v>
      </c>
      <c r="E37">
        <v>212</v>
      </c>
      <c r="F37">
        <v>13</v>
      </c>
      <c r="G37">
        <v>1</v>
      </c>
      <c r="H37">
        <v>22</v>
      </c>
      <c r="I37">
        <v>8</v>
      </c>
      <c r="J37">
        <v>3</v>
      </c>
      <c r="K37">
        <v>28</v>
      </c>
      <c r="L37">
        <v>0</v>
      </c>
      <c r="M37">
        <v>0</v>
      </c>
      <c r="N37">
        <v>720</v>
      </c>
      <c r="O37">
        <v>64</v>
      </c>
      <c r="P37">
        <v>4</v>
      </c>
      <c r="Q37">
        <v>3</v>
      </c>
      <c r="R37">
        <v>1743</v>
      </c>
      <c r="S37">
        <v>195</v>
      </c>
      <c r="T37">
        <v>159</v>
      </c>
      <c r="U37">
        <v>10</v>
      </c>
      <c r="V37">
        <v>1850</v>
      </c>
      <c r="W37">
        <v>210</v>
      </c>
      <c r="X37">
        <v>115</v>
      </c>
      <c r="Y37">
        <v>9</v>
      </c>
      <c r="Z37">
        <v>305</v>
      </c>
      <c r="AA37">
        <v>20</v>
      </c>
      <c r="AB37">
        <v>22</v>
      </c>
      <c r="AC37">
        <v>4</v>
      </c>
      <c r="AD37">
        <v>143</v>
      </c>
      <c r="AE37">
        <v>10</v>
      </c>
      <c r="AF37">
        <v>0</v>
      </c>
      <c r="AG37">
        <v>0</v>
      </c>
      <c r="AH37">
        <v>0</v>
      </c>
      <c r="AI37">
        <v>1</v>
      </c>
      <c r="AJ37">
        <v>0</v>
      </c>
      <c r="AK37">
        <v>0</v>
      </c>
      <c r="AL37">
        <v>0</v>
      </c>
      <c r="AM37">
        <v>0</v>
      </c>
      <c r="AN37">
        <v>0</v>
      </c>
      <c r="AO37">
        <v>0</v>
      </c>
      <c r="AP37">
        <v>0</v>
      </c>
      <c r="AQ37">
        <v>0</v>
      </c>
      <c r="AR37">
        <v>0</v>
      </c>
      <c r="AS37">
        <v>0</v>
      </c>
      <c r="AT37">
        <v>0</v>
      </c>
      <c r="AU37">
        <v>0</v>
      </c>
      <c r="AV37">
        <v>0</v>
      </c>
      <c r="AW37">
        <v>0</v>
      </c>
      <c r="AX37">
        <v>12</v>
      </c>
      <c r="AY37">
        <v>1</v>
      </c>
      <c r="AZ37">
        <v>171</v>
      </c>
      <c r="BA37">
        <v>28</v>
      </c>
      <c r="BB37">
        <v>638</v>
      </c>
      <c r="BC37">
        <v>1331</v>
      </c>
      <c r="BD37">
        <v>1488</v>
      </c>
      <c r="BE37">
        <v>252</v>
      </c>
      <c r="BF37">
        <v>133</v>
      </c>
      <c r="BG37">
        <v>5178</v>
      </c>
      <c r="BH37">
        <v>0</v>
      </c>
      <c r="BI37">
        <v>717</v>
      </c>
      <c r="BJ37">
        <v>789</v>
      </c>
      <c r="BK37">
        <v>113</v>
      </c>
      <c r="BL37">
        <v>3422</v>
      </c>
      <c r="BM37">
        <v>83</v>
      </c>
      <c r="BN37">
        <v>6</v>
      </c>
      <c r="BO37">
        <v>1</v>
      </c>
      <c r="BP37">
        <v>3</v>
      </c>
      <c r="BQ37">
        <v>0</v>
      </c>
      <c r="BR37">
        <v>60</v>
      </c>
      <c r="BS37">
        <v>2</v>
      </c>
      <c r="BT37">
        <v>365</v>
      </c>
      <c r="BU37">
        <v>577</v>
      </c>
      <c r="BV37">
        <v>24</v>
      </c>
      <c r="BW37">
        <v>105</v>
      </c>
      <c r="BX37">
        <v>65</v>
      </c>
      <c r="BY37">
        <v>401</v>
      </c>
      <c r="BZ37">
        <v>12</v>
      </c>
      <c r="CA37">
        <v>1</v>
      </c>
      <c r="CB37">
        <v>147</v>
      </c>
      <c r="CC37">
        <v>28</v>
      </c>
      <c r="CD37">
        <v>594</v>
      </c>
      <c r="CE37">
        <v>1059</v>
      </c>
      <c r="CF37">
        <v>1303</v>
      </c>
      <c r="CG37">
        <v>181</v>
      </c>
      <c r="CH37">
        <v>125</v>
      </c>
      <c r="CI37">
        <v>2498</v>
      </c>
    </row>
    <row r="38" spans="1:87" x14ac:dyDescent="0.25">
      <c r="A38" t="s">
        <v>512</v>
      </c>
      <c r="B38" t="s">
        <v>520</v>
      </c>
      <c r="C38" t="s">
        <v>521</v>
      </c>
      <c r="D38" s="1">
        <v>44872</v>
      </c>
      <c r="E38">
        <v>58</v>
      </c>
      <c r="F38">
        <v>1</v>
      </c>
      <c r="G38">
        <v>0</v>
      </c>
      <c r="H38">
        <v>5</v>
      </c>
      <c r="I38">
        <v>2</v>
      </c>
      <c r="J38">
        <v>3</v>
      </c>
      <c r="K38">
        <v>0</v>
      </c>
      <c r="L38">
        <v>0</v>
      </c>
      <c r="M38">
        <v>0</v>
      </c>
      <c r="N38">
        <v>205</v>
      </c>
      <c r="O38">
        <v>12</v>
      </c>
      <c r="P38">
        <v>12</v>
      </c>
      <c r="Q38">
        <v>6</v>
      </c>
      <c r="R38">
        <v>620</v>
      </c>
      <c r="S38">
        <v>60</v>
      </c>
      <c r="T38">
        <v>58</v>
      </c>
      <c r="U38">
        <v>13</v>
      </c>
      <c r="V38">
        <v>418</v>
      </c>
      <c r="W38">
        <v>34</v>
      </c>
      <c r="X38">
        <v>46</v>
      </c>
      <c r="Y38">
        <v>11</v>
      </c>
      <c r="Z38">
        <v>67</v>
      </c>
      <c r="AA38">
        <v>7</v>
      </c>
      <c r="AB38">
        <v>12</v>
      </c>
      <c r="AC38">
        <v>5</v>
      </c>
      <c r="AD38">
        <v>32</v>
      </c>
      <c r="AE38">
        <v>6</v>
      </c>
      <c r="AF38">
        <v>2</v>
      </c>
      <c r="AG38">
        <v>1</v>
      </c>
      <c r="AH38">
        <v>0</v>
      </c>
      <c r="AI38">
        <v>0</v>
      </c>
      <c r="AJ38">
        <v>0</v>
      </c>
      <c r="AK38">
        <v>0</v>
      </c>
      <c r="AL38">
        <v>0</v>
      </c>
      <c r="AM38">
        <v>0</v>
      </c>
      <c r="AN38">
        <v>0</v>
      </c>
      <c r="AO38">
        <v>0</v>
      </c>
      <c r="AP38">
        <v>0</v>
      </c>
      <c r="AQ38">
        <v>0</v>
      </c>
      <c r="AR38">
        <v>0</v>
      </c>
      <c r="AS38">
        <v>0</v>
      </c>
      <c r="AT38">
        <v>0</v>
      </c>
      <c r="AU38">
        <v>0</v>
      </c>
      <c r="AV38">
        <v>0</v>
      </c>
      <c r="AW38">
        <v>0</v>
      </c>
      <c r="AX38">
        <v>1</v>
      </c>
      <c r="AY38">
        <v>0</v>
      </c>
      <c r="AZ38">
        <v>47</v>
      </c>
      <c r="BA38">
        <v>0</v>
      </c>
      <c r="BB38">
        <v>168</v>
      </c>
      <c r="BC38">
        <v>467</v>
      </c>
      <c r="BD38">
        <v>310</v>
      </c>
      <c r="BE38">
        <v>40</v>
      </c>
      <c r="BF38">
        <v>21</v>
      </c>
      <c r="BG38">
        <v>2000</v>
      </c>
      <c r="BH38">
        <v>0</v>
      </c>
      <c r="BI38">
        <v>44</v>
      </c>
      <c r="BJ38">
        <v>678</v>
      </c>
      <c r="BK38">
        <v>166</v>
      </c>
      <c r="BL38">
        <v>1021</v>
      </c>
      <c r="BM38">
        <v>11</v>
      </c>
      <c r="BN38">
        <v>1</v>
      </c>
      <c r="BO38">
        <v>0</v>
      </c>
      <c r="BP38">
        <v>1</v>
      </c>
      <c r="BQ38">
        <v>0</v>
      </c>
      <c r="BR38">
        <v>7</v>
      </c>
      <c r="BS38">
        <v>0</v>
      </c>
      <c r="BT38">
        <v>88</v>
      </c>
      <c r="BU38">
        <v>75</v>
      </c>
      <c r="BV38">
        <v>0</v>
      </c>
      <c r="BW38">
        <v>7</v>
      </c>
      <c r="BX38">
        <v>12</v>
      </c>
      <c r="BY38">
        <v>135</v>
      </c>
      <c r="BZ38">
        <v>1</v>
      </c>
      <c r="CA38">
        <v>0</v>
      </c>
      <c r="CB38">
        <v>28</v>
      </c>
      <c r="CC38">
        <v>0</v>
      </c>
      <c r="CD38">
        <v>143</v>
      </c>
      <c r="CE38">
        <v>334</v>
      </c>
      <c r="CF38">
        <v>214</v>
      </c>
      <c r="CG38">
        <v>20</v>
      </c>
      <c r="CH38">
        <v>20</v>
      </c>
      <c r="CI38">
        <v>618</v>
      </c>
    </row>
    <row r="39" spans="1:87" x14ac:dyDescent="0.25">
      <c r="A39" t="s">
        <v>512</v>
      </c>
      <c r="B39" t="s">
        <v>517</v>
      </c>
      <c r="C39" t="s">
        <v>522</v>
      </c>
      <c r="D39" s="1">
        <v>44872</v>
      </c>
      <c r="E39">
        <v>41</v>
      </c>
      <c r="F39">
        <v>0</v>
      </c>
      <c r="G39">
        <v>0</v>
      </c>
      <c r="H39">
        <v>1</v>
      </c>
      <c r="I39">
        <v>5</v>
      </c>
      <c r="J39">
        <v>1</v>
      </c>
      <c r="K39">
        <v>3</v>
      </c>
      <c r="L39">
        <v>0</v>
      </c>
      <c r="M39">
        <v>0</v>
      </c>
      <c r="N39">
        <v>117</v>
      </c>
      <c r="O39">
        <v>4</v>
      </c>
      <c r="P39">
        <v>14</v>
      </c>
      <c r="Q39">
        <v>2</v>
      </c>
      <c r="R39">
        <v>542</v>
      </c>
      <c r="S39">
        <v>11</v>
      </c>
      <c r="T39">
        <v>92</v>
      </c>
      <c r="U39">
        <v>11</v>
      </c>
      <c r="V39">
        <v>394</v>
      </c>
      <c r="W39">
        <v>4</v>
      </c>
      <c r="X39">
        <v>64</v>
      </c>
      <c r="Y39">
        <v>71</v>
      </c>
      <c r="Z39">
        <v>103</v>
      </c>
      <c r="AA39">
        <v>0</v>
      </c>
      <c r="AB39">
        <v>13</v>
      </c>
      <c r="AC39">
        <v>10</v>
      </c>
      <c r="AD39">
        <v>27</v>
      </c>
      <c r="AE39">
        <v>1</v>
      </c>
      <c r="AF39">
        <v>0</v>
      </c>
      <c r="AG39">
        <v>2</v>
      </c>
      <c r="AH39">
        <v>0</v>
      </c>
      <c r="AI39">
        <v>0</v>
      </c>
      <c r="AJ39">
        <v>0</v>
      </c>
      <c r="AK39">
        <v>0</v>
      </c>
      <c r="AL39">
        <v>0</v>
      </c>
      <c r="AM39">
        <v>0</v>
      </c>
      <c r="AN39">
        <v>0</v>
      </c>
      <c r="AO39">
        <v>0</v>
      </c>
      <c r="AP39">
        <v>0</v>
      </c>
      <c r="AQ39">
        <v>0</v>
      </c>
      <c r="AR39">
        <v>0</v>
      </c>
      <c r="AS39">
        <v>0</v>
      </c>
      <c r="AT39">
        <v>0</v>
      </c>
      <c r="AU39">
        <v>0</v>
      </c>
      <c r="AV39">
        <v>0</v>
      </c>
      <c r="AW39">
        <v>0</v>
      </c>
      <c r="AX39">
        <v>0</v>
      </c>
      <c r="AY39">
        <v>0</v>
      </c>
      <c r="AZ39">
        <v>33</v>
      </c>
      <c r="BA39">
        <v>3</v>
      </c>
      <c r="BB39">
        <v>96</v>
      </c>
      <c r="BC39">
        <v>402</v>
      </c>
      <c r="BD39">
        <v>246</v>
      </c>
      <c r="BE39">
        <v>79</v>
      </c>
      <c r="BF39">
        <v>24</v>
      </c>
      <c r="BG39">
        <v>2964</v>
      </c>
      <c r="BH39">
        <v>0</v>
      </c>
      <c r="BI39">
        <v>28</v>
      </c>
      <c r="BJ39">
        <v>179</v>
      </c>
      <c r="BK39">
        <v>704</v>
      </c>
      <c r="BL39">
        <v>1958</v>
      </c>
      <c r="BM39">
        <v>14</v>
      </c>
      <c r="BN39">
        <v>0</v>
      </c>
      <c r="BO39">
        <v>0</v>
      </c>
      <c r="BP39">
        <v>0</v>
      </c>
      <c r="BQ39">
        <v>0</v>
      </c>
      <c r="BR39">
        <v>10</v>
      </c>
      <c r="BS39">
        <v>1</v>
      </c>
      <c r="BT39">
        <v>33</v>
      </c>
      <c r="BU39">
        <v>31</v>
      </c>
      <c r="BV39">
        <v>13</v>
      </c>
      <c r="BW39">
        <v>49</v>
      </c>
      <c r="BX39">
        <v>18</v>
      </c>
      <c r="BY39">
        <v>86</v>
      </c>
      <c r="BZ39">
        <v>0</v>
      </c>
      <c r="CA39">
        <v>0</v>
      </c>
      <c r="CB39">
        <v>24</v>
      </c>
      <c r="CC39">
        <v>2</v>
      </c>
      <c r="CD39">
        <v>78</v>
      </c>
      <c r="CE39">
        <v>297</v>
      </c>
      <c r="CF39">
        <v>172</v>
      </c>
      <c r="CG39">
        <v>58</v>
      </c>
      <c r="CH39">
        <v>21</v>
      </c>
      <c r="CI39">
        <v>1389</v>
      </c>
    </row>
    <row r="40" spans="1:87" x14ac:dyDescent="0.25">
      <c r="A40" t="s">
        <v>512</v>
      </c>
      <c r="B40" t="s">
        <v>513</v>
      </c>
      <c r="C40" t="s">
        <v>523</v>
      </c>
      <c r="D40" s="1">
        <v>44872</v>
      </c>
      <c r="E40">
        <v>112</v>
      </c>
      <c r="F40">
        <v>4</v>
      </c>
      <c r="G40">
        <v>0</v>
      </c>
      <c r="H40">
        <v>3</v>
      </c>
      <c r="I40">
        <v>14</v>
      </c>
      <c r="J40">
        <v>2</v>
      </c>
      <c r="K40">
        <v>0</v>
      </c>
      <c r="L40">
        <v>0</v>
      </c>
      <c r="M40">
        <v>0</v>
      </c>
      <c r="N40">
        <v>359</v>
      </c>
      <c r="O40">
        <v>12</v>
      </c>
      <c r="P40">
        <v>31</v>
      </c>
      <c r="Q40">
        <v>5</v>
      </c>
      <c r="R40">
        <v>1013</v>
      </c>
      <c r="S40">
        <v>33</v>
      </c>
      <c r="T40">
        <v>152</v>
      </c>
      <c r="U40">
        <v>37</v>
      </c>
      <c r="V40">
        <v>952</v>
      </c>
      <c r="W40">
        <v>10</v>
      </c>
      <c r="X40">
        <v>183</v>
      </c>
      <c r="Y40">
        <v>93</v>
      </c>
      <c r="Z40">
        <v>163</v>
      </c>
      <c r="AA40">
        <v>2</v>
      </c>
      <c r="AB40">
        <v>37</v>
      </c>
      <c r="AC40">
        <v>8</v>
      </c>
      <c r="AD40">
        <v>57</v>
      </c>
      <c r="AE40">
        <v>5</v>
      </c>
      <c r="AF40">
        <v>5</v>
      </c>
      <c r="AG40">
        <v>0</v>
      </c>
      <c r="AH40">
        <v>0</v>
      </c>
      <c r="AI40">
        <v>0</v>
      </c>
      <c r="AJ40">
        <v>0</v>
      </c>
      <c r="AK40">
        <v>0</v>
      </c>
      <c r="AL40">
        <v>0</v>
      </c>
      <c r="AM40">
        <v>0</v>
      </c>
      <c r="AN40">
        <v>0</v>
      </c>
      <c r="AO40">
        <v>0</v>
      </c>
      <c r="AP40">
        <v>0</v>
      </c>
      <c r="AQ40">
        <v>0</v>
      </c>
      <c r="AR40">
        <v>0</v>
      </c>
      <c r="AS40">
        <v>0</v>
      </c>
      <c r="AT40">
        <v>1</v>
      </c>
      <c r="AU40">
        <v>0</v>
      </c>
      <c r="AV40">
        <v>0</v>
      </c>
      <c r="AW40">
        <v>0</v>
      </c>
      <c r="AX40">
        <v>4</v>
      </c>
      <c r="AY40">
        <v>0</v>
      </c>
      <c r="AZ40">
        <v>88</v>
      </c>
      <c r="BA40">
        <v>0</v>
      </c>
      <c r="BB40">
        <v>309</v>
      </c>
      <c r="BC40">
        <v>753</v>
      </c>
      <c r="BD40">
        <v>654</v>
      </c>
      <c r="BE40">
        <v>108</v>
      </c>
      <c r="BF40">
        <v>46</v>
      </c>
      <c r="BG40">
        <v>4235</v>
      </c>
      <c r="BH40">
        <v>0</v>
      </c>
      <c r="BI40">
        <v>11</v>
      </c>
      <c r="BJ40">
        <v>1329</v>
      </c>
      <c r="BK40">
        <v>449</v>
      </c>
      <c r="BL40">
        <v>2279</v>
      </c>
      <c r="BM40">
        <v>41</v>
      </c>
      <c r="BN40">
        <v>3</v>
      </c>
      <c r="BO40">
        <v>0</v>
      </c>
      <c r="BP40">
        <v>2</v>
      </c>
      <c r="BQ40">
        <v>0</v>
      </c>
      <c r="BR40">
        <v>21</v>
      </c>
      <c r="BS40">
        <v>0</v>
      </c>
      <c r="BT40">
        <v>161</v>
      </c>
      <c r="BU40">
        <v>199</v>
      </c>
      <c r="BV40">
        <v>8</v>
      </c>
      <c r="BW40">
        <v>45</v>
      </c>
      <c r="BX40">
        <v>21</v>
      </c>
      <c r="BY40">
        <v>183</v>
      </c>
      <c r="BZ40">
        <v>3</v>
      </c>
      <c r="CA40">
        <v>0</v>
      </c>
      <c r="CB40">
        <v>68</v>
      </c>
      <c r="CC40">
        <v>0</v>
      </c>
      <c r="CD40">
        <v>285</v>
      </c>
      <c r="CE40">
        <v>556</v>
      </c>
      <c r="CF40">
        <v>520</v>
      </c>
      <c r="CG40">
        <v>78</v>
      </c>
      <c r="CH40">
        <v>37</v>
      </c>
      <c r="CI40">
        <v>1496</v>
      </c>
    </row>
    <row r="41" spans="1:87" x14ac:dyDescent="0.25">
      <c r="A41" t="s">
        <v>512</v>
      </c>
      <c r="B41" t="s">
        <v>524</v>
      </c>
      <c r="C41" t="s">
        <v>525</v>
      </c>
      <c r="D41" s="1">
        <v>44872</v>
      </c>
      <c r="E41">
        <v>66</v>
      </c>
      <c r="F41">
        <v>1</v>
      </c>
      <c r="G41">
        <v>0</v>
      </c>
      <c r="H41">
        <v>11</v>
      </c>
      <c r="I41">
        <v>9</v>
      </c>
      <c r="J41">
        <v>2</v>
      </c>
      <c r="K41">
        <v>6</v>
      </c>
      <c r="L41">
        <v>0</v>
      </c>
      <c r="M41">
        <v>0</v>
      </c>
      <c r="N41">
        <v>169</v>
      </c>
      <c r="O41">
        <v>18</v>
      </c>
      <c r="P41">
        <v>13</v>
      </c>
      <c r="Q41">
        <v>4</v>
      </c>
      <c r="R41">
        <v>722</v>
      </c>
      <c r="S41">
        <v>96</v>
      </c>
      <c r="T41">
        <v>125</v>
      </c>
      <c r="U41">
        <v>26</v>
      </c>
      <c r="V41">
        <v>474</v>
      </c>
      <c r="W41">
        <v>14</v>
      </c>
      <c r="X41">
        <v>114</v>
      </c>
      <c r="Y41">
        <v>12</v>
      </c>
      <c r="Z41">
        <v>98</v>
      </c>
      <c r="AA41">
        <v>2</v>
      </c>
      <c r="AB41">
        <v>24</v>
      </c>
      <c r="AC41">
        <v>4</v>
      </c>
      <c r="AD41">
        <v>26</v>
      </c>
      <c r="AE41">
        <v>5</v>
      </c>
      <c r="AF41">
        <v>0</v>
      </c>
      <c r="AG41">
        <v>0</v>
      </c>
      <c r="AH41">
        <v>0</v>
      </c>
      <c r="AI41">
        <v>1</v>
      </c>
      <c r="AJ41">
        <v>0</v>
      </c>
      <c r="AK41">
        <v>0</v>
      </c>
      <c r="AL41">
        <v>0</v>
      </c>
      <c r="AM41">
        <v>0</v>
      </c>
      <c r="AN41">
        <v>0</v>
      </c>
      <c r="AO41">
        <v>0</v>
      </c>
      <c r="AP41">
        <v>0</v>
      </c>
      <c r="AQ41">
        <v>0</v>
      </c>
      <c r="AR41">
        <v>1</v>
      </c>
      <c r="AS41">
        <v>0</v>
      </c>
      <c r="AT41">
        <v>0</v>
      </c>
      <c r="AU41">
        <v>0</v>
      </c>
      <c r="AV41">
        <v>0</v>
      </c>
      <c r="AW41">
        <v>0</v>
      </c>
      <c r="AX41">
        <v>0</v>
      </c>
      <c r="AY41">
        <v>0</v>
      </c>
      <c r="AZ41">
        <v>43</v>
      </c>
      <c r="BA41">
        <v>5</v>
      </c>
      <c r="BB41">
        <v>133</v>
      </c>
      <c r="BC41">
        <v>450</v>
      </c>
      <c r="BD41">
        <v>328</v>
      </c>
      <c r="BE41">
        <v>63</v>
      </c>
      <c r="BF41">
        <v>21</v>
      </c>
      <c r="BG41">
        <v>2542</v>
      </c>
      <c r="BH41">
        <v>0</v>
      </c>
      <c r="BI41">
        <v>143</v>
      </c>
      <c r="BJ41">
        <v>1133</v>
      </c>
      <c r="BK41">
        <v>162</v>
      </c>
      <c r="BL41">
        <v>1017</v>
      </c>
      <c r="BM41">
        <v>11</v>
      </c>
      <c r="BN41">
        <v>0</v>
      </c>
      <c r="BO41">
        <v>0</v>
      </c>
      <c r="BP41">
        <v>0</v>
      </c>
      <c r="BQ41">
        <v>0</v>
      </c>
      <c r="BR41">
        <v>9</v>
      </c>
      <c r="BS41">
        <v>1</v>
      </c>
      <c r="BT41">
        <v>27</v>
      </c>
      <c r="BU41">
        <v>40</v>
      </c>
      <c r="BV41">
        <v>4</v>
      </c>
      <c r="BW41">
        <v>16</v>
      </c>
      <c r="BX41">
        <v>9</v>
      </c>
      <c r="BY41">
        <v>42</v>
      </c>
      <c r="BZ41">
        <v>0</v>
      </c>
      <c r="CA41">
        <v>0</v>
      </c>
      <c r="CB41">
        <v>28</v>
      </c>
      <c r="CC41">
        <v>4</v>
      </c>
      <c r="CD41">
        <v>106</v>
      </c>
      <c r="CE41">
        <v>253</v>
      </c>
      <c r="CF41">
        <v>193</v>
      </c>
      <c r="CG41">
        <v>33</v>
      </c>
      <c r="CH41">
        <v>18</v>
      </c>
      <c r="CI41">
        <v>484</v>
      </c>
    </row>
    <row r="42" spans="1:87" x14ac:dyDescent="0.25">
      <c r="A42" t="s">
        <v>512</v>
      </c>
      <c r="B42" t="s">
        <v>526</v>
      </c>
      <c r="C42" t="s">
        <v>527</v>
      </c>
      <c r="D42" s="1">
        <v>44872</v>
      </c>
      <c r="E42">
        <v>87</v>
      </c>
      <c r="F42">
        <v>2</v>
      </c>
      <c r="G42">
        <v>0</v>
      </c>
      <c r="H42">
        <v>34</v>
      </c>
      <c r="I42">
        <v>1</v>
      </c>
      <c r="J42">
        <v>5</v>
      </c>
      <c r="K42">
        <v>12</v>
      </c>
      <c r="L42">
        <v>2</v>
      </c>
      <c r="M42">
        <v>0</v>
      </c>
      <c r="N42">
        <v>196</v>
      </c>
      <c r="O42">
        <v>22</v>
      </c>
      <c r="P42">
        <v>0</v>
      </c>
      <c r="Q42">
        <v>1</v>
      </c>
      <c r="R42">
        <v>754</v>
      </c>
      <c r="S42">
        <v>235</v>
      </c>
      <c r="T42">
        <v>86</v>
      </c>
      <c r="U42">
        <v>27</v>
      </c>
      <c r="V42">
        <v>437</v>
      </c>
      <c r="W42">
        <v>125</v>
      </c>
      <c r="X42">
        <v>28</v>
      </c>
      <c r="Y42">
        <v>0</v>
      </c>
      <c r="Z42">
        <v>35</v>
      </c>
      <c r="AA42">
        <v>3</v>
      </c>
      <c r="AB42">
        <v>6</v>
      </c>
      <c r="AC42">
        <v>0</v>
      </c>
      <c r="AD42">
        <v>24</v>
      </c>
      <c r="AE42">
        <v>5</v>
      </c>
      <c r="AF42">
        <v>0</v>
      </c>
      <c r="AG42">
        <v>0</v>
      </c>
      <c r="AH42">
        <v>0</v>
      </c>
      <c r="AI42">
        <v>0</v>
      </c>
      <c r="AJ42">
        <v>0</v>
      </c>
      <c r="AK42">
        <v>0</v>
      </c>
      <c r="AL42">
        <v>0</v>
      </c>
      <c r="AM42">
        <v>0</v>
      </c>
      <c r="AN42">
        <v>0</v>
      </c>
      <c r="AO42">
        <v>0</v>
      </c>
      <c r="AP42">
        <v>0</v>
      </c>
      <c r="AQ42">
        <v>0</v>
      </c>
      <c r="AR42">
        <v>1</v>
      </c>
      <c r="AS42">
        <v>0</v>
      </c>
      <c r="AT42">
        <v>0</v>
      </c>
      <c r="AU42">
        <v>0</v>
      </c>
      <c r="AV42">
        <v>0</v>
      </c>
      <c r="AW42">
        <v>0</v>
      </c>
      <c r="AX42">
        <v>2</v>
      </c>
      <c r="AY42">
        <v>0</v>
      </c>
      <c r="AZ42">
        <v>46</v>
      </c>
      <c r="BA42">
        <v>9</v>
      </c>
      <c r="BB42">
        <v>166</v>
      </c>
      <c r="BC42">
        <v>365</v>
      </c>
      <c r="BD42">
        <v>273</v>
      </c>
      <c r="BE42">
        <v>25</v>
      </c>
      <c r="BF42">
        <v>18</v>
      </c>
      <c r="BG42">
        <v>2822</v>
      </c>
      <c r="BH42">
        <v>0</v>
      </c>
      <c r="BI42">
        <v>371</v>
      </c>
      <c r="BJ42">
        <v>902</v>
      </c>
      <c r="BK42">
        <v>691</v>
      </c>
      <c r="BL42">
        <v>741</v>
      </c>
      <c r="BM42">
        <v>4</v>
      </c>
      <c r="BN42">
        <v>1</v>
      </c>
      <c r="BO42">
        <v>0</v>
      </c>
      <c r="BP42">
        <v>1</v>
      </c>
      <c r="BQ42">
        <v>0</v>
      </c>
      <c r="BR42">
        <v>3</v>
      </c>
      <c r="BS42">
        <v>3</v>
      </c>
      <c r="BT42">
        <v>36</v>
      </c>
      <c r="BU42">
        <v>22</v>
      </c>
      <c r="BV42">
        <v>0</v>
      </c>
      <c r="BW42">
        <v>3</v>
      </c>
      <c r="BX42">
        <v>7</v>
      </c>
      <c r="BY42">
        <v>28</v>
      </c>
      <c r="BZ42">
        <v>2</v>
      </c>
      <c r="CA42">
        <v>0</v>
      </c>
      <c r="CB42">
        <v>24</v>
      </c>
      <c r="CC42">
        <v>9</v>
      </c>
      <c r="CD42">
        <v>123</v>
      </c>
      <c r="CE42">
        <v>165</v>
      </c>
      <c r="CF42">
        <v>144</v>
      </c>
      <c r="CG42">
        <v>8</v>
      </c>
      <c r="CH42">
        <v>12</v>
      </c>
      <c r="CI42">
        <v>177</v>
      </c>
    </row>
    <row r="43" spans="1:87" x14ac:dyDescent="0.25">
      <c r="A43" t="s">
        <v>512</v>
      </c>
      <c r="B43" t="s">
        <v>520</v>
      </c>
      <c r="C43" t="s">
        <v>528</v>
      </c>
      <c r="D43" s="1">
        <v>44872</v>
      </c>
      <c r="E43">
        <v>79</v>
      </c>
      <c r="F43">
        <v>1</v>
      </c>
      <c r="G43">
        <v>0</v>
      </c>
      <c r="H43">
        <v>2</v>
      </c>
      <c r="I43">
        <v>12</v>
      </c>
      <c r="J43">
        <v>1</v>
      </c>
      <c r="K43">
        <v>0</v>
      </c>
      <c r="L43">
        <v>0</v>
      </c>
      <c r="M43">
        <v>0</v>
      </c>
      <c r="N43">
        <v>279</v>
      </c>
      <c r="O43">
        <v>7</v>
      </c>
      <c r="P43">
        <v>41</v>
      </c>
      <c r="Q43">
        <v>3</v>
      </c>
      <c r="R43">
        <v>864</v>
      </c>
      <c r="S43">
        <v>11</v>
      </c>
      <c r="T43">
        <v>191</v>
      </c>
      <c r="U43">
        <v>13</v>
      </c>
      <c r="V43">
        <v>651</v>
      </c>
      <c r="W43">
        <v>8</v>
      </c>
      <c r="X43">
        <v>219</v>
      </c>
      <c r="Y43">
        <v>2</v>
      </c>
      <c r="Z43">
        <v>121</v>
      </c>
      <c r="AA43">
        <v>3</v>
      </c>
      <c r="AB43">
        <v>39</v>
      </c>
      <c r="AC43">
        <v>3</v>
      </c>
      <c r="AD43">
        <v>37</v>
      </c>
      <c r="AE43">
        <v>1</v>
      </c>
      <c r="AF43">
        <v>3</v>
      </c>
      <c r="AG43">
        <v>0</v>
      </c>
      <c r="AH43">
        <v>0</v>
      </c>
      <c r="AI43">
        <v>0</v>
      </c>
      <c r="AJ43">
        <v>0</v>
      </c>
      <c r="AK43">
        <v>0</v>
      </c>
      <c r="AL43">
        <v>0</v>
      </c>
      <c r="AM43">
        <v>0</v>
      </c>
      <c r="AN43">
        <v>0</v>
      </c>
      <c r="AO43">
        <v>0</v>
      </c>
      <c r="AP43">
        <v>0</v>
      </c>
      <c r="AQ43">
        <v>0</v>
      </c>
      <c r="AR43">
        <v>0</v>
      </c>
      <c r="AS43">
        <v>0</v>
      </c>
      <c r="AT43">
        <v>0</v>
      </c>
      <c r="AU43">
        <v>0</v>
      </c>
      <c r="AV43">
        <v>0</v>
      </c>
      <c r="AW43">
        <v>0</v>
      </c>
      <c r="AX43">
        <v>0</v>
      </c>
      <c r="AY43">
        <v>0</v>
      </c>
      <c r="AZ43">
        <v>63</v>
      </c>
      <c r="BA43">
        <v>0</v>
      </c>
      <c r="BB43">
        <v>225</v>
      </c>
      <c r="BC43">
        <v>622</v>
      </c>
      <c r="BD43">
        <v>410</v>
      </c>
      <c r="BE43">
        <v>74</v>
      </c>
      <c r="BF43">
        <v>33</v>
      </c>
      <c r="BG43">
        <v>3232</v>
      </c>
      <c r="BH43">
        <v>0</v>
      </c>
      <c r="BI43">
        <v>21</v>
      </c>
      <c r="BJ43">
        <v>1258</v>
      </c>
      <c r="BK43">
        <v>119</v>
      </c>
      <c r="BL43">
        <v>1711</v>
      </c>
      <c r="BM43">
        <v>24</v>
      </c>
      <c r="BN43">
        <v>0</v>
      </c>
      <c r="BO43">
        <v>0</v>
      </c>
      <c r="BP43">
        <v>0</v>
      </c>
      <c r="BQ43">
        <v>0</v>
      </c>
      <c r="BR43">
        <v>20</v>
      </c>
      <c r="BS43">
        <v>0</v>
      </c>
      <c r="BT43">
        <v>96</v>
      </c>
      <c r="BU43">
        <v>115</v>
      </c>
      <c r="BV43">
        <v>4</v>
      </c>
      <c r="BW43">
        <v>29</v>
      </c>
      <c r="BX43">
        <v>18</v>
      </c>
      <c r="BY43">
        <v>134</v>
      </c>
      <c r="BZ43">
        <v>0</v>
      </c>
      <c r="CA43">
        <v>0</v>
      </c>
      <c r="CB43">
        <v>46</v>
      </c>
      <c r="CC43">
        <v>0</v>
      </c>
      <c r="CD43">
        <v>188</v>
      </c>
      <c r="CE43">
        <v>462</v>
      </c>
      <c r="CF43">
        <v>295</v>
      </c>
      <c r="CG43">
        <v>44</v>
      </c>
      <c r="CH43">
        <v>29</v>
      </c>
      <c r="CI43">
        <v>1053</v>
      </c>
    </row>
    <row r="44" spans="1:87" x14ac:dyDescent="0.25">
      <c r="A44" t="s">
        <v>512</v>
      </c>
      <c r="B44" t="s">
        <v>529</v>
      </c>
      <c r="C44" t="s">
        <v>530</v>
      </c>
      <c r="D44" s="1">
        <v>44872</v>
      </c>
      <c r="E44">
        <v>193</v>
      </c>
      <c r="F44">
        <v>3</v>
      </c>
      <c r="G44">
        <v>0</v>
      </c>
      <c r="H44">
        <v>7</v>
      </c>
      <c r="I44">
        <v>16</v>
      </c>
      <c r="J44">
        <v>5</v>
      </c>
      <c r="K44">
        <v>2</v>
      </c>
      <c r="L44">
        <v>0</v>
      </c>
      <c r="M44">
        <v>0</v>
      </c>
      <c r="N44">
        <v>288</v>
      </c>
      <c r="O44">
        <v>11</v>
      </c>
      <c r="P44">
        <v>32</v>
      </c>
      <c r="Q44">
        <v>16</v>
      </c>
      <c r="R44">
        <v>1199</v>
      </c>
      <c r="S44">
        <v>27</v>
      </c>
      <c r="T44">
        <v>201</v>
      </c>
      <c r="U44">
        <v>52</v>
      </c>
      <c r="V44">
        <v>875</v>
      </c>
      <c r="W44">
        <v>23</v>
      </c>
      <c r="X44">
        <v>161</v>
      </c>
      <c r="Y44">
        <v>63</v>
      </c>
      <c r="Z44">
        <v>344</v>
      </c>
      <c r="AA44">
        <v>7</v>
      </c>
      <c r="AB44">
        <v>43</v>
      </c>
      <c r="AC44">
        <v>11</v>
      </c>
      <c r="AD44">
        <v>57</v>
      </c>
      <c r="AE44">
        <v>5</v>
      </c>
      <c r="AF44">
        <v>7</v>
      </c>
      <c r="AG44">
        <v>0</v>
      </c>
      <c r="AH44">
        <v>0</v>
      </c>
      <c r="AI44">
        <v>1</v>
      </c>
      <c r="AJ44">
        <v>0</v>
      </c>
      <c r="AK44">
        <v>0</v>
      </c>
      <c r="AL44">
        <v>0</v>
      </c>
      <c r="AM44">
        <v>0</v>
      </c>
      <c r="AN44">
        <v>0</v>
      </c>
      <c r="AO44">
        <v>0</v>
      </c>
      <c r="AP44">
        <v>0</v>
      </c>
      <c r="AQ44">
        <v>0</v>
      </c>
      <c r="AR44">
        <v>0</v>
      </c>
      <c r="AS44">
        <v>0</v>
      </c>
      <c r="AT44">
        <v>0</v>
      </c>
      <c r="AU44">
        <v>0</v>
      </c>
      <c r="AV44">
        <v>0</v>
      </c>
      <c r="AW44">
        <v>0</v>
      </c>
      <c r="AX44">
        <v>2</v>
      </c>
      <c r="AY44">
        <v>0</v>
      </c>
      <c r="AZ44">
        <v>157</v>
      </c>
      <c r="BA44">
        <v>2</v>
      </c>
      <c r="BB44">
        <v>224</v>
      </c>
      <c r="BC44">
        <v>891</v>
      </c>
      <c r="BD44">
        <v>617</v>
      </c>
      <c r="BE44">
        <v>277</v>
      </c>
      <c r="BF44">
        <v>43</v>
      </c>
      <c r="BG44">
        <v>7793</v>
      </c>
      <c r="BH44">
        <v>0</v>
      </c>
      <c r="BI44">
        <v>24</v>
      </c>
      <c r="BJ44">
        <v>1733</v>
      </c>
      <c r="BK44">
        <v>952</v>
      </c>
      <c r="BL44">
        <v>4836</v>
      </c>
      <c r="BM44">
        <v>77</v>
      </c>
      <c r="BN44">
        <v>2</v>
      </c>
      <c r="BO44">
        <v>0</v>
      </c>
      <c r="BP44">
        <v>1</v>
      </c>
      <c r="BQ44">
        <v>0</v>
      </c>
      <c r="BR44">
        <v>65</v>
      </c>
      <c r="BS44">
        <v>1</v>
      </c>
      <c r="BT44">
        <v>137</v>
      </c>
      <c r="BU44">
        <v>285</v>
      </c>
      <c r="BV44">
        <v>21</v>
      </c>
      <c r="BW44">
        <v>128</v>
      </c>
      <c r="BX44">
        <v>26</v>
      </c>
      <c r="BY44">
        <v>236</v>
      </c>
      <c r="BZ44">
        <v>2</v>
      </c>
      <c r="CA44">
        <v>0</v>
      </c>
      <c r="CB44">
        <v>140</v>
      </c>
      <c r="CC44">
        <v>1</v>
      </c>
      <c r="CD44">
        <v>204</v>
      </c>
      <c r="CE44">
        <v>711</v>
      </c>
      <c r="CF44">
        <v>504</v>
      </c>
      <c r="CG44">
        <v>204</v>
      </c>
      <c r="CH44">
        <v>33</v>
      </c>
      <c r="CI44">
        <v>3662</v>
      </c>
    </row>
    <row r="45" spans="1:87" x14ac:dyDescent="0.25">
      <c r="A45" t="s">
        <v>512</v>
      </c>
      <c r="B45" t="s">
        <v>524</v>
      </c>
      <c r="C45" t="s">
        <v>531</v>
      </c>
      <c r="D45" s="1">
        <v>44872</v>
      </c>
      <c r="E45">
        <v>45</v>
      </c>
      <c r="F45">
        <v>1</v>
      </c>
      <c r="G45">
        <v>0</v>
      </c>
      <c r="H45">
        <v>8</v>
      </c>
      <c r="I45">
        <v>1</v>
      </c>
      <c r="J45">
        <v>1</v>
      </c>
      <c r="K45">
        <v>1</v>
      </c>
      <c r="L45">
        <v>0</v>
      </c>
      <c r="M45">
        <v>0</v>
      </c>
      <c r="N45">
        <v>148</v>
      </c>
      <c r="O45">
        <v>18</v>
      </c>
      <c r="P45">
        <v>1</v>
      </c>
      <c r="Q45">
        <v>2</v>
      </c>
      <c r="R45">
        <v>404</v>
      </c>
      <c r="S45">
        <v>69</v>
      </c>
      <c r="T45">
        <v>23</v>
      </c>
      <c r="U45">
        <v>5</v>
      </c>
      <c r="V45">
        <v>435</v>
      </c>
      <c r="W45">
        <v>68</v>
      </c>
      <c r="X45">
        <v>21</v>
      </c>
      <c r="Y45">
        <v>5</v>
      </c>
      <c r="Z45">
        <v>66</v>
      </c>
      <c r="AA45">
        <v>6</v>
      </c>
      <c r="AB45">
        <v>8</v>
      </c>
      <c r="AC45">
        <v>1</v>
      </c>
      <c r="AD45">
        <v>28</v>
      </c>
      <c r="AE45">
        <v>3</v>
      </c>
      <c r="AF45">
        <v>0</v>
      </c>
      <c r="AG45">
        <v>1</v>
      </c>
      <c r="AH45">
        <v>0</v>
      </c>
      <c r="AI45">
        <v>0</v>
      </c>
      <c r="AJ45">
        <v>0</v>
      </c>
      <c r="AK45">
        <v>0</v>
      </c>
      <c r="AL45">
        <v>0</v>
      </c>
      <c r="AM45">
        <v>0</v>
      </c>
      <c r="AN45">
        <v>0</v>
      </c>
      <c r="AO45">
        <v>0</v>
      </c>
      <c r="AP45">
        <v>0</v>
      </c>
      <c r="AQ45">
        <v>0</v>
      </c>
      <c r="AR45">
        <v>0</v>
      </c>
      <c r="AS45">
        <v>0</v>
      </c>
      <c r="AT45">
        <v>0</v>
      </c>
      <c r="AU45">
        <v>0</v>
      </c>
      <c r="AV45">
        <v>0</v>
      </c>
      <c r="AW45">
        <v>0</v>
      </c>
      <c r="AX45">
        <v>1</v>
      </c>
      <c r="AY45">
        <v>0</v>
      </c>
      <c r="AZ45">
        <v>35</v>
      </c>
      <c r="BA45">
        <v>1</v>
      </c>
      <c r="BB45">
        <v>124</v>
      </c>
      <c r="BC45">
        <v>298</v>
      </c>
      <c r="BD45">
        <v>330</v>
      </c>
      <c r="BE45">
        <v>50</v>
      </c>
      <c r="BF45">
        <v>23</v>
      </c>
      <c r="BG45">
        <v>1230</v>
      </c>
      <c r="BH45">
        <v>0</v>
      </c>
      <c r="BI45">
        <v>179</v>
      </c>
      <c r="BJ45">
        <v>285</v>
      </c>
      <c r="BK45">
        <v>51</v>
      </c>
      <c r="BL45">
        <v>661</v>
      </c>
      <c r="BM45">
        <v>17</v>
      </c>
      <c r="BN45">
        <v>1</v>
      </c>
      <c r="BO45">
        <v>0</v>
      </c>
      <c r="BP45">
        <v>1</v>
      </c>
      <c r="BQ45">
        <v>0</v>
      </c>
      <c r="BR45">
        <v>16</v>
      </c>
      <c r="BS45">
        <v>0</v>
      </c>
      <c r="BT45">
        <v>83</v>
      </c>
      <c r="BU45">
        <v>144</v>
      </c>
      <c r="BV45">
        <v>1</v>
      </c>
      <c r="BW45">
        <v>14</v>
      </c>
      <c r="BX45">
        <v>12</v>
      </c>
      <c r="BY45">
        <v>83</v>
      </c>
      <c r="BZ45">
        <v>1</v>
      </c>
      <c r="CA45">
        <v>0</v>
      </c>
      <c r="CB45">
        <v>31</v>
      </c>
      <c r="CC45">
        <v>1</v>
      </c>
      <c r="CD45">
        <v>112</v>
      </c>
      <c r="CE45">
        <v>216</v>
      </c>
      <c r="CF45">
        <v>275</v>
      </c>
      <c r="CG45">
        <v>25</v>
      </c>
      <c r="CH45">
        <v>19</v>
      </c>
      <c r="CI45">
        <v>415</v>
      </c>
    </row>
    <row r="46" spans="1:87" x14ac:dyDescent="0.25">
      <c r="A46" t="s">
        <v>512</v>
      </c>
      <c r="B46" t="s">
        <v>532</v>
      </c>
      <c r="C46" t="s">
        <v>533</v>
      </c>
      <c r="D46" s="1">
        <v>44872</v>
      </c>
      <c r="E46">
        <v>166</v>
      </c>
      <c r="F46">
        <v>2</v>
      </c>
      <c r="G46">
        <v>0</v>
      </c>
      <c r="H46">
        <v>4</v>
      </c>
      <c r="I46">
        <v>18</v>
      </c>
      <c r="J46">
        <v>11</v>
      </c>
      <c r="K46">
        <v>4</v>
      </c>
      <c r="L46">
        <v>0</v>
      </c>
      <c r="M46">
        <v>1</v>
      </c>
      <c r="N46">
        <v>255</v>
      </c>
      <c r="O46">
        <v>6</v>
      </c>
      <c r="P46">
        <v>15</v>
      </c>
      <c r="Q46">
        <v>8</v>
      </c>
      <c r="R46">
        <v>1145</v>
      </c>
      <c r="S46">
        <v>45</v>
      </c>
      <c r="T46">
        <v>177</v>
      </c>
      <c r="U46">
        <v>73</v>
      </c>
      <c r="V46">
        <v>851</v>
      </c>
      <c r="W46">
        <v>18</v>
      </c>
      <c r="X46">
        <v>140</v>
      </c>
      <c r="Y46">
        <v>90</v>
      </c>
      <c r="Z46">
        <v>145</v>
      </c>
      <c r="AA46">
        <v>0</v>
      </c>
      <c r="AB46">
        <v>32</v>
      </c>
      <c r="AC46">
        <v>9</v>
      </c>
      <c r="AD46">
        <v>38</v>
      </c>
      <c r="AE46">
        <v>7</v>
      </c>
      <c r="AF46">
        <v>0</v>
      </c>
      <c r="AG46">
        <v>0</v>
      </c>
      <c r="AH46">
        <v>0</v>
      </c>
      <c r="AI46">
        <v>0</v>
      </c>
      <c r="AJ46">
        <v>0</v>
      </c>
      <c r="AK46">
        <v>0</v>
      </c>
      <c r="AL46">
        <v>0</v>
      </c>
      <c r="AM46">
        <v>0</v>
      </c>
      <c r="AN46">
        <v>0</v>
      </c>
      <c r="AO46">
        <v>0</v>
      </c>
      <c r="AP46">
        <v>0</v>
      </c>
      <c r="AQ46">
        <v>0</v>
      </c>
      <c r="AR46">
        <v>0</v>
      </c>
      <c r="AS46">
        <v>0</v>
      </c>
      <c r="AT46">
        <v>0</v>
      </c>
      <c r="AU46">
        <v>0</v>
      </c>
      <c r="AV46">
        <v>0</v>
      </c>
      <c r="AW46">
        <v>0</v>
      </c>
      <c r="AX46">
        <v>2</v>
      </c>
      <c r="AY46">
        <v>0</v>
      </c>
      <c r="AZ46">
        <v>130</v>
      </c>
      <c r="BA46">
        <v>3</v>
      </c>
      <c r="BB46">
        <v>223</v>
      </c>
      <c r="BC46">
        <v>802</v>
      </c>
      <c r="BD46">
        <v>578</v>
      </c>
      <c r="BE46">
        <v>101</v>
      </c>
      <c r="BF46">
        <v>30</v>
      </c>
      <c r="BG46">
        <v>3581</v>
      </c>
      <c r="BH46">
        <v>0</v>
      </c>
      <c r="BI46">
        <v>18</v>
      </c>
      <c r="BJ46">
        <v>321</v>
      </c>
      <c r="BK46">
        <v>1063</v>
      </c>
      <c r="BL46">
        <v>2043</v>
      </c>
      <c r="BM46">
        <v>62</v>
      </c>
      <c r="BN46">
        <v>1</v>
      </c>
      <c r="BO46">
        <v>0</v>
      </c>
      <c r="BP46">
        <v>1</v>
      </c>
      <c r="BQ46">
        <v>0</v>
      </c>
      <c r="BR46">
        <v>51</v>
      </c>
      <c r="BS46">
        <v>1</v>
      </c>
      <c r="BT46">
        <v>131</v>
      </c>
      <c r="BU46">
        <v>156</v>
      </c>
      <c r="BV46">
        <v>8</v>
      </c>
      <c r="BW46">
        <v>56</v>
      </c>
      <c r="BX46">
        <v>12</v>
      </c>
      <c r="BY46">
        <v>245</v>
      </c>
      <c r="BZ46">
        <v>2</v>
      </c>
      <c r="CA46">
        <v>0</v>
      </c>
      <c r="CB46">
        <v>109</v>
      </c>
      <c r="CC46">
        <v>3</v>
      </c>
      <c r="CD46">
        <v>201</v>
      </c>
      <c r="CE46">
        <v>605</v>
      </c>
      <c r="CF46">
        <v>470</v>
      </c>
      <c r="CG46">
        <v>68</v>
      </c>
      <c r="CH46">
        <v>26</v>
      </c>
      <c r="CI46">
        <v>1288</v>
      </c>
    </row>
    <row r="47" spans="1:87" x14ac:dyDescent="0.25">
      <c r="A47" t="s">
        <v>512</v>
      </c>
      <c r="B47" t="s">
        <v>524</v>
      </c>
      <c r="C47" t="s">
        <v>534</v>
      </c>
      <c r="D47" s="1">
        <v>44872</v>
      </c>
      <c r="E47">
        <v>75</v>
      </c>
      <c r="F47">
        <v>2</v>
      </c>
      <c r="G47">
        <v>0</v>
      </c>
      <c r="H47">
        <v>12</v>
      </c>
      <c r="I47">
        <v>5</v>
      </c>
      <c r="J47">
        <v>2</v>
      </c>
      <c r="K47">
        <v>9</v>
      </c>
      <c r="L47">
        <v>0</v>
      </c>
      <c r="M47">
        <v>0</v>
      </c>
      <c r="N47">
        <v>367</v>
      </c>
      <c r="O47">
        <v>48</v>
      </c>
      <c r="P47">
        <v>11</v>
      </c>
      <c r="Q47">
        <v>6</v>
      </c>
      <c r="R47">
        <v>913</v>
      </c>
      <c r="S47">
        <v>167</v>
      </c>
      <c r="T47">
        <v>107</v>
      </c>
      <c r="U47">
        <v>27</v>
      </c>
      <c r="V47">
        <v>678</v>
      </c>
      <c r="W47">
        <v>74</v>
      </c>
      <c r="X47">
        <v>126</v>
      </c>
      <c r="Y47">
        <v>27</v>
      </c>
      <c r="Z47">
        <v>49</v>
      </c>
      <c r="AA47">
        <v>9</v>
      </c>
      <c r="AB47">
        <v>10</v>
      </c>
      <c r="AC47">
        <v>4</v>
      </c>
      <c r="AD47">
        <v>47</v>
      </c>
      <c r="AE47">
        <v>11</v>
      </c>
      <c r="AF47">
        <v>1</v>
      </c>
      <c r="AG47">
        <v>0</v>
      </c>
      <c r="AH47">
        <v>0</v>
      </c>
      <c r="AI47">
        <v>0</v>
      </c>
      <c r="AJ47">
        <v>0</v>
      </c>
      <c r="AK47">
        <v>0</v>
      </c>
      <c r="AL47">
        <v>0</v>
      </c>
      <c r="AM47">
        <v>0</v>
      </c>
      <c r="AN47">
        <v>0</v>
      </c>
      <c r="AO47">
        <v>0</v>
      </c>
      <c r="AP47">
        <v>0</v>
      </c>
      <c r="AQ47">
        <v>0</v>
      </c>
      <c r="AR47">
        <v>0</v>
      </c>
      <c r="AS47">
        <v>0</v>
      </c>
      <c r="AT47">
        <v>0</v>
      </c>
      <c r="AU47">
        <v>0</v>
      </c>
      <c r="AV47">
        <v>0</v>
      </c>
      <c r="AW47">
        <v>0</v>
      </c>
      <c r="AX47">
        <v>2</v>
      </c>
      <c r="AY47">
        <v>0</v>
      </c>
      <c r="AZ47">
        <v>54</v>
      </c>
      <c r="BA47">
        <v>9</v>
      </c>
      <c r="BB47">
        <v>294</v>
      </c>
      <c r="BC47">
        <v>582</v>
      </c>
      <c r="BD47">
        <v>433</v>
      </c>
      <c r="BE47">
        <v>24</v>
      </c>
      <c r="BF47">
        <v>33</v>
      </c>
      <c r="BG47">
        <v>2329</v>
      </c>
      <c r="BH47">
        <v>0</v>
      </c>
      <c r="BI47">
        <v>264</v>
      </c>
      <c r="BJ47">
        <v>757</v>
      </c>
      <c r="BK47">
        <v>179</v>
      </c>
      <c r="BL47">
        <v>1031</v>
      </c>
      <c r="BM47">
        <v>15</v>
      </c>
      <c r="BN47">
        <v>1</v>
      </c>
      <c r="BO47">
        <v>0</v>
      </c>
      <c r="BP47">
        <v>1</v>
      </c>
      <c r="BQ47">
        <v>0</v>
      </c>
      <c r="BR47">
        <v>15</v>
      </c>
      <c r="BS47">
        <v>1</v>
      </c>
      <c r="BT47">
        <v>134</v>
      </c>
      <c r="BU47">
        <v>86</v>
      </c>
      <c r="BV47">
        <v>2</v>
      </c>
      <c r="BW47">
        <v>10</v>
      </c>
      <c r="BX47">
        <v>18</v>
      </c>
      <c r="BY47">
        <v>98</v>
      </c>
      <c r="BZ47">
        <v>2</v>
      </c>
      <c r="CA47">
        <v>0</v>
      </c>
      <c r="CB47">
        <v>44</v>
      </c>
      <c r="CC47">
        <v>7</v>
      </c>
      <c r="CD47">
        <v>245</v>
      </c>
      <c r="CE47">
        <v>359</v>
      </c>
      <c r="CF47">
        <v>274</v>
      </c>
      <c r="CG47">
        <v>15</v>
      </c>
      <c r="CH47">
        <v>27</v>
      </c>
      <c r="CI47">
        <v>467</v>
      </c>
    </row>
    <row r="48" spans="1:87" x14ac:dyDescent="0.25">
      <c r="A48" t="s">
        <v>512</v>
      </c>
      <c r="B48" t="s">
        <v>515</v>
      </c>
      <c r="C48" t="s">
        <v>535</v>
      </c>
      <c r="D48" s="1">
        <v>44872</v>
      </c>
      <c r="E48">
        <v>87</v>
      </c>
      <c r="F48">
        <v>3</v>
      </c>
      <c r="G48">
        <v>0</v>
      </c>
      <c r="H48">
        <v>14</v>
      </c>
      <c r="I48">
        <v>6</v>
      </c>
      <c r="J48">
        <v>0</v>
      </c>
      <c r="K48">
        <v>0</v>
      </c>
      <c r="L48">
        <v>0</v>
      </c>
      <c r="M48">
        <v>0</v>
      </c>
      <c r="N48">
        <v>301</v>
      </c>
      <c r="O48">
        <v>23</v>
      </c>
      <c r="P48">
        <v>8</v>
      </c>
      <c r="Q48">
        <v>0</v>
      </c>
      <c r="R48">
        <v>1035</v>
      </c>
      <c r="S48">
        <v>165</v>
      </c>
      <c r="T48">
        <v>66</v>
      </c>
      <c r="U48">
        <v>17</v>
      </c>
      <c r="V48">
        <v>632</v>
      </c>
      <c r="W48">
        <v>77</v>
      </c>
      <c r="X48">
        <v>102</v>
      </c>
      <c r="Y48">
        <v>3</v>
      </c>
      <c r="Z48">
        <v>99</v>
      </c>
      <c r="AA48">
        <v>25</v>
      </c>
      <c r="AB48">
        <v>11</v>
      </c>
      <c r="AC48">
        <v>5</v>
      </c>
      <c r="AD48">
        <v>54</v>
      </c>
      <c r="AE48">
        <v>11</v>
      </c>
      <c r="AF48">
        <v>1</v>
      </c>
      <c r="AG48">
        <v>0</v>
      </c>
      <c r="AH48">
        <v>0</v>
      </c>
      <c r="AI48">
        <v>1</v>
      </c>
      <c r="AJ48">
        <v>0</v>
      </c>
      <c r="AK48">
        <v>0</v>
      </c>
      <c r="AL48">
        <v>0</v>
      </c>
      <c r="AM48">
        <v>0</v>
      </c>
      <c r="AN48">
        <v>0</v>
      </c>
      <c r="AO48">
        <v>0</v>
      </c>
      <c r="AP48">
        <v>0</v>
      </c>
      <c r="AQ48">
        <v>0</v>
      </c>
      <c r="AR48">
        <v>0</v>
      </c>
      <c r="AS48">
        <v>0</v>
      </c>
      <c r="AT48">
        <v>0</v>
      </c>
      <c r="AU48">
        <v>0</v>
      </c>
      <c r="AV48">
        <v>0</v>
      </c>
      <c r="AW48">
        <v>0</v>
      </c>
      <c r="AX48">
        <v>2</v>
      </c>
      <c r="AY48">
        <v>0</v>
      </c>
      <c r="AZ48">
        <v>66</v>
      </c>
      <c r="BA48">
        <v>0</v>
      </c>
      <c r="BB48">
        <v>265</v>
      </c>
      <c r="BC48">
        <v>755</v>
      </c>
      <c r="BD48">
        <v>435</v>
      </c>
      <c r="BE48">
        <v>55</v>
      </c>
      <c r="BF48">
        <v>40</v>
      </c>
      <c r="BG48">
        <v>2089</v>
      </c>
      <c r="BH48">
        <v>0</v>
      </c>
      <c r="BI48">
        <v>370</v>
      </c>
      <c r="BJ48">
        <v>480</v>
      </c>
      <c r="BK48">
        <v>99</v>
      </c>
      <c r="BL48">
        <v>1055</v>
      </c>
      <c r="BM48">
        <v>21</v>
      </c>
      <c r="BN48">
        <v>1</v>
      </c>
      <c r="BO48">
        <v>0</v>
      </c>
      <c r="BP48">
        <v>2</v>
      </c>
      <c r="BQ48">
        <v>0</v>
      </c>
      <c r="BR48">
        <v>16</v>
      </c>
      <c r="BS48">
        <v>0</v>
      </c>
      <c r="BT48">
        <v>105</v>
      </c>
      <c r="BU48">
        <v>66</v>
      </c>
      <c r="BV48">
        <v>2</v>
      </c>
      <c r="BW48">
        <v>16</v>
      </c>
      <c r="BX48">
        <v>16</v>
      </c>
      <c r="BY48">
        <v>172</v>
      </c>
      <c r="BZ48">
        <v>2</v>
      </c>
      <c r="CA48">
        <v>0</v>
      </c>
      <c r="CB48">
        <v>50</v>
      </c>
      <c r="CC48">
        <v>0</v>
      </c>
      <c r="CD48">
        <v>233</v>
      </c>
      <c r="CE48">
        <v>500</v>
      </c>
      <c r="CF48">
        <v>281</v>
      </c>
      <c r="CG48">
        <v>24</v>
      </c>
      <c r="CH48">
        <v>35</v>
      </c>
      <c r="CI48">
        <v>502</v>
      </c>
    </row>
    <row r="49" spans="1:87" x14ac:dyDescent="0.25">
      <c r="A49" t="s">
        <v>512</v>
      </c>
      <c r="B49" t="s">
        <v>515</v>
      </c>
      <c r="C49" t="s">
        <v>536</v>
      </c>
      <c r="D49" s="1">
        <v>44872</v>
      </c>
      <c r="E49">
        <v>81</v>
      </c>
      <c r="F49">
        <v>7</v>
      </c>
      <c r="G49">
        <v>10</v>
      </c>
      <c r="H49">
        <v>5</v>
      </c>
      <c r="I49">
        <v>3</v>
      </c>
      <c r="J49">
        <v>5</v>
      </c>
      <c r="K49">
        <v>75</v>
      </c>
      <c r="L49">
        <v>6</v>
      </c>
      <c r="M49">
        <v>3</v>
      </c>
      <c r="N49">
        <v>204</v>
      </c>
      <c r="O49">
        <v>49</v>
      </c>
      <c r="P49">
        <v>0</v>
      </c>
      <c r="Q49">
        <v>5</v>
      </c>
      <c r="R49">
        <v>732</v>
      </c>
      <c r="S49">
        <v>128</v>
      </c>
      <c r="T49">
        <v>38</v>
      </c>
      <c r="U49">
        <v>23</v>
      </c>
      <c r="V49">
        <v>714</v>
      </c>
      <c r="W49">
        <v>287</v>
      </c>
      <c r="X49">
        <v>43</v>
      </c>
      <c r="Y49">
        <v>44</v>
      </c>
      <c r="Z49">
        <v>135</v>
      </c>
      <c r="AA49">
        <v>17</v>
      </c>
      <c r="AB49">
        <v>15</v>
      </c>
      <c r="AC49">
        <v>5</v>
      </c>
      <c r="AD49">
        <v>58</v>
      </c>
      <c r="AE49">
        <v>4</v>
      </c>
      <c r="AF49">
        <v>1</v>
      </c>
      <c r="AG49">
        <v>0</v>
      </c>
      <c r="AH49">
        <v>0</v>
      </c>
      <c r="AI49">
        <v>0</v>
      </c>
      <c r="AJ49">
        <v>0</v>
      </c>
      <c r="AK49">
        <v>0</v>
      </c>
      <c r="AL49">
        <v>0</v>
      </c>
      <c r="AM49">
        <v>0</v>
      </c>
      <c r="AN49">
        <v>0</v>
      </c>
      <c r="AO49">
        <v>0</v>
      </c>
      <c r="AP49">
        <v>0</v>
      </c>
      <c r="AQ49">
        <v>0</v>
      </c>
      <c r="AR49">
        <v>1</v>
      </c>
      <c r="AS49">
        <v>0</v>
      </c>
      <c r="AT49">
        <v>0</v>
      </c>
      <c r="AU49">
        <v>0</v>
      </c>
      <c r="AV49">
        <v>0</v>
      </c>
      <c r="AW49">
        <v>0</v>
      </c>
      <c r="AX49">
        <v>7</v>
      </c>
      <c r="AY49">
        <v>10</v>
      </c>
      <c r="AZ49">
        <v>68</v>
      </c>
      <c r="BA49">
        <v>61</v>
      </c>
      <c r="BB49">
        <v>145</v>
      </c>
      <c r="BC49">
        <v>518</v>
      </c>
      <c r="BD49">
        <v>325</v>
      </c>
      <c r="BE49">
        <v>92</v>
      </c>
      <c r="BF49">
        <v>49</v>
      </c>
      <c r="BG49">
        <v>2608</v>
      </c>
      <c r="BH49">
        <v>0</v>
      </c>
      <c r="BI49">
        <v>102</v>
      </c>
      <c r="BJ49">
        <v>763</v>
      </c>
      <c r="BK49">
        <v>349</v>
      </c>
      <c r="BL49">
        <v>1297</v>
      </c>
      <c r="BM49">
        <v>27</v>
      </c>
      <c r="BN49">
        <v>2</v>
      </c>
      <c r="BO49">
        <v>6</v>
      </c>
      <c r="BP49">
        <v>1</v>
      </c>
      <c r="BQ49">
        <v>5</v>
      </c>
      <c r="BR49">
        <v>23</v>
      </c>
      <c r="BS49">
        <v>46</v>
      </c>
      <c r="BT49">
        <v>74</v>
      </c>
      <c r="BU49">
        <v>94</v>
      </c>
      <c r="BV49">
        <v>5</v>
      </c>
      <c r="BW49">
        <v>28</v>
      </c>
      <c r="BX49">
        <v>35</v>
      </c>
      <c r="BY49">
        <v>164</v>
      </c>
      <c r="BZ49">
        <v>7</v>
      </c>
      <c r="CA49">
        <v>10</v>
      </c>
      <c r="CB49">
        <v>55</v>
      </c>
      <c r="CC49">
        <v>58</v>
      </c>
      <c r="CD49">
        <v>125</v>
      </c>
      <c r="CE49">
        <v>395</v>
      </c>
      <c r="CF49">
        <v>240</v>
      </c>
      <c r="CG49">
        <v>52</v>
      </c>
      <c r="CH49">
        <v>46</v>
      </c>
      <c r="CI49">
        <v>772</v>
      </c>
    </row>
    <row r="50" spans="1:87" x14ac:dyDescent="0.25">
      <c r="A50" t="s">
        <v>512</v>
      </c>
      <c r="B50" t="s">
        <v>520</v>
      </c>
      <c r="C50" t="s">
        <v>537</v>
      </c>
      <c r="D50" s="1">
        <v>44872</v>
      </c>
      <c r="E50">
        <v>286</v>
      </c>
      <c r="F50">
        <v>11</v>
      </c>
      <c r="G50">
        <v>1</v>
      </c>
      <c r="H50">
        <v>8</v>
      </c>
      <c r="I50">
        <v>38</v>
      </c>
      <c r="J50">
        <v>4</v>
      </c>
      <c r="K50">
        <v>1</v>
      </c>
      <c r="L50">
        <v>0</v>
      </c>
      <c r="M50">
        <v>0</v>
      </c>
      <c r="N50">
        <v>371</v>
      </c>
      <c r="O50">
        <v>25</v>
      </c>
      <c r="P50">
        <v>19</v>
      </c>
      <c r="Q50">
        <v>4</v>
      </c>
      <c r="R50">
        <v>1398</v>
      </c>
      <c r="S50">
        <v>36</v>
      </c>
      <c r="T50">
        <v>240</v>
      </c>
      <c r="U50">
        <v>19</v>
      </c>
      <c r="V50">
        <v>1136</v>
      </c>
      <c r="W50">
        <v>3</v>
      </c>
      <c r="X50">
        <v>209</v>
      </c>
      <c r="Y50">
        <v>18</v>
      </c>
      <c r="Z50">
        <v>323</v>
      </c>
      <c r="AA50">
        <v>2</v>
      </c>
      <c r="AB50">
        <v>67</v>
      </c>
      <c r="AC50">
        <v>8</v>
      </c>
      <c r="AD50">
        <v>72</v>
      </c>
      <c r="AE50">
        <v>8</v>
      </c>
      <c r="AF50">
        <v>1</v>
      </c>
      <c r="AG50">
        <v>2</v>
      </c>
      <c r="AH50">
        <v>0</v>
      </c>
      <c r="AI50">
        <v>0</v>
      </c>
      <c r="AJ50">
        <v>0</v>
      </c>
      <c r="AK50">
        <v>0</v>
      </c>
      <c r="AL50">
        <v>0</v>
      </c>
      <c r="AM50">
        <v>0</v>
      </c>
      <c r="AN50">
        <v>0</v>
      </c>
      <c r="AO50">
        <v>0</v>
      </c>
      <c r="AP50">
        <v>0</v>
      </c>
      <c r="AQ50">
        <v>0</v>
      </c>
      <c r="AR50">
        <v>1</v>
      </c>
      <c r="AS50">
        <v>0</v>
      </c>
      <c r="AT50">
        <v>0</v>
      </c>
      <c r="AU50">
        <v>0</v>
      </c>
      <c r="AV50">
        <v>0</v>
      </c>
      <c r="AW50">
        <v>0</v>
      </c>
      <c r="AX50">
        <v>11</v>
      </c>
      <c r="AY50">
        <v>1</v>
      </c>
      <c r="AZ50">
        <v>229</v>
      </c>
      <c r="BA50">
        <v>0</v>
      </c>
      <c r="BB50">
        <v>313</v>
      </c>
      <c r="BC50">
        <v>1054</v>
      </c>
      <c r="BD50">
        <v>879</v>
      </c>
      <c r="BE50">
        <v>235</v>
      </c>
      <c r="BF50">
        <v>57</v>
      </c>
      <c r="BG50">
        <v>5916</v>
      </c>
      <c r="BH50">
        <v>0</v>
      </c>
      <c r="BI50">
        <v>11</v>
      </c>
      <c r="BJ50">
        <v>2049</v>
      </c>
      <c r="BK50">
        <v>269</v>
      </c>
      <c r="BL50">
        <v>3396</v>
      </c>
      <c r="BM50">
        <v>111</v>
      </c>
      <c r="BN50">
        <v>5</v>
      </c>
      <c r="BO50">
        <v>1</v>
      </c>
      <c r="BP50">
        <v>3</v>
      </c>
      <c r="BQ50">
        <v>0</v>
      </c>
      <c r="BR50">
        <v>96</v>
      </c>
      <c r="BS50">
        <v>0</v>
      </c>
      <c r="BT50">
        <v>169</v>
      </c>
      <c r="BU50">
        <v>384</v>
      </c>
      <c r="BV50">
        <v>13</v>
      </c>
      <c r="BW50">
        <v>88</v>
      </c>
      <c r="BX50">
        <v>36</v>
      </c>
      <c r="BY50">
        <v>345</v>
      </c>
      <c r="BZ50">
        <v>10</v>
      </c>
      <c r="CA50">
        <v>1</v>
      </c>
      <c r="CB50">
        <v>190</v>
      </c>
      <c r="CC50">
        <v>0</v>
      </c>
      <c r="CD50">
        <v>284</v>
      </c>
      <c r="CE50">
        <v>824</v>
      </c>
      <c r="CF50">
        <v>732</v>
      </c>
      <c r="CG50">
        <v>160</v>
      </c>
      <c r="CH50">
        <v>50</v>
      </c>
      <c r="CI50">
        <v>2392</v>
      </c>
    </row>
    <row r="51" spans="1:87" x14ac:dyDescent="0.25">
      <c r="A51" t="s">
        <v>512</v>
      </c>
      <c r="B51" t="s">
        <v>515</v>
      </c>
      <c r="C51" t="s">
        <v>538</v>
      </c>
      <c r="D51" s="1">
        <v>44872</v>
      </c>
      <c r="E51">
        <v>657</v>
      </c>
      <c r="F51">
        <v>28</v>
      </c>
      <c r="G51">
        <v>3</v>
      </c>
      <c r="H51">
        <v>110</v>
      </c>
      <c r="I51">
        <v>34</v>
      </c>
      <c r="J51">
        <v>3</v>
      </c>
      <c r="K51">
        <v>7</v>
      </c>
      <c r="L51">
        <v>0</v>
      </c>
      <c r="M51">
        <v>0</v>
      </c>
      <c r="N51">
        <v>785</v>
      </c>
      <c r="O51">
        <v>65</v>
      </c>
      <c r="P51">
        <v>28</v>
      </c>
      <c r="Q51">
        <v>9</v>
      </c>
      <c r="R51">
        <v>2379</v>
      </c>
      <c r="S51">
        <v>372</v>
      </c>
      <c r="T51">
        <v>175</v>
      </c>
      <c r="U51">
        <v>30</v>
      </c>
      <c r="V51">
        <v>1685</v>
      </c>
      <c r="W51">
        <v>174</v>
      </c>
      <c r="X51">
        <v>203</v>
      </c>
      <c r="Y51">
        <v>18</v>
      </c>
      <c r="Z51">
        <v>405</v>
      </c>
      <c r="AA51">
        <v>30</v>
      </c>
      <c r="AB51">
        <v>79</v>
      </c>
      <c r="AC51">
        <v>9</v>
      </c>
      <c r="AD51">
        <v>150</v>
      </c>
      <c r="AE51">
        <v>31</v>
      </c>
      <c r="AF51">
        <v>8</v>
      </c>
      <c r="AG51">
        <v>1</v>
      </c>
      <c r="AH51">
        <v>0</v>
      </c>
      <c r="AI51">
        <v>7</v>
      </c>
      <c r="AJ51">
        <v>0</v>
      </c>
      <c r="AK51">
        <v>0</v>
      </c>
      <c r="AL51">
        <v>0</v>
      </c>
      <c r="AM51">
        <v>0</v>
      </c>
      <c r="AN51">
        <v>0</v>
      </c>
      <c r="AO51">
        <v>0</v>
      </c>
      <c r="AP51">
        <v>0</v>
      </c>
      <c r="AQ51">
        <v>0</v>
      </c>
      <c r="AR51">
        <v>0</v>
      </c>
      <c r="AS51">
        <v>0</v>
      </c>
      <c r="AT51">
        <v>0</v>
      </c>
      <c r="AU51">
        <v>0</v>
      </c>
      <c r="AV51">
        <v>0</v>
      </c>
      <c r="AW51">
        <v>0</v>
      </c>
      <c r="AX51">
        <v>20</v>
      </c>
      <c r="AY51">
        <v>3</v>
      </c>
      <c r="AZ51">
        <v>495</v>
      </c>
      <c r="BA51">
        <v>6</v>
      </c>
      <c r="BB51">
        <v>671</v>
      </c>
      <c r="BC51">
        <v>1727</v>
      </c>
      <c r="BD51">
        <v>1253</v>
      </c>
      <c r="BE51">
        <v>277</v>
      </c>
      <c r="BF51">
        <v>107</v>
      </c>
      <c r="BG51">
        <v>6480</v>
      </c>
      <c r="BH51">
        <v>0</v>
      </c>
      <c r="BI51">
        <v>170</v>
      </c>
      <c r="BJ51">
        <v>1973</v>
      </c>
      <c r="BK51">
        <v>267</v>
      </c>
      <c r="BL51">
        <v>3810</v>
      </c>
      <c r="BM51">
        <v>203</v>
      </c>
      <c r="BN51">
        <v>9</v>
      </c>
      <c r="BO51">
        <v>2</v>
      </c>
      <c r="BP51">
        <v>8</v>
      </c>
      <c r="BQ51">
        <v>2</v>
      </c>
      <c r="BR51">
        <v>188</v>
      </c>
      <c r="BS51">
        <v>4</v>
      </c>
      <c r="BT51">
        <v>383</v>
      </c>
      <c r="BU51">
        <v>563</v>
      </c>
      <c r="BV51">
        <v>28</v>
      </c>
      <c r="BW51">
        <v>98</v>
      </c>
      <c r="BX51">
        <v>62</v>
      </c>
      <c r="BY51">
        <v>573</v>
      </c>
      <c r="BZ51">
        <v>19</v>
      </c>
      <c r="CA51">
        <v>3</v>
      </c>
      <c r="CB51">
        <v>385</v>
      </c>
      <c r="CC51">
        <v>6</v>
      </c>
      <c r="CD51">
        <v>604</v>
      </c>
      <c r="CE51">
        <v>1256</v>
      </c>
      <c r="CF51">
        <v>990</v>
      </c>
      <c r="CG51">
        <v>179</v>
      </c>
      <c r="CH51">
        <v>99</v>
      </c>
      <c r="CI51">
        <v>2441</v>
      </c>
    </row>
    <row r="52" spans="1:87" x14ac:dyDescent="0.25">
      <c r="A52" t="s">
        <v>512</v>
      </c>
      <c r="B52" t="s">
        <v>520</v>
      </c>
      <c r="C52" t="s">
        <v>539</v>
      </c>
      <c r="D52" s="1">
        <v>44872</v>
      </c>
      <c r="E52">
        <v>205</v>
      </c>
      <c r="F52">
        <v>1</v>
      </c>
      <c r="G52">
        <v>0</v>
      </c>
      <c r="H52">
        <v>30</v>
      </c>
      <c r="I52">
        <v>4</v>
      </c>
      <c r="J52">
        <v>3</v>
      </c>
      <c r="K52">
        <v>1</v>
      </c>
      <c r="L52">
        <v>0</v>
      </c>
      <c r="M52">
        <v>0</v>
      </c>
      <c r="N52">
        <v>523</v>
      </c>
      <c r="O52">
        <v>69</v>
      </c>
      <c r="P52">
        <v>9</v>
      </c>
      <c r="Q52">
        <v>6</v>
      </c>
      <c r="R52">
        <v>1263</v>
      </c>
      <c r="S52">
        <v>184</v>
      </c>
      <c r="T52">
        <v>56</v>
      </c>
      <c r="U52">
        <v>26</v>
      </c>
      <c r="V52">
        <v>1279</v>
      </c>
      <c r="W52">
        <v>186</v>
      </c>
      <c r="X52">
        <v>69</v>
      </c>
      <c r="Y52">
        <v>32</v>
      </c>
      <c r="Z52">
        <v>301</v>
      </c>
      <c r="AA52">
        <v>12</v>
      </c>
      <c r="AB52">
        <v>50</v>
      </c>
      <c r="AC52">
        <v>12</v>
      </c>
      <c r="AD52">
        <v>87</v>
      </c>
      <c r="AE52">
        <v>21</v>
      </c>
      <c r="AF52">
        <v>1</v>
      </c>
      <c r="AG52">
        <v>0</v>
      </c>
      <c r="AH52">
        <v>0</v>
      </c>
      <c r="AI52">
        <v>0</v>
      </c>
      <c r="AJ52">
        <v>0</v>
      </c>
      <c r="AK52">
        <v>0</v>
      </c>
      <c r="AL52">
        <v>0</v>
      </c>
      <c r="AM52">
        <v>0</v>
      </c>
      <c r="AN52">
        <v>0</v>
      </c>
      <c r="AO52">
        <v>0</v>
      </c>
      <c r="AP52">
        <v>0</v>
      </c>
      <c r="AQ52">
        <v>0</v>
      </c>
      <c r="AR52">
        <v>0</v>
      </c>
      <c r="AS52">
        <v>0</v>
      </c>
      <c r="AT52">
        <v>0</v>
      </c>
      <c r="AU52">
        <v>0</v>
      </c>
      <c r="AV52">
        <v>0</v>
      </c>
      <c r="AW52">
        <v>0</v>
      </c>
      <c r="AX52">
        <v>1</v>
      </c>
      <c r="AY52">
        <v>0</v>
      </c>
      <c r="AZ52">
        <v>166</v>
      </c>
      <c r="BA52">
        <v>1</v>
      </c>
      <c r="BB52">
        <v>434</v>
      </c>
      <c r="BC52">
        <v>966</v>
      </c>
      <c r="BD52">
        <v>969</v>
      </c>
      <c r="BE52">
        <v>219</v>
      </c>
      <c r="BF52">
        <v>65</v>
      </c>
      <c r="BG52">
        <v>5405</v>
      </c>
      <c r="BH52">
        <v>0</v>
      </c>
      <c r="BI52">
        <v>41</v>
      </c>
      <c r="BJ52">
        <v>1413</v>
      </c>
      <c r="BK52">
        <v>518</v>
      </c>
      <c r="BL52">
        <v>3278</v>
      </c>
      <c r="BM52">
        <v>87</v>
      </c>
      <c r="BN52">
        <v>0</v>
      </c>
      <c r="BO52">
        <v>0</v>
      </c>
      <c r="BP52">
        <v>0</v>
      </c>
      <c r="BQ52">
        <v>0</v>
      </c>
      <c r="BR52">
        <v>74</v>
      </c>
      <c r="BS52">
        <v>0</v>
      </c>
      <c r="BT52">
        <v>267</v>
      </c>
      <c r="BU52">
        <v>458</v>
      </c>
      <c r="BV52">
        <v>16</v>
      </c>
      <c r="BW52">
        <v>88</v>
      </c>
      <c r="BX52">
        <v>41</v>
      </c>
      <c r="BY52">
        <v>376</v>
      </c>
      <c r="BZ52">
        <v>1</v>
      </c>
      <c r="CA52">
        <v>0</v>
      </c>
      <c r="CB52">
        <v>143</v>
      </c>
      <c r="CC52">
        <v>1</v>
      </c>
      <c r="CD52">
        <v>395</v>
      </c>
      <c r="CE52">
        <v>766</v>
      </c>
      <c r="CF52">
        <v>824</v>
      </c>
      <c r="CG52">
        <v>165</v>
      </c>
      <c r="CH52">
        <v>58</v>
      </c>
      <c r="CI52">
        <v>2309</v>
      </c>
    </row>
    <row r="53" spans="1:87" x14ac:dyDescent="0.25">
      <c r="A53" t="s">
        <v>512</v>
      </c>
      <c r="B53" t="s">
        <v>520</v>
      </c>
      <c r="C53" t="s">
        <v>540</v>
      </c>
      <c r="D53" s="1">
        <v>44872</v>
      </c>
      <c r="E53">
        <v>198</v>
      </c>
      <c r="F53">
        <v>3</v>
      </c>
      <c r="G53">
        <v>0</v>
      </c>
      <c r="H53">
        <v>10</v>
      </c>
      <c r="I53">
        <v>14</v>
      </c>
      <c r="J53">
        <v>3</v>
      </c>
      <c r="K53">
        <v>2</v>
      </c>
      <c r="L53">
        <v>1</v>
      </c>
      <c r="M53">
        <v>0</v>
      </c>
      <c r="N53">
        <v>292</v>
      </c>
      <c r="O53">
        <v>25</v>
      </c>
      <c r="P53">
        <v>8</v>
      </c>
      <c r="Q53">
        <v>7</v>
      </c>
      <c r="R53">
        <v>1472</v>
      </c>
      <c r="S53">
        <v>39</v>
      </c>
      <c r="T53">
        <v>159</v>
      </c>
      <c r="U53">
        <v>43</v>
      </c>
      <c r="V53">
        <v>863</v>
      </c>
      <c r="W53">
        <v>27</v>
      </c>
      <c r="X53">
        <v>115</v>
      </c>
      <c r="Y53">
        <v>37</v>
      </c>
      <c r="Z53">
        <v>465</v>
      </c>
      <c r="AA53">
        <v>3</v>
      </c>
      <c r="AB53">
        <v>33</v>
      </c>
      <c r="AC53">
        <v>8</v>
      </c>
      <c r="AD53">
        <v>44</v>
      </c>
      <c r="AE53">
        <v>4</v>
      </c>
      <c r="AF53">
        <v>3</v>
      </c>
      <c r="AG53">
        <v>0</v>
      </c>
      <c r="AH53">
        <v>0</v>
      </c>
      <c r="AI53">
        <v>0</v>
      </c>
      <c r="AJ53">
        <v>1</v>
      </c>
      <c r="AK53">
        <v>0</v>
      </c>
      <c r="AL53">
        <v>0</v>
      </c>
      <c r="AM53">
        <v>0</v>
      </c>
      <c r="AN53">
        <v>0</v>
      </c>
      <c r="AO53">
        <v>0</v>
      </c>
      <c r="AP53">
        <v>0</v>
      </c>
      <c r="AQ53">
        <v>0</v>
      </c>
      <c r="AR53">
        <v>0</v>
      </c>
      <c r="AS53">
        <v>0</v>
      </c>
      <c r="AT53">
        <v>0</v>
      </c>
      <c r="AU53">
        <v>0</v>
      </c>
      <c r="AV53">
        <v>0</v>
      </c>
      <c r="AW53">
        <v>0</v>
      </c>
      <c r="AX53">
        <v>2</v>
      </c>
      <c r="AY53">
        <v>0</v>
      </c>
      <c r="AZ53">
        <v>157</v>
      </c>
      <c r="BA53">
        <v>1</v>
      </c>
      <c r="BB53">
        <v>242</v>
      </c>
      <c r="BC53">
        <v>1174</v>
      </c>
      <c r="BD53">
        <v>613</v>
      </c>
      <c r="BE53">
        <v>412</v>
      </c>
      <c r="BF53">
        <v>36</v>
      </c>
      <c r="BG53">
        <v>12740</v>
      </c>
      <c r="BH53">
        <v>0</v>
      </c>
      <c r="BI53">
        <v>29</v>
      </c>
      <c r="BJ53">
        <v>1839</v>
      </c>
      <c r="BK53">
        <v>902</v>
      </c>
      <c r="BL53">
        <v>9601</v>
      </c>
      <c r="BM53">
        <v>70</v>
      </c>
      <c r="BN53">
        <v>1</v>
      </c>
      <c r="BO53">
        <v>0</v>
      </c>
      <c r="BP53">
        <v>1</v>
      </c>
      <c r="BQ53">
        <v>0</v>
      </c>
      <c r="BR53">
        <v>58</v>
      </c>
      <c r="BS53">
        <v>1</v>
      </c>
      <c r="BT53">
        <v>154</v>
      </c>
      <c r="BU53">
        <v>273</v>
      </c>
      <c r="BV53">
        <v>25</v>
      </c>
      <c r="BW53">
        <v>224</v>
      </c>
      <c r="BX53">
        <v>20</v>
      </c>
      <c r="BY53">
        <v>481</v>
      </c>
      <c r="BZ53">
        <v>2</v>
      </c>
      <c r="CA53">
        <v>0</v>
      </c>
      <c r="CB53">
        <v>133</v>
      </c>
      <c r="CC53">
        <v>1</v>
      </c>
      <c r="CD53">
        <v>219</v>
      </c>
      <c r="CE53">
        <v>971</v>
      </c>
      <c r="CF53">
        <v>505</v>
      </c>
      <c r="CG53">
        <v>347</v>
      </c>
      <c r="CH53">
        <v>29</v>
      </c>
      <c r="CI53">
        <v>7566</v>
      </c>
    </row>
    <row r="54" spans="1:87" x14ac:dyDescent="0.25">
      <c r="A54" t="s">
        <v>512</v>
      </c>
      <c r="B54" t="s">
        <v>524</v>
      </c>
      <c r="C54" t="s">
        <v>541</v>
      </c>
      <c r="D54" s="1">
        <v>44872</v>
      </c>
      <c r="E54">
        <v>43</v>
      </c>
      <c r="F54">
        <v>1</v>
      </c>
      <c r="G54">
        <v>0</v>
      </c>
      <c r="H54">
        <v>4</v>
      </c>
      <c r="I54">
        <v>1</v>
      </c>
      <c r="J54">
        <v>1</v>
      </c>
      <c r="K54">
        <v>2</v>
      </c>
      <c r="L54">
        <v>1</v>
      </c>
      <c r="M54">
        <v>0</v>
      </c>
      <c r="N54">
        <v>91</v>
      </c>
      <c r="O54">
        <v>4</v>
      </c>
      <c r="P54">
        <v>3</v>
      </c>
      <c r="Q54">
        <v>1</v>
      </c>
      <c r="R54">
        <v>260</v>
      </c>
      <c r="S54">
        <v>21</v>
      </c>
      <c r="T54">
        <v>25</v>
      </c>
      <c r="U54">
        <v>2</v>
      </c>
      <c r="V54">
        <v>228</v>
      </c>
      <c r="W54">
        <v>25</v>
      </c>
      <c r="X54">
        <v>35</v>
      </c>
      <c r="Y54">
        <v>3</v>
      </c>
      <c r="Z54">
        <v>35</v>
      </c>
      <c r="AA54">
        <v>6</v>
      </c>
      <c r="AB54">
        <v>5</v>
      </c>
      <c r="AC54">
        <v>1</v>
      </c>
      <c r="AD54">
        <v>13</v>
      </c>
      <c r="AE54">
        <v>1</v>
      </c>
      <c r="AF54">
        <v>0</v>
      </c>
      <c r="AG54">
        <v>0</v>
      </c>
      <c r="AH54">
        <v>0</v>
      </c>
      <c r="AI54">
        <v>0</v>
      </c>
      <c r="AJ54">
        <v>0</v>
      </c>
      <c r="AK54">
        <v>0</v>
      </c>
      <c r="AL54">
        <v>0</v>
      </c>
      <c r="AM54">
        <v>0</v>
      </c>
      <c r="AN54">
        <v>0</v>
      </c>
      <c r="AO54">
        <v>0</v>
      </c>
      <c r="AP54">
        <v>0</v>
      </c>
      <c r="AQ54">
        <v>0</v>
      </c>
      <c r="AR54">
        <v>0</v>
      </c>
      <c r="AS54">
        <v>0</v>
      </c>
      <c r="AT54">
        <v>0</v>
      </c>
      <c r="AU54">
        <v>0</v>
      </c>
      <c r="AV54">
        <v>0</v>
      </c>
      <c r="AW54">
        <v>0</v>
      </c>
      <c r="AX54">
        <v>1</v>
      </c>
      <c r="AY54">
        <v>0</v>
      </c>
      <c r="AZ54">
        <v>36</v>
      </c>
      <c r="BA54">
        <v>1</v>
      </c>
      <c r="BB54">
        <v>82</v>
      </c>
      <c r="BC54">
        <v>208</v>
      </c>
      <c r="BD54">
        <v>156</v>
      </c>
      <c r="BE54">
        <v>23</v>
      </c>
      <c r="BF54">
        <v>12</v>
      </c>
      <c r="BG54">
        <v>866</v>
      </c>
      <c r="BH54">
        <v>0</v>
      </c>
      <c r="BI54">
        <v>37</v>
      </c>
      <c r="BJ54">
        <v>263</v>
      </c>
      <c r="BK54">
        <v>91</v>
      </c>
      <c r="BL54">
        <v>439</v>
      </c>
      <c r="BM54">
        <v>12</v>
      </c>
      <c r="BN54">
        <v>1</v>
      </c>
      <c r="BO54">
        <v>0</v>
      </c>
      <c r="BP54">
        <v>1</v>
      </c>
      <c r="BQ54">
        <v>0</v>
      </c>
      <c r="BR54">
        <v>11</v>
      </c>
      <c r="BS54">
        <v>1</v>
      </c>
      <c r="BT54">
        <v>33</v>
      </c>
      <c r="BU54">
        <v>35</v>
      </c>
      <c r="BV54">
        <v>2</v>
      </c>
      <c r="BW54">
        <v>11</v>
      </c>
      <c r="BX54">
        <v>2</v>
      </c>
      <c r="BY54">
        <v>35</v>
      </c>
      <c r="BZ54">
        <v>1</v>
      </c>
      <c r="CA54">
        <v>0</v>
      </c>
      <c r="CB54">
        <v>27</v>
      </c>
      <c r="CC54">
        <v>1</v>
      </c>
      <c r="CD54">
        <v>70</v>
      </c>
      <c r="CE54">
        <v>150</v>
      </c>
      <c r="CF54">
        <v>108</v>
      </c>
      <c r="CG54">
        <v>17</v>
      </c>
      <c r="CH54">
        <v>8</v>
      </c>
      <c r="CI54">
        <v>241</v>
      </c>
    </row>
    <row r="55" spans="1:87" x14ac:dyDescent="0.25">
      <c r="A55" t="s">
        <v>512</v>
      </c>
      <c r="B55" t="s">
        <v>529</v>
      </c>
      <c r="C55" t="s">
        <v>542</v>
      </c>
      <c r="D55" s="1">
        <v>44872</v>
      </c>
      <c r="E55">
        <v>171</v>
      </c>
      <c r="F55">
        <v>2</v>
      </c>
      <c r="G55">
        <v>0</v>
      </c>
      <c r="H55">
        <v>0</v>
      </c>
      <c r="I55">
        <v>25</v>
      </c>
      <c r="J55">
        <v>6</v>
      </c>
      <c r="K55">
        <v>0</v>
      </c>
      <c r="L55">
        <v>0</v>
      </c>
      <c r="M55">
        <v>0</v>
      </c>
      <c r="N55">
        <v>275</v>
      </c>
      <c r="O55">
        <v>7</v>
      </c>
      <c r="P55">
        <v>26</v>
      </c>
      <c r="Q55">
        <v>3</v>
      </c>
      <c r="R55">
        <v>1137</v>
      </c>
      <c r="S55">
        <v>29</v>
      </c>
      <c r="T55">
        <v>193</v>
      </c>
      <c r="U55">
        <v>31</v>
      </c>
      <c r="V55">
        <v>890</v>
      </c>
      <c r="W55">
        <v>13</v>
      </c>
      <c r="X55">
        <v>161</v>
      </c>
      <c r="Y55">
        <v>11</v>
      </c>
      <c r="Z55">
        <v>175</v>
      </c>
      <c r="AA55">
        <v>1</v>
      </c>
      <c r="AB55">
        <v>36</v>
      </c>
      <c r="AC55">
        <v>13</v>
      </c>
      <c r="AD55">
        <v>43</v>
      </c>
      <c r="AE55">
        <v>2</v>
      </c>
      <c r="AF55">
        <v>3</v>
      </c>
      <c r="AG55">
        <v>0</v>
      </c>
      <c r="AH55">
        <v>0</v>
      </c>
      <c r="AI55">
        <v>0</v>
      </c>
      <c r="AJ55">
        <v>0</v>
      </c>
      <c r="AK55">
        <v>0</v>
      </c>
      <c r="AL55">
        <v>0</v>
      </c>
      <c r="AM55">
        <v>0</v>
      </c>
      <c r="AN55">
        <v>0</v>
      </c>
      <c r="AO55">
        <v>0</v>
      </c>
      <c r="AP55">
        <v>0</v>
      </c>
      <c r="AQ55">
        <v>0</v>
      </c>
      <c r="AR55">
        <v>0</v>
      </c>
      <c r="AS55">
        <v>0</v>
      </c>
      <c r="AT55">
        <v>0</v>
      </c>
      <c r="AU55">
        <v>0</v>
      </c>
      <c r="AV55">
        <v>0</v>
      </c>
      <c r="AW55">
        <v>0</v>
      </c>
      <c r="AX55">
        <v>2</v>
      </c>
      <c r="AY55">
        <v>0</v>
      </c>
      <c r="AZ55">
        <v>139</v>
      </c>
      <c r="BA55">
        <v>0</v>
      </c>
      <c r="BB55">
        <v>233</v>
      </c>
      <c r="BC55">
        <v>835</v>
      </c>
      <c r="BD55">
        <v>684</v>
      </c>
      <c r="BE55">
        <v>121</v>
      </c>
      <c r="BF55">
        <v>35</v>
      </c>
      <c r="BG55">
        <v>5638</v>
      </c>
      <c r="BH55">
        <v>0</v>
      </c>
      <c r="BI55">
        <v>54</v>
      </c>
      <c r="BJ55">
        <v>1648</v>
      </c>
      <c r="BK55">
        <v>440</v>
      </c>
      <c r="BL55">
        <v>3222</v>
      </c>
      <c r="BM55">
        <v>59</v>
      </c>
      <c r="BN55">
        <v>2</v>
      </c>
      <c r="BO55">
        <v>0</v>
      </c>
      <c r="BP55">
        <v>2</v>
      </c>
      <c r="BQ55">
        <v>0</v>
      </c>
      <c r="BR55">
        <v>51</v>
      </c>
      <c r="BS55">
        <v>0</v>
      </c>
      <c r="BT55">
        <v>137</v>
      </c>
      <c r="BU55">
        <v>172</v>
      </c>
      <c r="BV55">
        <v>7</v>
      </c>
      <c r="BW55">
        <v>55</v>
      </c>
      <c r="BX55">
        <v>10</v>
      </c>
      <c r="BY55">
        <v>219</v>
      </c>
      <c r="BZ55">
        <v>2</v>
      </c>
      <c r="CA55">
        <v>0</v>
      </c>
      <c r="CB55">
        <v>114</v>
      </c>
      <c r="CC55">
        <v>0</v>
      </c>
      <c r="CD55">
        <v>222</v>
      </c>
      <c r="CE55">
        <v>627</v>
      </c>
      <c r="CF55">
        <v>513</v>
      </c>
      <c r="CG55">
        <v>82</v>
      </c>
      <c r="CH55">
        <v>31</v>
      </c>
      <c r="CI55">
        <v>2134</v>
      </c>
    </row>
    <row r="56" spans="1:87" x14ac:dyDescent="0.25">
      <c r="A56" t="s">
        <v>512</v>
      </c>
      <c r="B56" t="s">
        <v>517</v>
      </c>
      <c r="C56" t="s">
        <v>543</v>
      </c>
      <c r="D56" s="1">
        <v>44872</v>
      </c>
      <c r="E56">
        <v>216</v>
      </c>
      <c r="F56">
        <v>8</v>
      </c>
      <c r="G56">
        <v>0</v>
      </c>
      <c r="H56">
        <v>19</v>
      </c>
      <c r="I56">
        <v>25</v>
      </c>
      <c r="J56">
        <v>4</v>
      </c>
      <c r="K56">
        <v>0</v>
      </c>
      <c r="L56">
        <v>0</v>
      </c>
      <c r="M56">
        <v>0</v>
      </c>
      <c r="N56">
        <v>538</v>
      </c>
      <c r="O56">
        <v>39</v>
      </c>
      <c r="P56">
        <v>33</v>
      </c>
      <c r="Q56">
        <v>12</v>
      </c>
      <c r="R56">
        <v>1699</v>
      </c>
      <c r="S56">
        <v>125</v>
      </c>
      <c r="T56">
        <v>264</v>
      </c>
      <c r="U56">
        <v>44</v>
      </c>
      <c r="V56">
        <v>1494</v>
      </c>
      <c r="W56">
        <v>97</v>
      </c>
      <c r="X56">
        <v>255</v>
      </c>
      <c r="Y56">
        <v>32</v>
      </c>
      <c r="Z56">
        <v>268</v>
      </c>
      <c r="AA56">
        <v>3</v>
      </c>
      <c r="AB56">
        <v>60</v>
      </c>
      <c r="AC56">
        <v>7</v>
      </c>
      <c r="AD56">
        <v>51</v>
      </c>
      <c r="AE56">
        <v>11</v>
      </c>
      <c r="AF56">
        <v>2</v>
      </c>
      <c r="AG56">
        <v>0</v>
      </c>
      <c r="AH56">
        <v>0</v>
      </c>
      <c r="AI56">
        <v>0</v>
      </c>
      <c r="AJ56">
        <v>0</v>
      </c>
      <c r="AK56">
        <v>0</v>
      </c>
      <c r="AL56">
        <v>0</v>
      </c>
      <c r="AM56">
        <v>0</v>
      </c>
      <c r="AN56">
        <v>0</v>
      </c>
      <c r="AO56">
        <v>0</v>
      </c>
      <c r="AP56">
        <v>0</v>
      </c>
      <c r="AQ56">
        <v>0</v>
      </c>
      <c r="AR56">
        <v>0</v>
      </c>
      <c r="AS56">
        <v>0</v>
      </c>
      <c r="AT56">
        <v>0</v>
      </c>
      <c r="AU56">
        <v>0</v>
      </c>
      <c r="AV56">
        <v>0</v>
      </c>
      <c r="AW56">
        <v>0</v>
      </c>
      <c r="AX56">
        <v>7</v>
      </c>
      <c r="AY56">
        <v>0</v>
      </c>
      <c r="AZ56">
        <v>165</v>
      </c>
      <c r="BA56">
        <v>0</v>
      </c>
      <c r="BB56">
        <v>453</v>
      </c>
      <c r="BC56">
        <v>1220</v>
      </c>
      <c r="BD56">
        <v>1074</v>
      </c>
      <c r="BE56">
        <v>178</v>
      </c>
      <c r="BF56">
        <v>36</v>
      </c>
      <c r="BG56">
        <v>5813</v>
      </c>
      <c r="BH56">
        <v>0</v>
      </c>
      <c r="BI56">
        <v>38</v>
      </c>
      <c r="BJ56">
        <v>2069</v>
      </c>
      <c r="BK56">
        <v>343</v>
      </c>
      <c r="BL56">
        <v>3146</v>
      </c>
      <c r="BM56">
        <v>70</v>
      </c>
      <c r="BN56">
        <v>3</v>
      </c>
      <c r="BO56">
        <v>0</v>
      </c>
      <c r="BP56">
        <v>3</v>
      </c>
      <c r="BQ56">
        <v>0</v>
      </c>
      <c r="BR56">
        <v>64</v>
      </c>
      <c r="BS56">
        <v>0</v>
      </c>
      <c r="BT56">
        <v>211</v>
      </c>
      <c r="BU56">
        <v>278</v>
      </c>
      <c r="BV56">
        <v>11</v>
      </c>
      <c r="BW56">
        <v>54</v>
      </c>
      <c r="BX56">
        <v>27</v>
      </c>
      <c r="BY56">
        <v>288</v>
      </c>
      <c r="BZ56">
        <v>5</v>
      </c>
      <c r="CA56">
        <v>0</v>
      </c>
      <c r="CB56">
        <v>133</v>
      </c>
      <c r="CC56">
        <v>0</v>
      </c>
      <c r="CD56">
        <v>395</v>
      </c>
      <c r="CE56">
        <v>874</v>
      </c>
      <c r="CF56">
        <v>826</v>
      </c>
      <c r="CG56">
        <v>120</v>
      </c>
      <c r="CH56">
        <v>31</v>
      </c>
      <c r="CI56">
        <v>1926</v>
      </c>
    </row>
    <row r="57" spans="1:87" x14ac:dyDescent="0.25">
      <c r="A57" t="s">
        <v>512</v>
      </c>
      <c r="B57" t="s">
        <v>526</v>
      </c>
      <c r="C57" t="s">
        <v>544</v>
      </c>
      <c r="D57" s="1">
        <v>44872</v>
      </c>
      <c r="E57">
        <v>222</v>
      </c>
      <c r="F57">
        <v>8</v>
      </c>
      <c r="G57">
        <v>0</v>
      </c>
      <c r="H57">
        <v>15</v>
      </c>
      <c r="I57">
        <v>29</v>
      </c>
      <c r="J57">
        <v>4</v>
      </c>
      <c r="K57">
        <v>5</v>
      </c>
      <c r="L57">
        <v>0</v>
      </c>
      <c r="M57">
        <v>0</v>
      </c>
      <c r="N57">
        <v>416</v>
      </c>
      <c r="O57">
        <v>49</v>
      </c>
      <c r="P57">
        <v>25</v>
      </c>
      <c r="Q57">
        <v>4</v>
      </c>
      <c r="R57">
        <v>1998</v>
      </c>
      <c r="S57">
        <v>201</v>
      </c>
      <c r="T57">
        <v>340</v>
      </c>
      <c r="U57">
        <v>73</v>
      </c>
      <c r="V57">
        <v>1384</v>
      </c>
      <c r="W57">
        <v>112</v>
      </c>
      <c r="X57">
        <v>262</v>
      </c>
      <c r="Y57">
        <v>42</v>
      </c>
      <c r="Z57">
        <v>411</v>
      </c>
      <c r="AA57">
        <v>18</v>
      </c>
      <c r="AB57">
        <v>90</v>
      </c>
      <c r="AC57">
        <v>17</v>
      </c>
      <c r="AD57">
        <v>83</v>
      </c>
      <c r="AE57">
        <v>11</v>
      </c>
      <c r="AF57">
        <v>2</v>
      </c>
      <c r="AG57">
        <v>0</v>
      </c>
      <c r="AH57">
        <v>0</v>
      </c>
      <c r="AI57">
        <v>0</v>
      </c>
      <c r="AJ57">
        <v>1</v>
      </c>
      <c r="AK57">
        <v>0</v>
      </c>
      <c r="AL57">
        <v>0</v>
      </c>
      <c r="AM57">
        <v>0</v>
      </c>
      <c r="AN57">
        <v>0</v>
      </c>
      <c r="AO57">
        <v>0</v>
      </c>
      <c r="AP57">
        <v>0</v>
      </c>
      <c r="AQ57">
        <v>0</v>
      </c>
      <c r="AR57">
        <v>0</v>
      </c>
      <c r="AS57">
        <v>0</v>
      </c>
      <c r="AT57">
        <v>0</v>
      </c>
      <c r="AU57">
        <v>0</v>
      </c>
      <c r="AV57">
        <v>0</v>
      </c>
      <c r="AW57">
        <v>0</v>
      </c>
      <c r="AX57">
        <v>6</v>
      </c>
      <c r="AY57">
        <v>0</v>
      </c>
      <c r="AZ57">
        <v>167</v>
      </c>
      <c r="BA57">
        <v>5</v>
      </c>
      <c r="BB57">
        <v>330</v>
      </c>
      <c r="BC57">
        <v>1321</v>
      </c>
      <c r="BD57">
        <v>930</v>
      </c>
      <c r="BE57">
        <v>270</v>
      </c>
      <c r="BF57">
        <v>68</v>
      </c>
      <c r="BG57">
        <v>6810</v>
      </c>
      <c r="BH57">
        <v>0</v>
      </c>
      <c r="BI57">
        <v>99</v>
      </c>
      <c r="BJ57">
        <v>2515</v>
      </c>
      <c r="BK57">
        <v>495</v>
      </c>
      <c r="BL57">
        <v>3422</v>
      </c>
      <c r="BM57">
        <v>47</v>
      </c>
      <c r="BN57">
        <v>1</v>
      </c>
      <c r="BO57">
        <v>0</v>
      </c>
      <c r="BP57">
        <v>1</v>
      </c>
      <c r="BQ57">
        <v>0</v>
      </c>
      <c r="BR57">
        <v>40</v>
      </c>
      <c r="BS57">
        <v>3</v>
      </c>
      <c r="BT57">
        <v>131</v>
      </c>
      <c r="BU57">
        <v>197</v>
      </c>
      <c r="BV57">
        <v>14</v>
      </c>
      <c r="BW57">
        <v>60</v>
      </c>
      <c r="BX57">
        <v>40</v>
      </c>
      <c r="BY57">
        <v>216</v>
      </c>
      <c r="BZ57">
        <v>5</v>
      </c>
      <c r="CA57">
        <v>0</v>
      </c>
      <c r="CB57">
        <v>129</v>
      </c>
      <c r="CC57">
        <v>5</v>
      </c>
      <c r="CD57">
        <v>286</v>
      </c>
      <c r="CE57">
        <v>885</v>
      </c>
      <c r="CF57">
        <v>638</v>
      </c>
      <c r="CG57">
        <v>146</v>
      </c>
      <c r="CH57">
        <v>64</v>
      </c>
      <c r="CI57">
        <v>1903</v>
      </c>
    </row>
    <row r="58" spans="1:87" x14ac:dyDescent="0.25">
      <c r="A58" t="s">
        <v>512</v>
      </c>
      <c r="B58" t="s">
        <v>526</v>
      </c>
      <c r="C58" t="s">
        <v>545</v>
      </c>
      <c r="D58" s="1">
        <v>44872</v>
      </c>
      <c r="E58">
        <v>196</v>
      </c>
      <c r="F58">
        <v>4</v>
      </c>
      <c r="G58">
        <v>1</v>
      </c>
      <c r="H58">
        <v>43</v>
      </c>
      <c r="I58">
        <v>3</v>
      </c>
      <c r="J58">
        <v>11</v>
      </c>
      <c r="K58">
        <v>3</v>
      </c>
      <c r="L58">
        <v>0</v>
      </c>
      <c r="M58">
        <v>0</v>
      </c>
      <c r="N58">
        <v>629</v>
      </c>
      <c r="O58">
        <v>76</v>
      </c>
      <c r="P58">
        <v>12</v>
      </c>
      <c r="Q58">
        <v>7</v>
      </c>
      <c r="R58">
        <v>1675</v>
      </c>
      <c r="S58">
        <v>495</v>
      </c>
      <c r="T58">
        <v>134</v>
      </c>
      <c r="U58">
        <v>31</v>
      </c>
      <c r="V58">
        <v>1132</v>
      </c>
      <c r="W58">
        <v>164</v>
      </c>
      <c r="X58">
        <v>151</v>
      </c>
      <c r="Y58">
        <v>27</v>
      </c>
      <c r="Z58">
        <v>177</v>
      </c>
      <c r="AA58">
        <v>54</v>
      </c>
      <c r="AB58">
        <v>16</v>
      </c>
      <c r="AC58">
        <v>11</v>
      </c>
      <c r="AD58">
        <v>86</v>
      </c>
      <c r="AE58">
        <v>19</v>
      </c>
      <c r="AF58">
        <v>1</v>
      </c>
      <c r="AG58">
        <v>0</v>
      </c>
      <c r="AH58">
        <v>0</v>
      </c>
      <c r="AI58">
        <v>0</v>
      </c>
      <c r="AJ58">
        <v>0</v>
      </c>
      <c r="AK58">
        <v>0</v>
      </c>
      <c r="AL58">
        <v>0</v>
      </c>
      <c r="AM58">
        <v>0</v>
      </c>
      <c r="AN58">
        <v>0</v>
      </c>
      <c r="AO58">
        <v>0</v>
      </c>
      <c r="AP58">
        <v>0</v>
      </c>
      <c r="AQ58">
        <v>0</v>
      </c>
      <c r="AR58">
        <v>0</v>
      </c>
      <c r="AS58">
        <v>0</v>
      </c>
      <c r="AT58">
        <v>0</v>
      </c>
      <c r="AU58">
        <v>0</v>
      </c>
      <c r="AV58">
        <v>0</v>
      </c>
      <c r="AW58">
        <v>0</v>
      </c>
      <c r="AX58">
        <v>4</v>
      </c>
      <c r="AY58">
        <v>1</v>
      </c>
      <c r="AZ58">
        <v>135</v>
      </c>
      <c r="BA58">
        <v>3</v>
      </c>
      <c r="BB58">
        <v>520</v>
      </c>
      <c r="BC58">
        <v>957</v>
      </c>
      <c r="BD58">
        <v>756</v>
      </c>
      <c r="BE58">
        <v>83</v>
      </c>
      <c r="BF58">
        <v>64</v>
      </c>
      <c r="BG58">
        <v>5959</v>
      </c>
      <c r="BH58">
        <v>0</v>
      </c>
      <c r="BI58">
        <v>1228</v>
      </c>
      <c r="BJ58">
        <v>1764</v>
      </c>
      <c r="BK58">
        <v>656</v>
      </c>
      <c r="BL58">
        <v>2004</v>
      </c>
      <c r="BM58">
        <v>48</v>
      </c>
      <c r="BN58">
        <v>2</v>
      </c>
      <c r="BO58">
        <v>0</v>
      </c>
      <c r="BP58">
        <v>2</v>
      </c>
      <c r="BQ58">
        <v>0</v>
      </c>
      <c r="BR58">
        <v>34</v>
      </c>
      <c r="BS58">
        <v>0</v>
      </c>
      <c r="BT58">
        <v>162</v>
      </c>
      <c r="BU58">
        <v>125</v>
      </c>
      <c r="BV58">
        <v>3</v>
      </c>
      <c r="BW58">
        <v>16</v>
      </c>
      <c r="BX58">
        <v>25</v>
      </c>
      <c r="BY58">
        <v>130</v>
      </c>
      <c r="BZ58">
        <v>4</v>
      </c>
      <c r="CA58">
        <v>1</v>
      </c>
      <c r="CB58">
        <v>93</v>
      </c>
      <c r="CC58">
        <v>3</v>
      </c>
      <c r="CD58">
        <v>439</v>
      </c>
      <c r="CE58">
        <v>516</v>
      </c>
      <c r="CF58">
        <v>517</v>
      </c>
      <c r="CG58">
        <v>38</v>
      </c>
      <c r="CH58">
        <v>52</v>
      </c>
      <c r="CI58">
        <v>662</v>
      </c>
    </row>
    <row r="59" spans="1:87" x14ac:dyDescent="0.25">
      <c r="A59" t="s">
        <v>512</v>
      </c>
      <c r="B59" t="s">
        <v>513</v>
      </c>
      <c r="C59" t="s">
        <v>546</v>
      </c>
      <c r="D59" s="1">
        <v>44872</v>
      </c>
      <c r="E59">
        <v>137</v>
      </c>
      <c r="F59">
        <v>4</v>
      </c>
      <c r="G59">
        <v>0</v>
      </c>
      <c r="H59">
        <v>7</v>
      </c>
      <c r="I59">
        <v>8</v>
      </c>
      <c r="J59">
        <v>0</v>
      </c>
      <c r="K59">
        <v>0</v>
      </c>
      <c r="L59">
        <v>0</v>
      </c>
      <c r="M59">
        <v>0</v>
      </c>
      <c r="N59">
        <v>370</v>
      </c>
      <c r="O59">
        <v>24</v>
      </c>
      <c r="P59">
        <v>2</v>
      </c>
      <c r="Q59">
        <v>3</v>
      </c>
      <c r="R59">
        <v>1144</v>
      </c>
      <c r="S59">
        <v>80</v>
      </c>
      <c r="T59">
        <v>87</v>
      </c>
      <c r="U59">
        <v>9</v>
      </c>
      <c r="V59">
        <v>1051</v>
      </c>
      <c r="W59">
        <v>74</v>
      </c>
      <c r="X59">
        <v>43</v>
      </c>
      <c r="Y59">
        <v>5</v>
      </c>
      <c r="Z59">
        <v>259</v>
      </c>
      <c r="AA59">
        <v>5</v>
      </c>
      <c r="AB59">
        <v>19</v>
      </c>
      <c r="AC59">
        <v>5</v>
      </c>
      <c r="AD59">
        <v>49</v>
      </c>
      <c r="AE59">
        <v>4</v>
      </c>
      <c r="AF59">
        <v>1</v>
      </c>
      <c r="AG59">
        <v>1</v>
      </c>
      <c r="AH59">
        <v>0</v>
      </c>
      <c r="AI59">
        <v>0</v>
      </c>
      <c r="AJ59">
        <v>0</v>
      </c>
      <c r="AK59">
        <v>0</v>
      </c>
      <c r="AL59">
        <v>0</v>
      </c>
      <c r="AM59">
        <v>0</v>
      </c>
      <c r="AN59">
        <v>0</v>
      </c>
      <c r="AO59">
        <v>0</v>
      </c>
      <c r="AP59">
        <v>0</v>
      </c>
      <c r="AQ59">
        <v>0</v>
      </c>
      <c r="AR59">
        <v>0</v>
      </c>
      <c r="AS59">
        <v>0</v>
      </c>
      <c r="AT59">
        <v>0</v>
      </c>
      <c r="AU59">
        <v>0</v>
      </c>
      <c r="AV59">
        <v>1</v>
      </c>
      <c r="AW59">
        <v>0</v>
      </c>
      <c r="AX59">
        <v>3</v>
      </c>
      <c r="AY59">
        <v>0</v>
      </c>
      <c r="AZ59">
        <v>119</v>
      </c>
      <c r="BA59">
        <v>0</v>
      </c>
      <c r="BB59">
        <v>337</v>
      </c>
      <c r="BC59">
        <v>944</v>
      </c>
      <c r="BD59">
        <v>912</v>
      </c>
      <c r="BE59">
        <v>223</v>
      </c>
      <c r="BF59">
        <v>43</v>
      </c>
      <c r="BG59">
        <v>4365</v>
      </c>
      <c r="BH59">
        <v>1</v>
      </c>
      <c r="BI59">
        <v>146</v>
      </c>
      <c r="BJ59">
        <v>777</v>
      </c>
      <c r="BK59">
        <v>166</v>
      </c>
      <c r="BL59">
        <v>3145</v>
      </c>
      <c r="BM59">
        <v>67</v>
      </c>
      <c r="BN59">
        <v>2</v>
      </c>
      <c r="BO59">
        <v>0</v>
      </c>
      <c r="BP59">
        <v>0</v>
      </c>
      <c r="BQ59">
        <v>0</v>
      </c>
      <c r="BR59">
        <v>51</v>
      </c>
      <c r="BS59">
        <v>0</v>
      </c>
      <c r="BT59">
        <v>208</v>
      </c>
      <c r="BU59">
        <v>451</v>
      </c>
      <c r="BV59">
        <v>16</v>
      </c>
      <c r="BW59">
        <v>95</v>
      </c>
      <c r="BX59">
        <v>30</v>
      </c>
      <c r="BY59">
        <v>354</v>
      </c>
      <c r="BZ59">
        <v>2</v>
      </c>
      <c r="CA59">
        <v>0</v>
      </c>
      <c r="CB59">
        <v>108</v>
      </c>
      <c r="CC59">
        <v>0</v>
      </c>
      <c r="CD59">
        <v>311</v>
      </c>
      <c r="CE59">
        <v>766</v>
      </c>
      <c r="CF59">
        <v>804</v>
      </c>
      <c r="CG59">
        <v>172</v>
      </c>
      <c r="CH59">
        <v>42</v>
      </c>
      <c r="CI59">
        <v>2464</v>
      </c>
    </row>
    <row r="60" spans="1:87" x14ac:dyDescent="0.25">
      <c r="A60" t="s">
        <v>512</v>
      </c>
      <c r="B60" t="s">
        <v>524</v>
      </c>
      <c r="C60" t="s">
        <v>547</v>
      </c>
      <c r="D60" s="1">
        <v>44872</v>
      </c>
      <c r="E60">
        <v>68</v>
      </c>
      <c r="F60">
        <v>0</v>
      </c>
      <c r="G60">
        <v>0</v>
      </c>
      <c r="H60">
        <v>3</v>
      </c>
      <c r="I60">
        <v>6</v>
      </c>
      <c r="J60">
        <v>1</v>
      </c>
      <c r="K60">
        <v>1</v>
      </c>
      <c r="L60">
        <v>0</v>
      </c>
      <c r="M60">
        <v>0</v>
      </c>
      <c r="N60">
        <v>337</v>
      </c>
      <c r="O60">
        <v>25</v>
      </c>
      <c r="P60">
        <v>44</v>
      </c>
      <c r="Q60">
        <v>2</v>
      </c>
      <c r="R60">
        <v>745</v>
      </c>
      <c r="S60">
        <v>62</v>
      </c>
      <c r="T60">
        <v>162</v>
      </c>
      <c r="U60">
        <v>19</v>
      </c>
      <c r="V60">
        <v>720</v>
      </c>
      <c r="W60">
        <v>49</v>
      </c>
      <c r="X60">
        <v>161</v>
      </c>
      <c r="Y60">
        <v>36</v>
      </c>
      <c r="Z60">
        <v>103</v>
      </c>
      <c r="AA60">
        <v>2</v>
      </c>
      <c r="AB60">
        <v>31</v>
      </c>
      <c r="AC60">
        <v>11</v>
      </c>
      <c r="AD60">
        <v>31</v>
      </c>
      <c r="AE60">
        <v>3</v>
      </c>
      <c r="AF60">
        <v>0</v>
      </c>
      <c r="AG60">
        <v>0</v>
      </c>
      <c r="AH60">
        <v>0</v>
      </c>
      <c r="AI60">
        <v>0</v>
      </c>
      <c r="AJ60">
        <v>0</v>
      </c>
      <c r="AK60">
        <v>0</v>
      </c>
      <c r="AL60">
        <v>0</v>
      </c>
      <c r="AM60">
        <v>0</v>
      </c>
      <c r="AN60">
        <v>0</v>
      </c>
      <c r="AO60">
        <v>0</v>
      </c>
      <c r="AP60">
        <v>0</v>
      </c>
      <c r="AQ60">
        <v>0</v>
      </c>
      <c r="AR60">
        <v>0</v>
      </c>
      <c r="AS60">
        <v>0</v>
      </c>
      <c r="AT60">
        <v>0</v>
      </c>
      <c r="AU60">
        <v>0</v>
      </c>
      <c r="AV60">
        <v>0</v>
      </c>
      <c r="AW60">
        <v>0</v>
      </c>
      <c r="AX60">
        <v>0</v>
      </c>
      <c r="AY60">
        <v>0</v>
      </c>
      <c r="AZ60">
        <v>56</v>
      </c>
      <c r="BA60">
        <v>1</v>
      </c>
      <c r="BB60">
        <v>258</v>
      </c>
      <c r="BC60">
        <v>483</v>
      </c>
      <c r="BD60">
        <v>454</v>
      </c>
      <c r="BE60">
        <v>53</v>
      </c>
      <c r="BF60">
        <v>27</v>
      </c>
      <c r="BG60">
        <v>1883</v>
      </c>
      <c r="BH60">
        <v>0</v>
      </c>
      <c r="BI60">
        <v>22</v>
      </c>
      <c r="BJ60">
        <v>686</v>
      </c>
      <c r="BK60">
        <v>281</v>
      </c>
      <c r="BL60">
        <v>808</v>
      </c>
      <c r="BM60">
        <v>17</v>
      </c>
      <c r="BN60">
        <v>0</v>
      </c>
      <c r="BO60">
        <v>0</v>
      </c>
      <c r="BP60">
        <v>0</v>
      </c>
      <c r="BQ60">
        <v>0</v>
      </c>
      <c r="BR60">
        <v>11</v>
      </c>
      <c r="BS60">
        <v>0</v>
      </c>
      <c r="BT60">
        <v>113</v>
      </c>
      <c r="BU60">
        <v>114</v>
      </c>
      <c r="BV60">
        <v>1</v>
      </c>
      <c r="BW60">
        <v>9</v>
      </c>
      <c r="BX60">
        <v>11</v>
      </c>
      <c r="BY60">
        <v>106</v>
      </c>
      <c r="BZ60">
        <v>0</v>
      </c>
      <c r="CA60">
        <v>0</v>
      </c>
      <c r="CB60">
        <v>43</v>
      </c>
      <c r="CC60">
        <v>0</v>
      </c>
      <c r="CD60">
        <v>214</v>
      </c>
      <c r="CE60">
        <v>298</v>
      </c>
      <c r="CF60">
        <v>309</v>
      </c>
      <c r="CG60">
        <v>26</v>
      </c>
      <c r="CH60">
        <v>23</v>
      </c>
      <c r="CI60">
        <v>381</v>
      </c>
    </row>
    <row r="61" spans="1:87" x14ac:dyDescent="0.25">
      <c r="A61" t="s">
        <v>512</v>
      </c>
      <c r="B61" t="s">
        <v>532</v>
      </c>
      <c r="C61" t="s">
        <v>548</v>
      </c>
      <c r="D61" s="1">
        <v>44872</v>
      </c>
      <c r="E61">
        <v>18</v>
      </c>
      <c r="F61">
        <v>0</v>
      </c>
      <c r="G61">
        <v>0</v>
      </c>
      <c r="H61">
        <v>2</v>
      </c>
      <c r="I61">
        <v>4</v>
      </c>
      <c r="J61">
        <v>2</v>
      </c>
      <c r="K61">
        <v>0</v>
      </c>
      <c r="L61">
        <v>0</v>
      </c>
      <c r="M61">
        <v>0</v>
      </c>
      <c r="N61">
        <v>24</v>
      </c>
      <c r="O61">
        <v>2</v>
      </c>
      <c r="P61">
        <v>4</v>
      </c>
      <c r="Q61">
        <v>3</v>
      </c>
      <c r="R61">
        <v>383</v>
      </c>
      <c r="S61">
        <v>75</v>
      </c>
      <c r="T61">
        <v>68</v>
      </c>
      <c r="U61">
        <v>29</v>
      </c>
      <c r="V61">
        <v>181</v>
      </c>
      <c r="W61">
        <v>21</v>
      </c>
      <c r="X61">
        <v>57</v>
      </c>
      <c r="Y61">
        <v>21</v>
      </c>
      <c r="Z61">
        <v>34</v>
      </c>
      <c r="AA61">
        <v>8</v>
      </c>
      <c r="AB61">
        <v>4</v>
      </c>
      <c r="AC61">
        <v>3</v>
      </c>
      <c r="AD61">
        <v>2</v>
      </c>
      <c r="AE61">
        <v>1</v>
      </c>
      <c r="AF61">
        <v>0</v>
      </c>
      <c r="AG61">
        <v>0</v>
      </c>
      <c r="AH61">
        <v>0</v>
      </c>
      <c r="AI61">
        <v>0</v>
      </c>
      <c r="AJ61">
        <v>0</v>
      </c>
      <c r="AK61">
        <v>0</v>
      </c>
      <c r="AL61">
        <v>0</v>
      </c>
      <c r="AM61">
        <v>0</v>
      </c>
      <c r="AN61">
        <v>0</v>
      </c>
      <c r="AO61">
        <v>0</v>
      </c>
      <c r="AP61">
        <v>0</v>
      </c>
      <c r="AQ61">
        <v>0</v>
      </c>
      <c r="AR61">
        <v>0</v>
      </c>
      <c r="AS61">
        <v>0</v>
      </c>
      <c r="AT61">
        <v>0</v>
      </c>
      <c r="AU61">
        <v>0</v>
      </c>
      <c r="AV61">
        <v>0</v>
      </c>
      <c r="AW61">
        <v>0</v>
      </c>
      <c r="AX61">
        <v>0</v>
      </c>
      <c r="AY61">
        <v>0</v>
      </c>
      <c r="AZ61">
        <v>9</v>
      </c>
      <c r="BA61">
        <v>0</v>
      </c>
      <c r="BB61">
        <v>11</v>
      </c>
      <c r="BC61">
        <v>172</v>
      </c>
      <c r="BD61">
        <v>65</v>
      </c>
      <c r="BE61">
        <v>16</v>
      </c>
      <c r="BF61">
        <v>1</v>
      </c>
      <c r="BG61">
        <v>661</v>
      </c>
      <c r="BH61">
        <v>0</v>
      </c>
      <c r="BI61">
        <v>40</v>
      </c>
      <c r="BJ61">
        <v>166</v>
      </c>
      <c r="BK61">
        <v>183</v>
      </c>
      <c r="BL61">
        <v>192</v>
      </c>
      <c r="BM61">
        <v>2</v>
      </c>
      <c r="BN61">
        <v>0</v>
      </c>
      <c r="BO61">
        <v>0</v>
      </c>
      <c r="BP61">
        <v>0</v>
      </c>
      <c r="BQ61">
        <v>0</v>
      </c>
      <c r="BR61">
        <v>2</v>
      </c>
      <c r="BS61">
        <v>0</v>
      </c>
      <c r="BT61">
        <v>3</v>
      </c>
      <c r="BU61">
        <v>7</v>
      </c>
      <c r="BV61">
        <v>2</v>
      </c>
      <c r="BW61">
        <v>10</v>
      </c>
      <c r="BX61">
        <v>0</v>
      </c>
      <c r="BY61">
        <v>31</v>
      </c>
      <c r="BZ61">
        <v>0</v>
      </c>
      <c r="CA61">
        <v>0</v>
      </c>
      <c r="CB61">
        <v>5</v>
      </c>
      <c r="CC61">
        <v>0</v>
      </c>
      <c r="CD61">
        <v>9</v>
      </c>
      <c r="CE61">
        <v>104</v>
      </c>
      <c r="CF61">
        <v>39</v>
      </c>
      <c r="CG61">
        <v>10</v>
      </c>
      <c r="CH61">
        <v>1</v>
      </c>
      <c r="CI61">
        <v>84</v>
      </c>
    </row>
    <row r="62" spans="1:87" x14ac:dyDescent="0.25">
      <c r="A62" t="s">
        <v>512</v>
      </c>
      <c r="B62" t="s">
        <v>513</v>
      </c>
      <c r="C62" t="s">
        <v>549</v>
      </c>
      <c r="D62" s="1">
        <v>44872</v>
      </c>
      <c r="E62">
        <v>183</v>
      </c>
      <c r="F62">
        <v>10</v>
      </c>
      <c r="G62">
        <v>2</v>
      </c>
      <c r="H62">
        <v>15</v>
      </c>
      <c r="I62">
        <v>15</v>
      </c>
      <c r="J62">
        <v>5</v>
      </c>
      <c r="K62">
        <v>4</v>
      </c>
      <c r="L62">
        <v>0</v>
      </c>
      <c r="M62">
        <v>0</v>
      </c>
      <c r="N62">
        <v>463</v>
      </c>
      <c r="O62">
        <v>36</v>
      </c>
      <c r="P62">
        <v>10</v>
      </c>
      <c r="Q62">
        <v>8</v>
      </c>
      <c r="R62">
        <v>1705</v>
      </c>
      <c r="S62">
        <v>155</v>
      </c>
      <c r="T62">
        <v>144</v>
      </c>
      <c r="U62">
        <v>37</v>
      </c>
      <c r="V62">
        <v>1270</v>
      </c>
      <c r="W62">
        <v>32</v>
      </c>
      <c r="X62">
        <v>201</v>
      </c>
      <c r="Y62">
        <v>28</v>
      </c>
      <c r="Z62">
        <v>310</v>
      </c>
      <c r="AA62">
        <v>6</v>
      </c>
      <c r="AB62">
        <v>37</v>
      </c>
      <c r="AC62">
        <v>19</v>
      </c>
      <c r="AD62">
        <v>72</v>
      </c>
      <c r="AE62">
        <v>5</v>
      </c>
      <c r="AF62">
        <v>0</v>
      </c>
      <c r="AG62">
        <v>1</v>
      </c>
      <c r="AH62">
        <v>0</v>
      </c>
      <c r="AI62">
        <v>2</v>
      </c>
      <c r="AJ62">
        <v>0</v>
      </c>
      <c r="AK62">
        <v>0</v>
      </c>
      <c r="AL62">
        <v>0</v>
      </c>
      <c r="AM62">
        <v>0</v>
      </c>
      <c r="AN62">
        <v>0</v>
      </c>
      <c r="AO62">
        <v>0</v>
      </c>
      <c r="AP62">
        <v>0</v>
      </c>
      <c r="AQ62">
        <v>0</v>
      </c>
      <c r="AR62">
        <v>0</v>
      </c>
      <c r="AS62">
        <v>0</v>
      </c>
      <c r="AT62">
        <v>0</v>
      </c>
      <c r="AU62">
        <v>0</v>
      </c>
      <c r="AV62">
        <v>0</v>
      </c>
      <c r="AW62">
        <v>0</v>
      </c>
      <c r="AX62">
        <v>8</v>
      </c>
      <c r="AY62">
        <v>2</v>
      </c>
      <c r="AZ62">
        <v>146</v>
      </c>
      <c r="BA62">
        <v>4</v>
      </c>
      <c r="BB62">
        <v>401</v>
      </c>
      <c r="BC62">
        <v>1318</v>
      </c>
      <c r="BD62">
        <v>987</v>
      </c>
      <c r="BE62">
        <v>234</v>
      </c>
      <c r="BF62">
        <v>65</v>
      </c>
      <c r="BG62">
        <v>6330</v>
      </c>
      <c r="BH62">
        <v>0</v>
      </c>
      <c r="BI62">
        <v>50</v>
      </c>
      <c r="BJ62">
        <v>1730</v>
      </c>
      <c r="BK62">
        <v>440</v>
      </c>
      <c r="BL62">
        <v>3903</v>
      </c>
      <c r="BM62">
        <v>61</v>
      </c>
      <c r="BN62">
        <v>3</v>
      </c>
      <c r="BO62">
        <v>2</v>
      </c>
      <c r="BP62">
        <v>3</v>
      </c>
      <c r="BQ62">
        <v>2</v>
      </c>
      <c r="BR62">
        <v>46</v>
      </c>
      <c r="BS62">
        <v>1</v>
      </c>
      <c r="BT62">
        <v>208</v>
      </c>
      <c r="BU62">
        <v>275</v>
      </c>
      <c r="BV62">
        <v>17</v>
      </c>
      <c r="BW62">
        <v>120</v>
      </c>
      <c r="BX62">
        <v>34</v>
      </c>
      <c r="BY62">
        <v>335</v>
      </c>
      <c r="BZ62">
        <v>6</v>
      </c>
      <c r="CA62">
        <v>2</v>
      </c>
      <c r="CB62">
        <v>121</v>
      </c>
      <c r="CC62">
        <v>3</v>
      </c>
      <c r="CD62">
        <v>369</v>
      </c>
      <c r="CE62">
        <v>1009</v>
      </c>
      <c r="CF62">
        <v>796</v>
      </c>
      <c r="CG62">
        <v>174</v>
      </c>
      <c r="CH62">
        <v>61</v>
      </c>
      <c r="CI62">
        <v>2782</v>
      </c>
    </row>
    <row r="63" spans="1:87" x14ac:dyDescent="0.25">
      <c r="A63" t="s">
        <v>512</v>
      </c>
      <c r="B63" t="s">
        <v>529</v>
      </c>
      <c r="C63" t="s">
        <v>550</v>
      </c>
      <c r="D63" s="1">
        <v>44872</v>
      </c>
      <c r="E63">
        <v>127</v>
      </c>
      <c r="F63">
        <v>1</v>
      </c>
      <c r="G63">
        <v>0</v>
      </c>
      <c r="H63">
        <v>11</v>
      </c>
      <c r="I63">
        <v>19</v>
      </c>
      <c r="J63">
        <v>1</v>
      </c>
      <c r="K63">
        <v>0</v>
      </c>
      <c r="L63">
        <v>0</v>
      </c>
      <c r="M63">
        <v>0</v>
      </c>
      <c r="N63">
        <v>216</v>
      </c>
      <c r="O63">
        <v>12</v>
      </c>
      <c r="P63">
        <v>10</v>
      </c>
      <c r="Q63">
        <v>5</v>
      </c>
      <c r="R63">
        <v>925</v>
      </c>
      <c r="S63">
        <v>86</v>
      </c>
      <c r="T63">
        <v>111</v>
      </c>
      <c r="U63">
        <v>36</v>
      </c>
      <c r="V63">
        <v>731</v>
      </c>
      <c r="W63">
        <v>30</v>
      </c>
      <c r="X63">
        <v>122</v>
      </c>
      <c r="Y63">
        <v>43</v>
      </c>
      <c r="Z63">
        <v>163</v>
      </c>
      <c r="AA63">
        <v>7</v>
      </c>
      <c r="AB63">
        <v>26</v>
      </c>
      <c r="AC63">
        <v>3</v>
      </c>
      <c r="AD63">
        <v>44</v>
      </c>
      <c r="AE63">
        <v>2</v>
      </c>
      <c r="AF63">
        <v>2</v>
      </c>
      <c r="AG63">
        <v>0</v>
      </c>
      <c r="AH63">
        <v>0</v>
      </c>
      <c r="AI63">
        <v>0</v>
      </c>
      <c r="AJ63">
        <v>0</v>
      </c>
      <c r="AK63">
        <v>0</v>
      </c>
      <c r="AL63">
        <v>0</v>
      </c>
      <c r="AM63">
        <v>0</v>
      </c>
      <c r="AN63">
        <v>0</v>
      </c>
      <c r="AO63">
        <v>0</v>
      </c>
      <c r="AP63">
        <v>0</v>
      </c>
      <c r="AQ63">
        <v>0</v>
      </c>
      <c r="AR63">
        <v>0</v>
      </c>
      <c r="AS63">
        <v>0</v>
      </c>
      <c r="AT63">
        <v>0</v>
      </c>
      <c r="AU63">
        <v>0</v>
      </c>
      <c r="AV63">
        <v>0</v>
      </c>
      <c r="AW63">
        <v>0</v>
      </c>
      <c r="AX63">
        <v>1</v>
      </c>
      <c r="AY63">
        <v>0</v>
      </c>
      <c r="AZ63">
        <v>94</v>
      </c>
      <c r="BA63">
        <v>0</v>
      </c>
      <c r="BB63">
        <v>182</v>
      </c>
      <c r="BC63">
        <v>655</v>
      </c>
      <c r="BD63">
        <v>509</v>
      </c>
      <c r="BE63">
        <v>119</v>
      </c>
      <c r="BF63">
        <v>40</v>
      </c>
      <c r="BG63">
        <v>5648</v>
      </c>
      <c r="BH63">
        <v>0</v>
      </c>
      <c r="BI63">
        <v>243</v>
      </c>
      <c r="BJ63">
        <v>1664</v>
      </c>
      <c r="BK63">
        <v>682</v>
      </c>
      <c r="BL63">
        <v>2798</v>
      </c>
      <c r="BM63">
        <v>37</v>
      </c>
      <c r="BN63">
        <v>1</v>
      </c>
      <c r="BO63">
        <v>0</v>
      </c>
      <c r="BP63">
        <v>1</v>
      </c>
      <c r="BQ63">
        <v>0</v>
      </c>
      <c r="BR63">
        <v>35</v>
      </c>
      <c r="BS63">
        <v>0</v>
      </c>
      <c r="BT63">
        <v>100</v>
      </c>
      <c r="BU63">
        <v>166</v>
      </c>
      <c r="BV63">
        <v>2</v>
      </c>
      <c r="BW63">
        <v>61</v>
      </c>
      <c r="BX63">
        <v>18</v>
      </c>
      <c r="BY63">
        <v>190</v>
      </c>
      <c r="BZ63">
        <v>1</v>
      </c>
      <c r="CA63">
        <v>0</v>
      </c>
      <c r="CB63">
        <v>80</v>
      </c>
      <c r="CC63">
        <v>0</v>
      </c>
      <c r="CD63">
        <v>161</v>
      </c>
      <c r="CE63">
        <v>508</v>
      </c>
      <c r="CF63">
        <v>376</v>
      </c>
      <c r="CG63">
        <v>80</v>
      </c>
      <c r="CH63">
        <v>39</v>
      </c>
      <c r="CI63">
        <v>1872</v>
      </c>
    </row>
    <row r="64" spans="1:87" x14ac:dyDescent="0.25">
      <c r="A64" t="s">
        <v>512</v>
      </c>
      <c r="B64" t="s">
        <v>529</v>
      </c>
      <c r="C64" t="s">
        <v>551</v>
      </c>
      <c r="D64" s="1">
        <v>44872</v>
      </c>
      <c r="E64">
        <v>263</v>
      </c>
      <c r="F64">
        <v>10</v>
      </c>
      <c r="G64">
        <v>4</v>
      </c>
      <c r="H64">
        <v>13</v>
      </c>
      <c r="I64">
        <v>30</v>
      </c>
      <c r="J64">
        <v>3</v>
      </c>
      <c r="K64">
        <v>25</v>
      </c>
      <c r="L64">
        <v>1</v>
      </c>
      <c r="M64">
        <v>4</v>
      </c>
      <c r="N64">
        <v>652</v>
      </c>
      <c r="O64">
        <v>39</v>
      </c>
      <c r="P64">
        <v>32</v>
      </c>
      <c r="Q64">
        <v>21</v>
      </c>
      <c r="R64">
        <v>2277</v>
      </c>
      <c r="S64">
        <v>168</v>
      </c>
      <c r="T64">
        <v>263</v>
      </c>
      <c r="U64">
        <v>61</v>
      </c>
      <c r="V64">
        <v>1554</v>
      </c>
      <c r="W64">
        <v>65</v>
      </c>
      <c r="X64">
        <v>215</v>
      </c>
      <c r="Y64">
        <v>64</v>
      </c>
      <c r="Z64">
        <v>422</v>
      </c>
      <c r="AA64">
        <v>13</v>
      </c>
      <c r="AB64">
        <v>87</v>
      </c>
      <c r="AC64">
        <v>17</v>
      </c>
      <c r="AD64">
        <v>118</v>
      </c>
      <c r="AE64">
        <v>17</v>
      </c>
      <c r="AF64">
        <v>4</v>
      </c>
      <c r="AG64">
        <v>0</v>
      </c>
      <c r="AH64">
        <v>0</v>
      </c>
      <c r="AI64">
        <v>0</v>
      </c>
      <c r="AJ64">
        <v>0</v>
      </c>
      <c r="AK64">
        <v>0</v>
      </c>
      <c r="AL64">
        <v>0</v>
      </c>
      <c r="AM64">
        <v>0</v>
      </c>
      <c r="AN64">
        <v>0</v>
      </c>
      <c r="AO64">
        <v>0</v>
      </c>
      <c r="AP64">
        <v>0</v>
      </c>
      <c r="AQ64">
        <v>0</v>
      </c>
      <c r="AR64">
        <v>0</v>
      </c>
      <c r="AS64">
        <v>0</v>
      </c>
      <c r="AT64">
        <v>0</v>
      </c>
      <c r="AU64">
        <v>0</v>
      </c>
      <c r="AV64">
        <v>0</v>
      </c>
      <c r="AW64">
        <v>0</v>
      </c>
      <c r="AX64">
        <v>10</v>
      </c>
      <c r="AY64">
        <v>4</v>
      </c>
      <c r="AZ64">
        <v>211</v>
      </c>
      <c r="BA64">
        <v>19</v>
      </c>
      <c r="BB64">
        <v>551</v>
      </c>
      <c r="BC64">
        <v>1703</v>
      </c>
      <c r="BD64">
        <v>1177</v>
      </c>
      <c r="BE64">
        <v>284</v>
      </c>
      <c r="BF64">
        <v>96</v>
      </c>
      <c r="BG64">
        <v>7853</v>
      </c>
      <c r="BH64">
        <v>0</v>
      </c>
      <c r="BI64">
        <v>51</v>
      </c>
      <c r="BJ64">
        <v>2640</v>
      </c>
      <c r="BK64">
        <v>668</v>
      </c>
      <c r="BL64">
        <v>4142</v>
      </c>
      <c r="BM64">
        <v>99</v>
      </c>
      <c r="BN64">
        <v>5</v>
      </c>
      <c r="BO64">
        <v>3</v>
      </c>
      <c r="BP64">
        <v>4</v>
      </c>
      <c r="BQ64">
        <v>2</v>
      </c>
      <c r="BR64">
        <v>83</v>
      </c>
      <c r="BS64">
        <v>9</v>
      </c>
      <c r="BT64">
        <v>316</v>
      </c>
      <c r="BU64">
        <v>274</v>
      </c>
      <c r="BV64">
        <v>21</v>
      </c>
      <c r="BW64">
        <v>89</v>
      </c>
      <c r="BX64">
        <v>39</v>
      </c>
      <c r="BY64">
        <v>562</v>
      </c>
      <c r="BZ64">
        <v>9</v>
      </c>
      <c r="CA64">
        <v>4</v>
      </c>
      <c r="CB64">
        <v>178</v>
      </c>
      <c r="CC64">
        <v>18</v>
      </c>
      <c r="CD64">
        <v>494</v>
      </c>
      <c r="CE64">
        <v>1239</v>
      </c>
      <c r="CF64">
        <v>890</v>
      </c>
      <c r="CG64">
        <v>168</v>
      </c>
      <c r="CH64">
        <v>85</v>
      </c>
      <c r="CI64">
        <v>2476</v>
      </c>
    </row>
    <row r="65" spans="1:87" x14ac:dyDescent="0.25">
      <c r="A65" t="s">
        <v>512</v>
      </c>
      <c r="B65" t="s">
        <v>515</v>
      </c>
      <c r="C65" t="s">
        <v>552</v>
      </c>
      <c r="D65" s="1">
        <v>44872</v>
      </c>
      <c r="E65">
        <v>167</v>
      </c>
      <c r="F65">
        <v>6</v>
      </c>
      <c r="G65">
        <v>0</v>
      </c>
      <c r="H65">
        <v>10</v>
      </c>
      <c r="I65">
        <v>23</v>
      </c>
      <c r="J65">
        <v>5</v>
      </c>
      <c r="K65">
        <v>0</v>
      </c>
      <c r="L65">
        <v>0</v>
      </c>
      <c r="M65">
        <v>0</v>
      </c>
      <c r="N65">
        <v>422</v>
      </c>
      <c r="O65">
        <v>28</v>
      </c>
      <c r="P65">
        <v>28</v>
      </c>
      <c r="Q65">
        <v>5</v>
      </c>
      <c r="R65">
        <v>1631</v>
      </c>
      <c r="S65">
        <v>126</v>
      </c>
      <c r="T65">
        <v>222</v>
      </c>
      <c r="U65">
        <v>49</v>
      </c>
      <c r="V65">
        <v>1262</v>
      </c>
      <c r="W65">
        <v>54</v>
      </c>
      <c r="X65">
        <v>286</v>
      </c>
      <c r="Y65">
        <v>64</v>
      </c>
      <c r="Z65">
        <v>316</v>
      </c>
      <c r="AA65">
        <v>10</v>
      </c>
      <c r="AB65">
        <v>52</v>
      </c>
      <c r="AC65">
        <v>23</v>
      </c>
      <c r="AD65">
        <v>92</v>
      </c>
      <c r="AE65">
        <v>15</v>
      </c>
      <c r="AF65">
        <v>2</v>
      </c>
      <c r="AG65">
        <v>2</v>
      </c>
      <c r="AH65">
        <v>0</v>
      </c>
      <c r="AI65">
        <v>0</v>
      </c>
      <c r="AJ65">
        <v>0</v>
      </c>
      <c r="AK65">
        <v>0</v>
      </c>
      <c r="AL65">
        <v>0</v>
      </c>
      <c r="AM65">
        <v>0</v>
      </c>
      <c r="AN65">
        <v>0</v>
      </c>
      <c r="AO65">
        <v>0</v>
      </c>
      <c r="AP65">
        <v>0</v>
      </c>
      <c r="AQ65">
        <v>0</v>
      </c>
      <c r="AR65">
        <v>0</v>
      </c>
      <c r="AS65">
        <v>0</v>
      </c>
      <c r="AT65">
        <v>1</v>
      </c>
      <c r="AU65">
        <v>0</v>
      </c>
      <c r="AV65">
        <v>0</v>
      </c>
      <c r="AW65">
        <v>0</v>
      </c>
      <c r="AX65">
        <v>6</v>
      </c>
      <c r="AY65">
        <v>0</v>
      </c>
      <c r="AZ65">
        <v>128</v>
      </c>
      <c r="BA65">
        <v>0</v>
      </c>
      <c r="BB65">
        <v>352</v>
      </c>
      <c r="BC65">
        <v>1185</v>
      </c>
      <c r="BD65">
        <v>826</v>
      </c>
      <c r="BE65">
        <v>227</v>
      </c>
      <c r="BF65">
        <v>69</v>
      </c>
      <c r="BG65">
        <v>5969</v>
      </c>
      <c r="BH65">
        <v>0</v>
      </c>
      <c r="BI65">
        <v>70</v>
      </c>
      <c r="BJ65">
        <v>1748</v>
      </c>
      <c r="BK65">
        <v>488</v>
      </c>
      <c r="BL65">
        <v>3450</v>
      </c>
      <c r="BM65">
        <v>62</v>
      </c>
      <c r="BN65">
        <v>3</v>
      </c>
      <c r="BO65">
        <v>0</v>
      </c>
      <c r="BP65">
        <v>2</v>
      </c>
      <c r="BQ65">
        <v>0</v>
      </c>
      <c r="BR65">
        <v>48</v>
      </c>
      <c r="BS65">
        <v>0</v>
      </c>
      <c r="BT65">
        <v>174</v>
      </c>
      <c r="BU65">
        <v>182</v>
      </c>
      <c r="BV65">
        <v>20</v>
      </c>
      <c r="BW65">
        <v>101</v>
      </c>
      <c r="BX65">
        <v>43</v>
      </c>
      <c r="BY65">
        <v>267</v>
      </c>
      <c r="BZ65">
        <v>5</v>
      </c>
      <c r="CA65">
        <v>0</v>
      </c>
      <c r="CB65">
        <v>105</v>
      </c>
      <c r="CC65">
        <v>0</v>
      </c>
      <c r="CD65">
        <v>313</v>
      </c>
      <c r="CE65">
        <v>841</v>
      </c>
      <c r="CF65">
        <v>597</v>
      </c>
      <c r="CG65">
        <v>169</v>
      </c>
      <c r="CH65">
        <v>61</v>
      </c>
      <c r="CI65">
        <v>2261</v>
      </c>
    </row>
    <row r="66" spans="1:87" x14ac:dyDescent="0.25">
      <c r="A66" t="s">
        <v>512</v>
      </c>
      <c r="B66" t="s">
        <v>529</v>
      </c>
      <c r="C66" t="s">
        <v>553</v>
      </c>
      <c r="D66" s="1">
        <v>44872</v>
      </c>
      <c r="E66">
        <v>216</v>
      </c>
      <c r="F66">
        <v>6</v>
      </c>
      <c r="G66">
        <v>0</v>
      </c>
      <c r="H66">
        <v>5</v>
      </c>
      <c r="I66">
        <v>10</v>
      </c>
      <c r="J66">
        <v>2</v>
      </c>
      <c r="K66">
        <v>6</v>
      </c>
      <c r="L66">
        <v>0</v>
      </c>
      <c r="M66">
        <v>0</v>
      </c>
      <c r="N66">
        <v>830</v>
      </c>
      <c r="O66">
        <v>41</v>
      </c>
      <c r="P66">
        <v>4</v>
      </c>
      <c r="Q66">
        <v>7</v>
      </c>
      <c r="R66">
        <v>921</v>
      </c>
      <c r="S66">
        <v>44</v>
      </c>
      <c r="T66">
        <v>76</v>
      </c>
      <c r="U66">
        <v>17</v>
      </c>
      <c r="V66">
        <v>1580</v>
      </c>
      <c r="W66">
        <v>62</v>
      </c>
      <c r="X66">
        <v>160</v>
      </c>
      <c r="Y66">
        <v>31</v>
      </c>
      <c r="Z66">
        <v>130</v>
      </c>
      <c r="AA66">
        <v>8</v>
      </c>
      <c r="AB66">
        <v>9</v>
      </c>
      <c r="AC66">
        <v>8</v>
      </c>
      <c r="AD66">
        <v>83</v>
      </c>
      <c r="AE66">
        <v>4</v>
      </c>
      <c r="AF66">
        <v>2</v>
      </c>
      <c r="AG66">
        <v>1</v>
      </c>
      <c r="AH66">
        <v>0</v>
      </c>
      <c r="AI66">
        <v>0</v>
      </c>
      <c r="AJ66">
        <v>0</v>
      </c>
      <c r="AK66">
        <v>0</v>
      </c>
      <c r="AL66">
        <v>0</v>
      </c>
      <c r="AM66">
        <v>0</v>
      </c>
      <c r="AN66">
        <v>0</v>
      </c>
      <c r="AO66">
        <v>0</v>
      </c>
      <c r="AP66">
        <v>0</v>
      </c>
      <c r="AQ66">
        <v>0</v>
      </c>
      <c r="AR66">
        <v>0</v>
      </c>
      <c r="AS66">
        <v>0</v>
      </c>
      <c r="AT66">
        <v>0</v>
      </c>
      <c r="AU66">
        <v>0</v>
      </c>
      <c r="AV66">
        <v>0</v>
      </c>
      <c r="AW66">
        <v>0</v>
      </c>
      <c r="AX66">
        <v>6</v>
      </c>
      <c r="AY66">
        <v>0</v>
      </c>
      <c r="AZ66">
        <v>196</v>
      </c>
      <c r="BA66">
        <v>6</v>
      </c>
      <c r="BB66">
        <v>770</v>
      </c>
      <c r="BC66">
        <v>768</v>
      </c>
      <c r="BD66">
        <v>1303</v>
      </c>
      <c r="BE66">
        <v>101</v>
      </c>
      <c r="BF66">
        <v>76</v>
      </c>
      <c r="BG66">
        <v>5393</v>
      </c>
      <c r="BH66">
        <v>0</v>
      </c>
      <c r="BI66">
        <v>63</v>
      </c>
      <c r="BJ66">
        <v>1300</v>
      </c>
      <c r="BK66">
        <v>405</v>
      </c>
      <c r="BL66">
        <v>3379</v>
      </c>
      <c r="BM66">
        <v>147</v>
      </c>
      <c r="BN66">
        <v>6</v>
      </c>
      <c r="BO66">
        <v>0</v>
      </c>
      <c r="BP66">
        <v>6</v>
      </c>
      <c r="BQ66">
        <v>0</v>
      </c>
      <c r="BR66">
        <v>133</v>
      </c>
      <c r="BS66">
        <v>5</v>
      </c>
      <c r="BT66">
        <v>623</v>
      </c>
      <c r="BU66">
        <v>753</v>
      </c>
      <c r="BV66">
        <v>13</v>
      </c>
      <c r="BW66">
        <v>108</v>
      </c>
      <c r="BX66">
        <v>53</v>
      </c>
      <c r="BY66">
        <v>403</v>
      </c>
      <c r="BZ66">
        <v>6</v>
      </c>
      <c r="CA66">
        <v>0</v>
      </c>
      <c r="CB66">
        <v>186</v>
      </c>
      <c r="CC66">
        <v>6</v>
      </c>
      <c r="CD66">
        <v>752</v>
      </c>
      <c r="CE66">
        <v>676</v>
      </c>
      <c r="CF66">
        <v>1180</v>
      </c>
      <c r="CG66">
        <v>94</v>
      </c>
      <c r="CH66">
        <v>74</v>
      </c>
      <c r="CI66">
        <v>2659</v>
      </c>
    </row>
    <row r="67" spans="1:87" x14ac:dyDescent="0.25">
      <c r="A67" t="s">
        <v>512</v>
      </c>
      <c r="B67" t="s">
        <v>524</v>
      </c>
      <c r="C67" t="s">
        <v>554</v>
      </c>
      <c r="D67" s="1">
        <v>44872</v>
      </c>
      <c r="E67">
        <v>186</v>
      </c>
      <c r="F67">
        <v>10</v>
      </c>
      <c r="G67">
        <v>0</v>
      </c>
      <c r="H67">
        <v>17</v>
      </c>
      <c r="I67">
        <v>21</v>
      </c>
      <c r="J67">
        <v>2</v>
      </c>
      <c r="K67">
        <v>5</v>
      </c>
      <c r="L67">
        <v>0</v>
      </c>
      <c r="M67">
        <v>0</v>
      </c>
      <c r="N67">
        <v>434</v>
      </c>
      <c r="O67">
        <v>51</v>
      </c>
      <c r="P67">
        <v>5</v>
      </c>
      <c r="Q67">
        <v>1</v>
      </c>
      <c r="R67">
        <v>1747</v>
      </c>
      <c r="S67">
        <v>147</v>
      </c>
      <c r="T67">
        <v>270</v>
      </c>
      <c r="U67">
        <v>20</v>
      </c>
      <c r="V67">
        <v>1204</v>
      </c>
      <c r="W67">
        <v>40</v>
      </c>
      <c r="X67">
        <v>209</v>
      </c>
      <c r="Y67">
        <v>23</v>
      </c>
      <c r="Z67">
        <v>427</v>
      </c>
      <c r="AA67">
        <v>11</v>
      </c>
      <c r="AB67">
        <v>70</v>
      </c>
      <c r="AC67">
        <v>10</v>
      </c>
      <c r="AD67">
        <v>115</v>
      </c>
      <c r="AE67">
        <v>13</v>
      </c>
      <c r="AF67">
        <v>3</v>
      </c>
      <c r="AG67">
        <v>0</v>
      </c>
      <c r="AH67">
        <v>0</v>
      </c>
      <c r="AI67">
        <v>1</v>
      </c>
      <c r="AJ67">
        <v>0</v>
      </c>
      <c r="AK67">
        <v>0</v>
      </c>
      <c r="AL67">
        <v>0</v>
      </c>
      <c r="AM67">
        <v>0</v>
      </c>
      <c r="AN67">
        <v>0</v>
      </c>
      <c r="AO67">
        <v>0</v>
      </c>
      <c r="AP67">
        <v>0</v>
      </c>
      <c r="AQ67">
        <v>0</v>
      </c>
      <c r="AR67">
        <v>0</v>
      </c>
      <c r="AS67">
        <v>0</v>
      </c>
      <c r="AT67">
        <v>0</v>
      </c>
      <c r="AU67">
        <v>0</v>
      </c>
      <c r="AV67">
        <v>0</v>
      </c>
      <c r="AW67">
        <v>0</v>
      </c>
      <c r="AX67">
        <v>8</v>
      </c>
      <c r="AY67">
        <v>0</v>
      </c>
      <c r="AZ67">
        <v>140</v>
      </c>
      <c r="BA67">
        <v>5</v>
      </c>
      <c r="BB67">
        <v>371</v>
      </c>
      <c r="BC67">
        <v>1263</v>
      </c>
      <c r="BD67">
        <v>907</v>
      </c>
      <c r="BE67">
        <v>321</v>
      </c>
      <c r="BF67">
        <v>93</v>
      </c>
      <c r="BG67">
        <v>5974</v>
      </c>
      <c r="BH67">
        <v>0</v>
      </c>
      <c r="BI67">
        <v>58</v>
      </c>
      <c r="BJ67">
        <v>1768</v>
      </c>
      <c r="BK67">
        <v>185</v>
      </c>
      <c r="BL67">
        <v>3742</v>
      </c>
      <c r="BM67">
        <v>65</v>
      </c>
      <c r="BN67">
        <v>5</v>
      </c>
      <c r="BO67">
        <v>0</v>
      </c>
      <c r="BP67">
        <v>5</v>
      </c>
      <c r="BQ67">
        <v>0</v>
      </c>
      <c r="BR67">
        <v>56</v>
      </c>
      <c r="BS67">
        <v>3</v>
      </c>
      <c r="BT67">
        <v>204</v>
      </c>
      <c r="BU67">
        <v>282</v>
      </c>
      <c r="BV67">
        <v>17</v>
      </c>
      <c r="BW67">
        <v>81</v>
      </c>
      <c r="BX67">
        <v>58</v>
      </c>
      <c r="BY67">
        <v>330</v>
      </c>
      <c r="BZ67">
        <v>7</v>
      </c>
      <c r="CA67">
        <v>0</v>
      </c>
      <c r="CB67">
        <v>111</v>
      </c>
      <c r="CC67">
        <v>4</v>
      </c>
      <c r="CD67">
        <v>327</v>
      </c>
      <c r="CE67">
        <v>906</v>
      </c>
      <c r="CF67">
        <v>679</v>
      </c>
      <c r="CG67">
        <v>221</v>
      </c>
      <c r="CH67">
        <v>86</v>
      </c>
      <c r="CI67">
        <v>2488</v>
      </c>
    </row>
    <row r="68" spans="1:87" x14ac:dyDescent="0.25">
      <c r="A68" t="s">
        <v>512</v>
      </c>
      <c r="B68" t="s">
        <v>524</v>
      </c>
      <c r="C68" t="s">
        <v>555</v>
      </c>
      <c r="D68" s="1">
        <v>44872</v>
      </c>
      <c r="E68">
        <v>66</v>
      </c>
      <c r="F68">
        <v>2</v>
      </c>
      <c r="G68">
        <v>0</v>
      </c>
      <c r="H68">
        <v>5</v>
      </c>
      <c r="I68">
        <v>2</v>
      </c>
      <c r="J68">
        <v>0</v>
      </c>
      <c r="K68">
        <v>0</v>
      </c>
      <c r="L68">
        <v>0</v>
      </c>
      <c r="M68">
        <v>0</v>
      </c>
      <c r="N68">
        <v>167</v>
      </c>
      <c r="O68">
        <v>22</v>
      </c>
      <c r="P68">
        <v>1</v>
      </c>
      <c r="Q68">
        <v>0</v>
      </c>
      <c r="R68">
        <v>614</v>
      </c>
      <c r="S68">
        <v>121</v>
      </c>
      <c r="T68">
        <v>27</v>
      </c>
      <c r="U68">
        <v>12</v>
      </c>
      <c r="V68">
        <v>479</v>
      </c>
      <c r="W68">
        <v>143</v>
      </c>
      <c r="X68">
        <v>28</v>
      </c>
      <c r="Y68">
        <v>8</v>
      </c>
      <c r="Z68">
        <v>118</v>
      </c>
      <c r="AA68">
        <v>11</v>
      </c>
      <c r="AB68">
        <v>17</v>
      </c>
      <c r="AC68">
        <v>4</v>
      </c>
      <c r="AD68">
        <v>40</v>
      </c>
      <c r="AE68">
        <v>6</v>
      </c>
      <c r="AF68">
        <v>0</v>
      </c>
      <c r="AG68">
        <v>1</v>
      </c>
      <c r="AH68">
        <v>0</v>
      </c>
      <c r="AI68">
        <v>0</v>
      </c>
      <c r="AJ68">
        <v>0</v>
      </c>
      <c r="AK68">
        <v>0</v>
      </c>
      <c r="AL68">
        <v>0</v>
      </c>
      <c r="AM68">
        <v>0</v>
      </c>
      <c r="AN68">
        <v>0</v>
      </c>
      <c r="AO68">
        <v>0</v>
      </c>
      <c r="AP68">
        <v>0</v>
      </c>
      <c r="AQ68">
        <v>0</v>
      </c>
      <c r="AR68">
        <v>0</v>
      </c>
      <c r="AS68">
        <v>0</v>
      </c>
      <c r="AT68">
        <v>0</v>
      </c>
      <c r="AU68">
        <v>0</v>
      </c>
      <c r="AV68">
        <v>0</v>
      </c>
      <c r="AW68">
        <v>0</v>
      </c>
      <c r="AX68">
        <v>2</v>
      </c>
      <c r="AY68">
        <v>0</v>
      </c>
      <c r="AZ68">
        <v>55</v>
      </c>
      <c r="BA68">
        <v>0</v>
      </c>
      <c r="BB68">
        <v>142</v>
      </c>
      <c r="BC68">
        <v>431</v>
      </c>
      <c r="BD68">
        <v>286</v>
      </c>
      <c r="BE68">
        <v>83</v>
      </c>
      <c r="BF68">
        <v>33</v>
      </c>
      <c r="BG68">
        <v>2527</v>
      </c>
      <c r="BH68">
        <v>0</v>
      </c>
      <c r="BI68">
        <v>41</v>
      </c>
      <c r="BJ68">
        <v>821</v>
      </c>
      <c r="BK68">
        <v>97</v>
      </c>
      <c r="BL68">
        <v>1471</v>
      </c>
      <c r="BM68">
        <v>27</v>
      </c>
      <c r="BN68">
        <v>1</v>
      </c>
      <c r="BO68">
        <v>0</v>
      </c>
      <c r="BP68">
        <v>1</v>
      </c>
      <c r="BQ68">
        <v>0</v>
      </c>
      <c r="BR68">
        <v>20</v>
      </c>
      <c r="BS68">
        <v>0</v>
      </c>
      <c r="BT68">
        <v>58</v>
      </c>
      <c r="BU68">
        <v>66</v>
      </c>
      <c r="BV68">
        <v>5</v>
      </c>
      <c r="BW68">
        <v>32</v>
      </c>
      <c r="BX68">
        <v>22</v>
      </c>
      <c r="BY68">
        <v>111</v>
      </c>
      <c r="BZ68">
        <v>2</v>
      </c>
      <c r="CA68">
        <v>0</v>
      </c>
      <c r="CB68">
        <v>45</v>
      </c>
      <c r="CC68">
        <v>0</v>
      </c>
      <c r="CD68">
        <v>126</v>
      </c>
      <c r="CE68">
        <v>308</v>
      </c>
      <c r="CF68">
        <v>209</v>
      </c>
      <c r="CG68">
        <v>56</v>
      </c>
      <c r="CH68">
        <v>30</v>
      </c>
      <c r="CI68">
        <v>893</v>
      </c>
    </row>
    <row r="69" spans="1:87" x14ac:dyDescent="0.25">
      <c r="A69" t="s">
        <v>512</v>
      </c>
      <c r="B69" t="s">
        <v>520</v>
      </c>
      <c r="C69" t="s">
        <v>556</v>
      </c>
      <c r="D69" s="1">
        <v>44872</v>
      </c>
      <c r="E69">
        <v>71</v>
      </c>
      <c r="F69">
        <v>3</v>
      </c>
      <c r="G69">
        <v>0</v>
      </c>
      <c r="H69">
        <v>9</v>
      </c>
      <c r="I69">
        <v>4</v>
      </c>
      <c r="J69">
        <v>0</v>
      </c>
      <c r="K69">
        <v>7</v>
      </c>
      <c r="L69">
        <v>0</v>
      </c>
      <c r="M69">
        <v>0</v>
      </c>
      <c r="N69">
        <v>239</v>
      </c>
      <c r="O69">
        <v>45</v>
      </c>
      <c r="P69">
        <v>4</v>
      </c>
      <c r="Q69">
        <v>6</v>
      </c>
      <c r="R69">
        <v>748</v>
      </c>
      <c r="S69">
        <v>69</v>
      </c>
      <c r="T69">
        <v>114</v>
      </c>
      <c r="U69">
        <v>18</v>
      </c>
      <c r="V69">
        <v>485</v>
      </c>
      <c r="W69">
        <v>45</v>
      </c>
      <c r="X69">
        <v>96</v>
      </c>
      <c r="Y69">
        <v>13</v>
      </c>
      <c r="Z69">
        <v>49</v>
      </c>
      <c r="AA69">
        <v>2</v>
      </c>
      <c r="AB69">
        <v>13</v>
      </c>
      <c r="AC69">
        <v>2</v>
      </c>
      <c r="AD69">
        <v>46</v>
      </c>
      <c r="AE69">
        <v>5</v>
      </c>
      <c r="AF69">
        <v>2</v>
      </c>
      <c r="AG69">
        <v>0</v>
      </c>
      <c r="AH69">
        <v>0</v>
      </c>
      <c r="AI69">
        <v>0</v>
      </c>
      <c r="AJ69">
        <v>0</v>
      </c>
      <c r="AK69">
        <v>0</v>
      </c>
      <c r="AL69">
        <v>0</v>
      </c>
      <c r="AM69">
        <v>0</v>
      </c>
      <c r="AN69">
        <v>0</v>
      </c>
      <c r="AO69">
        <v>0</v>
      </c>
      <c r="AP69">
        <v>0</v>
      </c>
      <c r="AQ69">
        <v>0</v>
      </c>
      <c r="AR69">
        <v>0</v>
      </c>
      <c r="AS69">
        <v>0</v>
      </c>
      <c r="AT69">
        <v>0</v>
      </c>
      <c r="AU69">
        <v>0</v>
      </c>
      <c r="AV69">
        <v>0</v>
      </c>
      <c r="AW69">
        <v>0</v>
      </c>
      <c r="AX69">
        <v>2</v>
      </c>
      <c r="AY69">
        <v>0</v>
      </c>
      <c r="AZ69">
        <v>52</v>
      </c>
      <c r="BA69">
        <v>7</v>
      </c>
      <c r="BB69">
        <v>183</v>
      </c>
      <c r="BC69">
        <v>518</v>
      </c>
      <c r="BD69">
        <v>320</v>
      </c>
      <c r="BE69">
        <v>30</v>
      </c>
      <c r="BF69">
        <v>39</v>
      </c>
      <c r="BG69">
        <v>2189</v>
      </c>
      <c r="BH69">
        <v>0</v>
      </c>
      <c r="BI69">
        <v>69</v>
      </c>
      <c r="BJ69">
        <v>589</v>
      </c>
      <c r="BK69">
        <v>155</v>
      </c>
      <c r="BL69">
        <v>1286</v>
      </c>
      <c r="BM69">
        <v>16</v>
      </c>
      <c r="BN69">
        <v>0</v>
      </c>
      <c r="BO69">
        <v>0</v>
      </c>
      <c r="BP69">
        <v>1</v>
      </c>
      <c r="BQ69">
        <v>0</v>
      </c>
      <c r="BR69">
        <v>15</v>
      </c>
      <c r="BS69">
        <v>1</v>
      </c>
      <c r="BT69">
        <v>71</v>
      </c>
      <c r="BU69">
        <v>93</v>
      </c>
      <c r="BV69">
        <v>2</v>
      </c>
      <c r="BW69">
        <v>29</v>
      </c>
      <c r="BX69">
        <v>17</v>
      </c>
      <c r="BY69">
        <v>149</v>
      </c>
      <c r="BZ69">
        <v>1</v>
      </c>
      <c r="CA69">
        <v>0</v>
      </c>
      <c r="CB69">
        <v>39</v>
      </c>
      <c r="CC69">
        <v>5</v>
      </c>
      <c r="CD69">
        <v>157</v>
      </c>
      <c r="CE69">
        <v>375</v>
      </c>
      <c r="CF69">
        <v>229</v>
      </c>
      <c r="CG69">
        <v>18</v>
      </c>
      <c r="CH69">
        <v>33</v>
      </c>
      <c r="CI69">
        <v>792</v>
      </c>
    </row>
    <row r="70" spans="1:87" x14ac:dyDescent="0.25">
      <c r="A70" t="s">
        <v>512</v>
      </c>
      <c r="B70" t="s">
        <v>532</v>
      </c>
      <c r="C70" t="s">
        <v>557</v>
      </c>
      <c r="D70" s="1">
        <v>44872</v>
      </c>
      <c r="E70">
        <v>226</v>
      </c>
      <c r="F70">
        <v>9</v>
      </c>
      <c r="G70">
        <v>0</v>
      </c>
      <c r="H70">
        <v>19</v>
      </c>
      <c r="I70">
        <v>10</v>
      </c>
      <c r="J70">
        <v>2</v>
      </c>
      <c r="K70">
        <v>6</v>
      </c>
      <c r="L70">
        <v>0</v>
      </c>
      <c r="M70">
        <v>0</v>
      </c>
      <c r="N70">
        <v>649</v>
      </c>
      <c r="O70">
        <v>44</v>
      </c>
      <c r="P70">
        <v>13</v>
      </c>
      <c r="Q70">
        <v>5</v>
      </c>
      <c r="R70">
        <v>2096</v>
      </c>
      <c r="S70">
        <v>201</v>
      </c>
      <c r="T70">
        <v>191</v>
      </c>
      <c r="U70">
        <v>43</v>
      </c>
      <c r="V70">
        <v>1618</v>
      </c>
      <c r="W70">
        <v>69</v>
      </c>
      <c r="X70">
        <v>184</v>
      </c>
      <c r="Y70">
        <v>25</v>
      </c>
      <c r="Z70">
        <v>420</v>
      </c>
      <c r="AA70">
        <v>16</v>
      </c>
      <c r="AB70">
        <v>68</v>
      </c>
      <c r="AC70">
        <v>22</v>
      </c>
      <c r="AD70">
        <v>136</v>
      </c>
      <c r="AE70">
        <v>13</v>
      </c>
      <c r="AF70">
        <v>5</v>
      </c>
      <c r="AG70">
        <v>1</v>
      </c>
      <c r="AH70">
        <v>0</v>
      </c>
      <c r="AI70">
        <v>2</v>
      </c>
      <c r="AJ70">
        <v>0</v>
      </c>
      <c r="AK70">
        <v>0</v>
      </c>
      <c r="AL70">
        <v>0</v>
      </c>
      <c r="AM70">
        <v>0</v>
      </c>
      <c r="AN70">
        <v>0</v>
      </c>
      <c r="AO70">
        <v>0</v>
      </c>
      <c r="AP70">
        <v>0</v>
      </c>
      <c r="AQ70">
        <v>0</v>
      </c>
      <c r="AR70">
        <v>0</v>
      </c>
      <c r="AS70">
        <v>1</v>
      </c>
      <c r="AT70">
        <v>0</v>
      </c>
      <c r="AU70">
        <v>0</v>
      </c>
      <c r="AV70">
        <v>0</v>
      </c>
      <c r="AW70">
        <v>0</v>
      </c>
      <c r="AX70">
        <v>7</v>
      </c>
      <c r="AY70">
        <v>0</v>
      </c>
      <c r="AZ70">
        <v>178</v>
      </c>
      <c r="BA70">
        <v>5</v>
      </c>
      <c r="BB70">
        <v>556</v>
      </c>
      <c r="BC70">
        <v>1557</v>
      </c>
      <c r="BD70">
        <v>1256</v>
      </c>
      <c r="BE70">
        <v>294</v>
      </c>
      <c r="BF70">
        <v>116</v>
      </c>
      <c r="BG70">
        <v>6819</v>
      </c>
      <c r="BH70">
        <v>0</v>
      </c>
      <c r="BI70">
        <v>38</v>
      </c>
      <c r="BJ70">
        <v>1905</v>
      </c>
      <c r="BK70">
        <v>612</v>
      </c>
      <c r="BL70">
        <v>3970</v>
      </c>
      <c r="BM70">
        <v>79</v>
      </c>
      <c r="BN70">
        <v>3</v>
      </c>
      <c r="BO70">
        <v>0</v>
      </c>
      <c r="BP70">
        <v>2</v>
      </c>
      <c r="BQ70">
        <v>0</v>
      </c>
      <c r="BR70">
        <v>62</v>
      </c>
      <c r="BS70">
        <v>2</v>
      </c>
      <c r="BT70">
        <v>331</v>
      </c>
      <c r="BU70">
        <v>444</v>
      </c>
      <c r="BV70">
        <v>23</v>
      </c>
      <c r="BW70">
        <v>109</v>
      </c>
      <c r="BX70">
        <v>57</v>
      </c>
      <c r="BY70">
        <v>462</v>
      </c>
      <c r="BZ70">
        <v>5</v>
      </c>
      <c r="CA70">
        <v>0</v>
      </c>
      <c r="CB70">
        <v>140</v>
      </c>
      <c r="CC70">
        <v>5</v>
      </c>
      <c r="CD70">
        <v>514</v>
      </c>
      <c r="CE70">
        <v>1159</v>
      </c>
      <c r="CF70">
        <v>997</v>
      </c>
      <c r="CG70">
        <v>215</v>
      </c>
      <c r="CH70">
        <v>106</v>
      </c>
      <c r="CI70">
        <v>2654</v>
      </c>
    </row>
    <row r="71" spans="1:87" x14ac:dyDescent="0.25">
      <c r="A71" t="s">
        <v>512</v>
      </c>
      <c r="B71" t="s">
        <v>532</v>
      </c>
      <c r="C71" t="s">
        <v>558</v>
      </c>
      <c r="D71" s="1">
        <v>44872</v>
      </c>
      <c r="E71">
        <v>145</v>
      </c>
      <c r="F71">
        <v>9</v>
      </c>
      <c r="G71">
        <v>0</v>
      </c>
      <c r="H71">
        <v>15</v>
      </c>
      <c r="I71">
        <v>8</v>
      </c>
      <c r="J71">
        <v>3</v>
      </c>
      <c r="K71">
        <v>1</v>
      </c>
      <c r="L71">
        <v>0</v>
      </c>
      <c r="M71">
        <v>0</v>
      </c>
      <c r="N71">
        <v>388</v>
      </c>
      <c r="O71">
        <v>43</v>
      </c>
      <c r="P71">
        <v>16</v>
      </c>
      <c r="Q71">
        <v>7</v>
      </c>
      <c r="R71">
        <v>1299</v>
      </c>
      <c r="S71">
        <v>165</v>
      </c>
      <c r="T71">
        <v>138</v>
      </c>
      <c r="U71">
        <v>41</v>
      </c>
      <c r="V71">
        <v>841</v>
      </c>
      <c r="W71">
        <v>73</v>
      </c>
      <c r="X71">
        <v>132</v>
      </c>
      <c r="Y71">
        <v>41</v>
      </c>
      <c r="Z71">
        <v>114</v>
      </c>
      <c r="AA71">
        <v>7</v>
      </c>
      <c r="AB71">
        <v>21</v>
      </c>
      <c r="AC71">
        <v>13</v>
      </c>
      <c r="AD71">
        <v>70</v>
      </c>
      <c r="AE71">
        <v>8</v>
      </c>
      <c r="AF71">
        <v>1</v>
      </c>
      <c r="AG71">
        <v>1</v>
      </c>
      <c r="AH71">
        <v>0</v>
      </c>
      <c r="AI71">
        <v>2</v>
      </c>
      <c r="AJ71">
        <v>0</v>
      </c>
      <c r="AK71">
        <v>0</v>
      </c>
      <c r="AL71">
        <v>0</v>
      </c>
      <c r="AM71">
        <v>0</v>
      </c>
      <c r="AN71">
        <v>0</v>
      </c>
      <c r="AO71">
        <v>0</v>
      </c>
      <c r="AP71">
        <v>0</v>
      </c>
      <c r="AQ71">
        <v>0</v>
      </c>
      <c r="AR71">
        <v>0</v>
      </c>
      <c r="AS71">
        <v>0</v>
      </c>
      <c r="AT71">
        <v>0</v>
      </c>
      <c r="AU71">
        <v>0</v>
      </c>
      <c r="AV71">
        <v>0</v>
      </c>
      <c r="AW71">
        <v>0</v>
      </c>
      <c r="AX71">
        <v>7</v>
      </c>
      <c r="AY71">
        <v>0</v>
      </c>
      <c r="AZ71">
        <v>111</v>
      </c>
      <c r="BA71">
        <v>1</v>
      </c>
      <c r="BB71">
        <v>317</v>
      </c>
      <c r="BC71">
        <v>917</v>
      </c>
      <c r="BD71">
        <v>575</v>
      </c>
      <c r="BE71">
        <v>65</v>
      </c>
      <c r="BF71">
        <v>59</v>
      </c>
      <c r="BG71">
        <v>3414</v>
      </c>
      <c r="BH71">
        <v>0</v>
      </c>
      <c r="BI71">
        <v>37</v>
      </c>
      <c r="BJ71">
        <v>646</v>
      </c>
      <c r="BK71">
        <v>785</v>
      </c>
      <c r="BL71">
        <v>1775</v>
      </c>
      <c r="BM71">
        <v>46</v>
      </c>
      <c r="BN71">
        <v>2</v>
      </c>
      <c r="BO71">
        <v>0</v>
      </c>
      <c r="BP71">
        <v>2</v>
      </c>
      <c r="BQ71">
        <v>0</v>
      </c>
      <c r="BR71">
        <v>38</v>
      </c>
      <c r="BS71">
        <v>0</v>
      </c>
      <c r="BT71">
        <v>148</v>
      </c>
      <c r="BU71">
        <v>170</v>
      </c>
      <c r="BV71">
        <v>4</v>
      </c>
      <c r="BW71">
        <v>45</v>
      </c>
      <c r="BX71">
        <v>37</v>
      </c>
      <c r="BY71">
        <v>210</v>
      </c>
      <c r="BZ71">
        <v>7</v>
      </c>
      <c r="CA71">
        <v>0</v>
      </c>
      <c r="CB71">
        <v>84</v>
      </c>
      <c r="CC71">
        <v>0</v>
      </c>
      <c r="CD71">
        <v>281</v>
      </c>
      <c r="CE71">
        <v>644</v>
      </c>
      <c r="CF71">
        <v>429</v>
      </c>
      <c r="CG71">
        <v>41</v>
      </c>
      <c r="CH71">
        <v>51</v>
      </c>
      <c r="CI71">
        <v>1019</v>
      </c>
    </row>
    <row r="72" spans="1:87" x14ac:dyDescent="0.25">
      <c r="A72" t="s">
        <v>512</v>
      </c>
      <c r="B72" t="s">
        <v>532</v>
      </c>
      <c r="C72" t="s">
        <v>559</v>
      </c>
      <c r="D72" s="1">
        <v>44872</v>
      </c>
      <c r="E72">
        <v>90</v>
      </c>
      <c r="F72">
        <v>1</v>
      </c>
      <c r="G72">
        <v>1</v>
      </c>
      <c r="H72">
        <v>3</v>
      </c>
      <c r="I72">
        <v>10</v>
      </c>
      <c r="J72">
        <v>4</v>
      </c>
      <c r="K72">
        <v>7</v>
      </c>
      <c r="L72">
        <v>1</v>
      </c>
      <c r="M72">
        <v>1</v>
      </c>
      <c r="N72">
        <v>98</v>
      </c>
      <c r="O72">
        <v>0</v>
      </c>
      <c r="P72">
        <v>4</v>
      </c>
      <c r="Q72">
        <v>5</v>
      </c>
      <c r="R72">
        <v>814</v>
      </c>
      <c r="S72">
        <v>16</v>
      </c>
      <c r="T72">
        <v>130</v>
      </c>
      <c r="U72">
        <v>48</v>
      </c>
      <c r="V72">
        <v>484</v>
      </c>
      <c r="W72">
        <v>5</v>
      </c>
      <c r="X72">
        <v>93</v>
      </c>
      <c r="Y72">
        <v>33</v>
      </c>
      <c r="Z72">
        <v>241</v>
      </c>
      <c r="AA72">
        <v>2</v>
      </c>
      <c r="AB72">
        <v>20</v>
      </c>
      <c r="AC72">
        <v>17</v>
      </c>
      <c r="AD72">
        <v>26</v>
      </c>
      <c r="AE72">
        <v>3</v>
      </c>
      <c r="AF72">
        <v>1</v>
      </c>
      <c r="AG72">
        <v>2</v>
      </c>
      <c r="AH72">
        <v>0</v>
      </c>
      <c r="AI72">
        <v>0</v>
      </c>
      <c r="AJ72">
        <v>0</v>
      </c>
      <c r="AK72">
        <v>0</v>
      </c>
      <c r="AL72">
        <v>0</v>
      </c>
      <c r="AM72">
        <v>0</v>
      </c>
      <c r="AN72">
        <v>0</v>
      </c>
      <c r="AO72">
        <v>0</v>
      </c>
      <c r="AP72">
        <v>0</v>
      </c>
      <c r="AQ72">
        <v>0</v>
      </c>
      <c r="AR72">
        <v>0</v>
      </c>
      <c r="AS72">
        <v>0</v>
      </c>
      <c r="AT72">
        <v>0</v>
      </c>
      <c r="AU72">
        <v>0</v>
      </c>
      <c r="AV72">
        <v>0</v>
      </c>
      <c r="AW72">
        <v>0</v>
      </c>
      <c r="AX72">
        <v>1</v>
      </c>
      <c r="AY72">
        <v>1</v>
      </c>
      <c r="AZ72">
        <v>70</v>
      </c>
      <c r="BA72">
        <v>5</v>
      </c>
      <c r="BB72">
        <v>82</v>
      </c>
      <c r="BC72">
        <v>591</v>
      </c>
      <c r="BD72">
        <v>336</v>
      </c>
      <c r="BE72">
        <v>185</v>
      </c>
      <c r="BF72">
        <v>19</v>
      </c>
      <c r="BG72">
        <v>5200</v>
      </c>
      <c r="BH72">
        <v>0</v>
      </c>
      <c r="BI72">
        <v>20</v>
      </c>
      <c r="BJ72">
        <v>749</v>
      </c>
      <c r="BK72">
        <v>800</v>
      </c>
      <c r="BL72">
        <v>3440</v>
      </c>
      <c r="BM72">
        <v>22</v>
      </c>
      <c r="BN72">
        <v>0</v>
      </c>
      <c r="BO72">
        <v>1</v>
      </c>
      <c r="BP72">
        <v>0</v>
      </c>
      <c r="BQ72">
        <v>1</v>
      </c>
      <c r="BR72">
        <v>19</v>
      </c>
      <c r="BS72">
        <v>5</v>
      </c>
      <c r="BT72">
        <v>32</v>
      </c>
      <c r="BU72">
        <v>81</v>
      </c>
      <c r="BV72">
        <v>9</v>
      </c>
      <c r="BW72">
        <v>79</v>
      </c>
      <c r="BX72">
        <v>4</v>
      </c>
      <c r="BY72">
        <v>140</v>
      </c>
      <c r="BZ72">
        <v>1</v>
      </c>
      <c r="CA72">
        <v>1</v>
      </c>
      <c r="CB72">
        <v>60</v>
      </c>
      <c r="CC72">
        <v>5</v>
      </c>
      <c r="CD72">
        <v>71</v>
      </c>
      <c r="CE72">
        <v>437</v>
      </c>
      <c r="CF72">
        <v>239</v>
      </c>
      <c r="CG72">
        <v>147</v>
      </c>
      <c r="CH72">
        <v>16</v>
      </c>
      <c r="CI72">
        <v>2492</v>
      </c>
    </row>
    <row r="73" spans="1:87" x14ac:dyDescent="0.25">
      <c r="A73" t="s">
        <v>560</v>
      </c>
      <c r="B73" t="s">
        <v>561</v>
      </c>
      <c r="C73" t="s">
        <v>562</v>
      </c>
      <c r="D73" s="1">
        <v>44872</v>
      </c>
      <c r="E73">
        <v>50</v>
      </c>
      <c r="F73">
        <v>2</v>
      </c>
      <c r="G73">
        <v>0</v>
      </c>
      <c r="H73">
        <v>1</v>
      </c>
      <c r="I73">
        <v>2</v>
      </c>
      <c r="J73">
        <v>0</v>
      </c>
      <c r="K73">
        <v>0</v>
      </c>
      <c r="L73">
        <v>0</v>
      </c>
      <c r="M73">
        <v>0</v>
      </c>
      <c r="N73">
        <v>143</v>
      </c>
      <c r="O73">
        <v>3</v>
      </c>
      <c r="P73">
        <v>8</v>
      </c>
      <c r="Q73">
        <v>10</v>
      </c>
      <c r="R73">
        <v>553</v>
      </c>
      <c r="S73">
        <v>12</v>
      </c>
      <c r="T73">
        <v>64</v>
      </c>
      <c r="U73">
        <v>37</v>
      </c>
      <c r="V73">
        <v>358</v>
      </c>
      <c r="W73">
        <v>8</v>
      </c>
      <c r="X73">
        <v>41</v>
      </c>
      <c r="Y73">
        <v>33</v>
      </c>
      <c r="Z73">
        <v>81</v>
      </c>
      <c r="AA73">
        <v>0</v>
      </c>
      <c r="AB73">
        <v>8</v>
      </c>
      <c r="AC73">
        <v>12</v>
      </c>
      <c r="AD73">
        <v>23</v>
      </c>
      <c r="AE73">
        <v>2</v>
      </c>
      <c r="AF73">
        <v>0</v>
      </c>
      <c r="AG73">
        <v>1</v>
      </c>
      <c r="AH73">
        <v>0</v>
      </c>
      <c r="AI73">
        <v>0</v>
      </c>
      <c r="AJ73">
        <v>0</v>
      </c>
      <c r="AK73">
        <v>0</v>
      </c>
      <c r="AL73">
        <v>0</v>
      </c>
      <c r="AM73">
        <v>0</v>
      </c>
      <c r="AN73">
        <v>0</v>
      </c>
      <c r="AO73">
        <v>0</v>
      </c>
      <c r="AP73">
        <v>0</v>
      </c>
      <c r="AQ73">
        <v>0</v>
      </c>
      <c r="AR73">
        <v>0</v>
      </c>
      <c r="AS73">
        <v>0</v>
      </c>
      <c r="AT73">
        <v>0</v>
      </c>
      <c r="AU73">
        <v>0</v>
      </c>
      <c r="AV73">
        <v>0</v>
      </c>
      <c r="AW73">
        <v>0</v>
      </c>
      <c r="AX73">
        <v>2</v>
      </c>
      <c r="AY73">
        <v>0</v>
      </c>
      <c r="AZ73">
        <v>45</v>
      </c>
      <c r="BA73">
        <v>0</v>
      </c>
      <c r="BB73">
        <v>119</v>
      </c>
      <c r="BC73">
        <v>427</v>
      </c>
      <c r="BD73">
        <v>267</v>
      </c>
      <c r="BE73">
        <v>57</v>
      </c>
      <c r="BF73">
        <v>19</v>
      </c>
      <c r="BG73">
        <v>1350</v>
      </c>
      <c r="BH73">
        <v>0</v>
      </c>
      <c r="BI73">
        <v>5</v>
      </c>
      <c r="BJ73">
        <v>206</v>
      </c>
      <c r="BK73">
        <v>337</v>
      </c>
      <c r="BL73">
        <v>736</v>
      </c>
      <c r="BM73">
        <v>14</v>
      </c>
      <c r="BN73">
        <v>1</v>
      </c>
      <c r="BO73">
        <v>0</v>
      </c>
      <c r="BP73">
        <v>0</v>
      </c>
      <c r="BQ73">
        <v>0</v>
      </c>
      <c r="BR73">
        <v>7</v>
      </c>
      <c r="BS73">
        <v>0</v>
      </c>
      <c r="BT73">
        <v>54</v>
      </c>
      <c r="BU73">
        <v>27</v>
      </c>
      <c r="BV73">
        <v>3</v>
      </c>
      <c r="BW73">
        <v>8</v>
      </c>
      <c r="BX73">
        <v>1</v>
      </c>
      <c r="BY73">
        <v>85</v>
      </c>
      <c r="BZ73">
        <v>2</v>
      </c>
      <c r="CA73">
        <v>0</v>
      </c>
      <c r="CB73">
        <v>36</v>
      </c>
      <c r="CC73">
        <v>0</v>
      </c>
      <c r="CD73">
        <v>104</v>
      </c>
      <c r="CE73">
        <v>317</v>
      </c>
      <c r="CF73">
        <v>207</v>
      </c>
      <c r="CG73">
        <v>35</v>
      </c>
      <c r="CH73">
        <v>17</v>
      </c>
      <c r="CI73">
        <v>364</v>
      </c>
    </row>
    <row r="74" spans="1:87" x14ac:dyDescent="0.25">
      <c r="A74" t="s">
        <v>560</v>
      </c>
      <c r="B74" t="s">
        <v>561</v>
      </c>
      <c r="C74" t="s">
        <v>563</v>
      </c>
      <c r="D74" s="1">
        <v>44872</v>
      </c>
      <c r="E74">
        <v>45</v>
      </c>
      <c r="F74">
        <v>0</v>
      </c>
      <c r="G74">
        <v>0</v>
      </c>
      <c r="H74">
        <v>1</v>
      </c>
      <c r="I74">
        <v>2</v>
      </c>
      <c r="J74">
        <v>3</v>
      </c>
      <c r="K74">
        <v>0</v>
      </c>
      <c r="L74">
        <v>0</v>
      </c>
      <c r="M74">
        <v>0</v>
      </c>
      <c r="N74">
        <v>164</v>
      </c>
      <c r="O74">
        <v>1</v>
      </c>
      <c r="P74">
        <v>11</v>
      </c>
      <c r="Q74">
        <v>12</v>
      </c>
      <c r="R74">
        <v>503</v>
      </c>
      <c r="S74">
        <v>9</v>
      </c>
      <c r="T74">
        <v>58</v>
      </c>
      <c r="U74">
        <v>22</v>
      </c>
      <c r="V74">
        <v>497</v>
      </c>
      <c r="W74">
        <v>1</v>
      </c>
      <c r="X74">
        <v>65</v>
      </c>
      <c r="Y74">
        <v>74</v>
      </c>
      <c r="Z74">
        <v>82</v>
      </c>
      <c r="AA74">
        <v>0</v>
      </c>
      <c r="AB74">
        <v>13</v>
      </c>
      <c r="AC74">
        <v>4</v>
      </c>
      <c r="AD74">
        <v>10</v>
      </c>
      <c r="AE74">
        <v>0</v>
      </c>
      <c r="AF74">
        <v>0</v>
      </c>
      <c r="AG74">
        <v>0</v>
      </c>
      <c r="AH74">
        <v>0</v>
      </c>
      <c r="AI74">
        <v>0</v>
      </c>
      <c r="AJ74">
        <v>0</v>
      </c>
      <c r="AK74">
        <v>0</v>
      </c>
      <c r="AL74">
        <v>0</v>
      </c>
      <c r="AM74">
        <v>0</v>
      </c>
      <c r="AN74">
        <v>0</v>
      </c>
      <c r="AO74">
        <v>0</v>
      </c>
      <c r="AP74">
        <v>0</v>
      </c>
      <c r="AQ74">
        <v>0</v>
      </c>
      <c r="AR74">
        <v>0</v>
      </c>
      <c r="AS74">
        <v>0</v>
      </c>
      <c r="AT74">
        <v>0</v>
      </c>
      <c r="AU74">
        <v>0</v>
      </c>
      <c r="AV74">
        <v>0</v>
      </c>
      <c r="AW74">
        <v>0</v>
      </c>
      <c r="AX74">
        <v>0</v>
      </c>
      <c r="AY74">
        <v>0</v>
      </c>
      <c r="AZ74">
        <v>38</v>
      </c>
      <c r="BA74">
        <v>0</v>
      </c>
      <c r="BB74">
        <v>139</v>
      </c>
      <c r="BC74">
        <v>400</v>
      </c>
      <c r="BD74">
        <v>342</v>
      </c>
      <c r="BE74">
        <v>63</v>
      </c>
      <c r="BF74">
        <v>9</v>
      </c>
      <c r="BG74">
        <v>1622</v>
      </c>
      <c r="BH74">
        <v>0</v>
      </c>
      <c r="BI74">
        <v>8</v>
      </c>
      <c r="BJ74">
        <v>421</v>
      </c>
      <c r="BK74">
        <v>338</v>
      </c>
      <c r="BL74">
        <v>791</v>
      </c>
      <c r="BM74">
        <v>12</v>
      </c>
      <c r="BN74">
        <v>0</v>
      </c>
      <c r="BO74">
        <v>0</v>
      </c>
      <c r="BP74">
        <v>0</v>
      </c>
      <c r="BQ74">
        <v>0</v>
      </c>
      <c r="BR74">
        <v>7</v>
      </c>
      <c r="BS74">
        <v>0</v>
      </c>
      <c r="BT74">
        <v>78</v>
      </c>
      <c r="BU74">
        <v>88</v>
      </c>
      <c r="BV74">
        <v>0</v>
      </c>
      <c r="BW74">
        <v>8</v>
      </c>
      <c r="BX74">
        <v>1</v>
      </c>
      <c r="BY74">
        <v>100</v>
      </c>
      <c r="BZ74">
        <v>0</v>
      </c>
      <c r="CA74">
        <v>0</v>
      </c>
      <c r="CB74">
        <v>29</v>
      </c>
      <c r="CC74">
        <v>0</v>
      </c>
      <c r="CD74">
        <v>130</v>
      </c>
      <c r="CE74">
        <v>298</v>
      </c>
      <c r="CF74">
        <v>274</v>
      </c>
      <c r="CG74">
        <v>39</v>
      </c>
      <c r="CH74">
        <v>9</v>
      </c>
      <c r="CI74">
        <v>383</v>
      </c>
    </row>
    <row r="75" spans="1:87" x14ac:dyDescent="0.25">
      <c r="A75" t="s">
        <v>560</v>
      </c>
      <c r="B75" t="s">
        <v>564</v>
      </c>
      <c r="C75" t="s">
        <v>565</v>
      </c>
      <c r="D75" s="1">
        <v>44872</v>
      </c>
      <c r="E75">
        <v>99</v>
      </c>
      <c r="F75">
        <v>3</v>
      </c>
      <c r="G75">
        <v>3</v>
      </c>
      <c r="H75">
        <v>2</v>
      </c>
      <c r="I75">
        <v>0</v>
      </c>
      <c r="J75">
        <v>0</v>
      </c>
      <c r="K75">
        <v>118</v>
      </c>
      <c r="L75">
        <v>3</v>
      </c>
      <c r="M75">
        <v>4</v>
      </c>
      <c r="N75">
        <v>567</v>
      </c>
      <c r="O75">
        <v>10</v>
      </c>
      <c r="P75">
        <v>0</v>
      </c>
      <c r="Q75">
        <v>1</v>
      </c>
      <c r="R75">
        <v>630</v>
      </c>
      <c r="S75">
        <v>18</v>
      </c>
      <c r="T75">
        <v>17</v>
      </c>
      <c r="U75">
        <v>12</v>
      </c>
      <c r="V75">
        <v>783</v>
      </c>
      <c r="W75">
        <v>22</v>
      </c>
      <c r="X75">
        <v>17</v>
      </c>
      <c r="Y75">
        <v>21</v>
      </c>
      <c r="Z75">
        <v>126</v>
      </c>
      <c r="AA75">
        <v>3</v>
      </c>
      <c r="AB75">
        <v>3</v>
      </c>
      <c r="AC75">
        <v>8</v>
      </c>
      <c r="AD75">
        <v>54</v>
      </c>
      <c r="AE75">
        <v>2</v>
      </c>
      <c r="AF75">
        <v>0</v>
      </c>
      <c r="AG75">
        <v>0</v>
      </c>
      <c r="AH75">
        <v>0</v>
      </c>
      <c r="AI75">
        <v>0</v>
      </c>
      <c r="AJ75">
        <v>0</v>
      </c>
      <c r="AK75">
        <v>0</v>
      </c>
      <c r="AL75">
        <v>0</v>
      </c>
      <c r="AM75">
        <v>1</v>
      </c>
      <c r="AN75">
        <v>0</v>
      </c>
      <c r="AO75">
        <v>0</v>
      </c>
      <c r="AP75">
        <v>0</v>
      </c>
      <c r="AQ75">
        <v>0</v>
      </c>
      <c r="AR75">
        <v>2</v>
      </c>
      <c r="AS75">
        <v>0</v>
      </c>
      <c r="AT75">
        <v>0</v>
      </c>
      <c r="AU75">
        <v>0</v>
      </c>
      <c r="AV75">
        <v>0</v>
      </c>
      <c r="AW75">
        <v>0</v>
      </c>
      <c r="AX75">
        <v>3</v>
      </c>
      <c r="AY75">
        <v>2</v>
      </c>
      <c r="AZ75">
        <v>96</v>
      </c>
      <c r="BA75">
        <v>107</v>
      </c>
      <c r="BB75">
        <v>554</v>
      </c>
      <c r="BC75">
        <v>573</v>
      </c>
      <c r="BD75">
        <v>717</v>
      </c>
      <c r="BE75">
        <v>108</v>
      </c>
      <c r="BF75">
        <v>52</v>
      </c>
      <c r="BG75">
        <v>1854</v>
      </c>
      <c r="BH75">
        <v>0</v>
      </c>
      <c r="BI75">
        <v>55</v>
      </c>
      <c r="BJ75">
        <v>170</v>
      </c>
      <c r="BK75">
        <v>96</v>
      </c>
      <c r="BL75">
        <v>1479</v>
      </c>
      <c r="BM75">
        <v>61</v>
      </c>
      <c r="BN75">
        <v>3</v>
      </c>
      <c r="BO75">
        <v>2</v>
      </c>
      <c r="BP75">
        <v>3</v>
      </c>
      <c r="BQ75">
        <v>2</v>
      </c>
      <c r="BR75">
        <v>49</v>
      </c>
      <c r="BS75">
        <v>103</v>
      </c>
      <c r="BT75">
        <v>445</v>
      </c>
      <c r="BU75">
        <v>252</v>
      </c>
      <c r="BV75">
        <v>5</v>
      </c>
      <c r="BW75">
        <v>24</v>
      </c>
      <c r="BX75">
        <v>45</v>
      </c>
      <c r="BY75">
        <v>213</v>
      </c>
      <c r="BZ75">
        <v>3</v>
      </c>
      <c r="CA75">
        <v>2</v>
      </c>
      <c r="CB75">
        <v>90</v>
      </c>
      <c r="CC75">
        <v>107</v>
      </c>
      <c r="CD75">
        <v>544</v>
      </c>
      <c r="CE75">
        <v>499</v>
      </c>
      <c r="CF75">
        <v>670</v>
      </c>
      <c r="CG75">
        <v>84</v>
      </c>
      <c r="CH75">
        <v>50</v>
      </c>
      <c r="CI75">
        <v>1103</v>
      </c>
    </row>
    <row r="76" spans="1:87" x14ac:dyDescent="0.25">
      <c r="A76" t="s">
        <v>560</v>
      </c>
      <c r="B76" t="s">
        <v>564</v>
      </c>
      <c r="C76" t="s">
        <v>566</v>
      </c>
      <c r="D76" s="1">
        <v>44872</v>
      </c>
      <c r="E76">
        <v>88</v>
      </c>
      <c r="F76">
        <v>2</v>
      </c>
      <c r="G76">
        <v>1</v>
      </c>
      <c r="H76">
        <v>3</v>
      </c>
      <c r="I76">
        <v>4</v>
      </c>
      <c r="J76">
        <v>3</v>
      </c>
      <c r="K76">
        <v>9</v>
      </c>
      <c r="L76">
        <v>0</v>
      </c>
      <c r="M76">
        <v>0</v>
      </c>
      <c r="N76">
        <v>590</v>
      </c>
      <c r="O76">
        <v>12</v>
      </c>
      <c r="P76">
        <v>5</v>
      </c>
      <c r="Q76">
        <v>4</v>
      </c>
      <c r="R76">
        <v>751</v>
      </c>
      <c r="S76">
        <v>23</v>
      </c>
      <c r="T76">
        <v>25</v>
      </c>
      <c r="U76">
        <v>33</v>
      </c>
      <c r="V76">
        <v>751</v>
      </c>
      <c r="W76">
        <v>4</v>
      </c>
      <c r="X76">
        <v>13</v>
      </c>
      <c r="Y76">
        <v>48</v>
      </c>
      <c r="Z76">
        <v>86</v>
      </c>
      <c r="AA76">
        <v>3</v>
      </c>
      <c r="AB76">
        <v>5</v>
      </c>
      <c r="AC76">
        <v>4</v>
      </c>
      <c r="AD76">
        <v>42</v>
      </c>
      <c r="AE76">
        <v>2</v>
      </c>
      <c r="AF76">
        <v>0</v>
      </c>
      <c r="AG76">
        <v>1</v>
      </c>
      <c r="AH76">
        <v>0</v>
      </c>
      <c r="AI76">
        <v>0</v>
      </c>
      <c r="AJ76">
        <v>0</v>
      </c>
      <c r="AK76">
        <v>0</v>
      </c>
      <c r="AL76">
        <v>0</v>
      </c>
      <c r="AM76">
        <v>0</v>
      </c>
      <c r="AN76">
        <v>0</v>
      </c>
      <c r="AO76">
        <v>0</v>
      </c>
      <c r="AP76">
        <v>0</v>
      </c>
      <c r="AQ76">
        <v>0</v>
      </c>
      <c r="AR76">
        <v>0</v>
      </c>
      <c r="AS76">
        <v>0</v>
      </c>
      <c r="AT76">
        <v>0</v>
      </c>
      <c r="AU76">
        <v>0</v>
      </c>
      <c r="AV76">
        <v>0</v>
      </c>
      <c r="AW76">
        <v>0</v>
      </c>
      <c r="AX76">
        <v>2</v>
      </c>
      <c r="AY76">
        <v>1</v>
      </c>
      <c r="AZ76">
        <v>78</v>
      </c>
      <c r="BA76">
        <v>9</v>
      </c>
      <c r="BB76">
        <v>565</v>
      </c>
      <c r="BC76">
        <v>656</v>
      </c>
      <c r="BD76">
        <v>676</v>
      </c>
      <c r="BE76">
        <v>71</v>
      </c>
      <c r="BF76">
        <v>39</v>
      </c>
      <c r="BG76">
        <v>1471</v>
      </c>
      <c r="BH76">
        <v>0</v>
      </c>
      <c r="BI76">
        <v>12</v>
      </c>
      <c r="BJ76">
        <v>36</v>
      </c>
      <c r="BK76">
        <v>324</v>
      </c>
      <c r="BL76">
        <v>1043</v>
      </c>
      <c r="BM76">
        <v>38</v>
      </c>
      <c r="BN76">
        <v>0</v>
      </c>
      <c r="BO76">
        <v>0</v>
      </c>
      <c r="BP76">
        <v>0</v>
      </c>
      <c r="BQ76">
        <v>0</v>
      </c>
      <c r="BR76">
        <v>30</v>
      </c>
      <c r="BS76">
        <v>8</v>
      </c>
      <c r="BT76">
        <v>403</v>
      </c>
      <c r="BU76">
        <v>208</v>
      </c>
      <c r="BV76">
        <v>3</v>
      </c>
      <c r="BW76">
        <v>18</v>
      </c>
      <c r="BX76">
        <v>6</v>
      </c>
      <c r="BY76">
        <v>224</v>
      </c>
      <c r="BZ76">
        <v>2</v>
      </c>
      <c r="CA76">
        <v>1</v>
      </c>
      <c r="CB76">
        <v>69</v>
      </c>
      <c r="CC76">
        <v>9</v>
      </c>
      <c r="CD76">
        <v>552</v>
      </c>
      <c r="CE76">
        <v>548</v>
      </c>
      <c r="CF76">
        <v>588</v>
      </c>
      <c r="CG76">
        <v>47</v>
      </c>
      <c r="CH76">
        <v>36</v>
      </c>
      <c r="CI76">
        <v>620</v>
      </c>
    </row>
    <row r="77" spans="1:87" x14ac:dyDescent="0.25">
      <c r="A77" t="s">
        <v>560</v>
      </c>
      <c r="B77" t="s">
        <v>567</v>
      </c>
      <c r="C77" t="s">
        <v>568</v>
      </c>
      <c r="D77" s="1">
        <v>44872</v>
      </c>
      <c r="E77">
        <v>49</v>
      </c>
      <c r="F77">
        <v>0</v>
      </c>
      <c r="G77">
        <v>0</v>
      </c>
      <c r="H77">
        <v>0</v>
      </c>
      <c r="I77">
        <v>1</v>
      </c>
      <c r="J77">
        <v>0</v>
      </c>
      <c r="K77">
        <v>10</v>
      </c>
      <c r="L77">
        <v>0</v>
      </c>
      <c r="M77">
        <v>0</v>
      </c>
      <c r="N77">
        <v>509</v>
      </c>
      <c r="O77">
        <v>1</v>
      </c>
      <c r="P77">
        <v>4</v>
      </c>
      <c r="Q77">
        <v>11</v>
      </c>
      <c r="R77">
        <v>419</v>
      </c>
      <c r="S77">
        <v>8</v>
      </c>
      <c r="T77">
        <v>12</v>
      </c>
      <c r="U77">
        <v>11</v>
      </c>
      <c r="V77">
        <v>697</v>
      </c>
      <c r="W77">
        <v>6</v>
      </c>
      <c r="X77">
        <v>25</v>
      </c>
      <c r="Y77">
        <v>25</v>
      </c>
      <c r="Z77">
        <v>57</v>
      </c>
      <c r="AA77">
        <v>3</v>
      </c>
      <c r="AB77">
        <v>3</v>
      </c>
      <c r="AC77">
        <v>3</v>
      </c>
      <c r="AD77">
        <v>32</v>
      </c>
      <c r="AE77">
        <v>0</v>
      </c>
      <c r="AF77">
        <v>0</v>
      </c>
      <c r="AG77">
        <v>0</v>
      </c>
      <c r="AH77">
        <v>0</v>
      </c>
      <c r="AI77">
        <v>0</v>
      </c>
      <c r="AJ77">
        <v>0</v>
      </c>
      <c r="AK77">
        <v>0</v>
      </c>
      <c r="AL77">
        <v>0</v>
      </c>
      <c r="AM77">
        <v>0</v>
      </c>
      <c r="AN77">
        <v>0</v>
      </c>
      <c r="AO77">
        <v>0</v>
      </c>
      <c r="AP77">
        <v>0</v>
      </c>
      <c r="AQ77">
        <v>0</v>
      </c>
      <c r="AR77">
        <v>0</v>
      </c>
      <c r="AS77">
        <v>0</v>
      </c>
      <c r="AT77">
        <v>0</v>
      </c>
      <c r="AU77">
        <v>0</v>
      </c>
      <c r="AV77">
        <v>0</v>
      </c>
      <c r="AW77">
        <v>0</v>
      </c>
      <c r="AX77">
        <v>0</v>
      </c>
      <c r="AY77">
        <v>0</v>
      </c>
      <c r="AZ77">
        <v>48</v>
      </c>
      <c r="BA77">
        <v>10</v>
      </c>
      <c r="BB77">
        <v>487</v>
      </c>
      <c r="BC77">
        <v>378</v>
      </c>
      <c r="BD77">
        <v>632</v>
      </c>
      <c r="BE77">
        <v>47</v>
      </c>
      <c r="BF77">
        <v>32</v>
      </c>
      <c r="BG77">
        <v>1181</v>
      </c>
      <c r="BH77">
        <v>0</v>
      </c>
      <c r="BI77">
        <v>11</v>
      </c>
      <c r="BJ77">
        <v>82</v>
      </c>
      <c r="BK77">
        <v>199</v>
      </c>
      <c r="BL77">
        <v>854</v>
      </c>
      <c r="BM77">
        <v>31</v>
      </c>
      <c r="BN77">
        <v>0</v>
      </c>
      <c r="BO77">
        <v>0</v>
      </c>
      <c r="BP77">
        <v>0</v>
      </c>
      <c r="BQ77">
        <v>0</v>
      </c>
      <c r="BR77">
        <v>24</v>
      </c>
      <c r="BS77">
        <v>10</v>
      </c>
      <c r="BT77">
        <v>332</v>
      </c>
      <c r="BU77">
        <v>196</v>
      </c>
      <c r="BV77">
        <v>6</v>
      </c>
      <c r="BW77">
        <v>27</v>
      </c>
      <c r="BX77">
        <v>24</v>
      </c>
      <c r="BY77">
        <v>160</v>
      </c>
      <c r="BZ77">
        <v>0</v>
      </c>
      <c r="CA77">
        <v>0</v>
      </c>
      <c r="CB77">
        <v>47</v>
      </c>
      <c r="CC77">
        <v>10</v>
      </c>
      <c r="CD77">
        <v>472</v>
      </c>
      <c r="CE77">
        <v>342</v>
      </c>
      <c r="CF77">
        <v>579</v>
      </c>
      <c r="CG77">
        <v>36</v>
      </c>
      <c r="CH77">
        <v>32</v>
      </c>
      <c r="CI77">
        <v>602</v>
      </c>
    </row>
    <row r="78" spans="1:87" x14ac:dyDescent="0.25">
      <c r="A78" t="s">
        <v>560</v>
      </c>
      <c r="B78" t="s">
        <v>567</v>
      </c>
      <c r="C78" t="s">
        <v>569</v>
      </c>
      <c r="D78" s="1">
        <v>44872</v>
      </c>
      <c r="E78">
        <v>49</v>
      </c>
      <c r="F78">
        <v>0</v>
      </c>
      <c r="G78">
        <v>0</v>
      </c>
      <c r="H78">
        <v>0</v>
      </c>
      <c r="I78">
        <v>0</v>
      </c>
      <c r="J78">
        <v>5</v>
      </c>
      <c r="K78">
        <v>1</v>
      </c>
      <c r="L78">
        <v>0</v>
      </c>
      <c r="M78">
        <v>1</v>
      </c>
      <c r="N78">
        <v>356</v>
      </c>
      <c r="O78">
        <v>0</v>
      </c>
      <c r="P78">
        <v>0</v>
      </c>
      <c r="Q78">
        <v>54</v>
      </c>
      <c r="R78">
        <v>388</v>
      </c>
      <c r="S78">
        <v>1</v>
      </c>
      <c r="T78">
        <v>0</v>
      </c>
      <c r="U78">
        <v>82</v>
      </c>
      <c r="V78">
        <v>620</v>
      </c>
      <c r="W78">
        <v>1</v>
      </c>
      <c r="X78">
        <v>3</v>
      </c>
      <c r="Y78">
        <v>129</v>
      </c>
      <c r="Z78">
        <v>45</v>
      </c>
      <c r="AA78">
        <v>0</v>
      </c>
      <c r="AB78">
        <v>1</v>
      </c>
      <c r="AC78">
        <v>9</v>
      </c>
      <c r="AD78">
        <v>3</v>
      </c>
      <c r="AE78">
        <v>0</v>
      </c>
      <c r="AF78">
        <v>0</v>
      </c>
      <c r="AG78">
        <v>1</v>
      </c>
      <c r="AH78">
        <v>0</v>
      </c>
      <c r="AI78">
        <v>0</v>
      </c>
      <c r="AJ78">
        <v>0</v>
      </c>
      <c r="AK78">
        <v>0</v>
      </c>
      <c r="AL78">
        <v>0</v>
      </c>
      <c r="AM78">
        <v>0</v>
      </c>
      <c r="AN78">
        <v>0</v>
      </c>
      <c r="AO78">
        <v>0</v>
      </c>
      <c r="AP78">
        <v>0</v>
      </c>
      <c r="AQ78">
        <v>0</v>
      </c>
      <c r="AR78">
        <v>0</v>
      </c>
      <c r="AS78">
        <v>0</v>
      </c>
      <c r="AT78">
        <v>0</v>
      </c>
      <c r="AU78">
        <v>0</v>
      </c>
      <c r="AV78">
        <v>0</v>
      </c>
      <c r="AW78">
        <v>0</v>
      </c>
      <c r="AX78">
        <v>0</v>
      </c>
      <c r="AY78">
        <v>0</v>
      </c>
      <c r="AZ78">
        <v>40</v>
      </c>
      <c r="BA78">
        <v>0</v>
      </c>
      <c r="BB78">
        <v>212</v>
      </c>
      <c r="BC78">
        <v>271</v>
      </c>
      <c r="BD78">
        <v>431</v>
      </c>
      <c r="BE78">
        <v>32</v>
      </c>
      <c r="BF78">
        <v>1</v>
      </c>
      <c r="BG78">
        <v>1697</v>
      </c>
      <c r="BH78">
        <v>0</v>
      </c>
      <c r="BI78">
        <v>2</v>
      </c>
      <c r="BJ78">
        <v>10</v>
      </c>
      <c r="BK78">
        <v>664</v>
      </c>
      <c r="BL78">
        <v>923</v>
      </c>
      <c r="BM78">
        <v>26</v>
      </c>
      <c r="BN78">
        <v>0</v>
      </c>
      <c r="BO78">
        <v>0</v>
      </c>
      <c r="BP78">
        <v>0</v>
      </c>
      <c r="BQ78">
        <v>0</v>
      </c>
      <c r="BR78">
        <v>23</v>
      </c>
      <c r="BS78">
        <v>0</v>
      </c>
      <c r="BT78">
        <v>197</v>
      </c>
      <c r="BU78">
        <v>133</v>
      </c>
      <c r="BV78">
        <v>5</v>
      </c>
      <c r="BW78">
        <v>25</v>
      </c>
      <c r="BX78">
        <v>0</v>
      </c>
      <c r="BY78">
        <v>83</v>
      </c>
      <c r="BZ78">
        <v>0</v>
      </c>
      <c r="CA78">
        <v>0</v>
      </c>
      <c r="CB78">
        <v>38</v>
      </c>
      <c r="CC78">
        <v>0</v>
      </c>
      <c r="CD78">
        <v>202</v>
      </c>
      <c r="CE78">
        <v>223</v>
      </c>
      <c r="CF78">
        <v>354</v>
      </c>
      <c r="CG78">
        <v>24</v>
      </c>
      <c r="CH78">
        <v>1</v>
      </c>
      <c r="CI78">
        <v>560</v>
      </c>
    </row>
    <row r="79" spans="1:87" x14ac:dyDescent="0.25">
      <c r="A79" t="s">
        <v>560</v>
      </c>
      <c r="B79" t="s">
        <v>561</v>
      </c>
      <c r="C79" t="s">
        <v>570</v>
      </c>
      <c r="D79" s="1">
        <v>44872</v>
      </c>
      <c r="E79">
        <v>118</v>
      </c>
      <c r="F79">
        <v>4</v>
      </c>
      <c r="G79">
        <v>0</v>
      </c>
      <c r="H79">
        <v>9</v>
      </c>
      <c r="I79">
        <v>8</v>
      </c>
      <c r="J79">
        <v>0</v>
      </c>
      <c r="K79">
        <v>6</v>
      </c>
      <c r="L79">
        <v>0</v>
      </c>
      <c r="M79">
        <v>1</v>
      </c>
      <c r="N79">
        <v>511</v>
      </c>
      <c r="O79">
        <v>20</v>
      </c>
      <c r="P79">
        <v>12</v>
      </c>
      <c r="Q79">
        <v>16</v>
      </c>
      <c r="R79">
        <v>1104</v>
      </c>
      <c r="S79">
        <v>58</v>
      </c>
      <c r="T79">
        <v>78</v>
      </c>
      <c r="U79">
        <v>35</v>
      </c>
      <c r="V79">
        <v>827</v>
      </c>
      <c r="W79">
        <v>23</v>
      </c>
      <c r="X79">
        <v>62</v>
      </c>
      <c r="Y79">
        <v>52</v>
      </c>
      <c r="Z79">
        <v>139</v>
      </c>
      <c r="AA79">
        <v>3</v>
      </c>
      <c r="AB79">
        <v>19</v>
      </c>
      <c r="AC79">
        <v>10</v>
      </c>
      <c r="AD79">
        <v>56</v>
      </c>
      <c r="AE79">
        <v>0</v>
      </c>
      <c r="AF79">
        <v>0</v>
      </c>
      <c r="AG79">
        <v>2</v>
      </c>
      <c r="AH79">
        <v>0</v>
      </c>
      <c r="AI79">
        <v>0</v>
      </c>
      <c r="AJ79">
        <v>0</v>
      </c>
      <c r="AK79">
        <v>0</v>
      </c>
      <c r="AL79">
        <v>0</v>
      </c>
      <c r="AM79">
        <v>0</v>
      </c>
      <c r="AN79">
        <v>0</v>
      </c>
      <c r="AO79">
        <v>0</v>
      </c>
      <c r="AP79">
        <v>0</v>
      </c>
      <c r="AQ79">
        <v>0</v>
      </c>
      <c r="AR79">
        <v>0</v>
      </c>
      <c r="AS79">
        <v>0</v>
      </c>
      <c r="AT79">
        <v>0</v>
      </c>
      <c r="AU79">
        <v>0</v>
      </c>
      <c r="AV79">
        <v>0</v>
      </c>
      <c r="AW79">
        <v>0</v>
      </c>
      <c r="AX79">
        <v>4</v>
      </c>
      <c r="AY79">
        <v>0</v>
      </c>
      <c r="AZ79">
        <v>98</v>
      </c>
      <c r="BA79">
        <v>5</v>
      </c>
      <c r="BB79">
        <v>459</v>
      </c>
      <c r="BC79">
        <v>907</v>
      </c>
      <c r="BD79">
        <v>677</v>
      </c>
      <c r="BE79">
        <v>101</v>
      </c>
      <c r="BF79">
        <v>53</v>
      </c>
      <c r="BG79">
        <v>2584</v>
      </c>
      <c r="BH79">
        <v>0</v>
      </c>
      <c r="BI79">
        <v>63</v>
      </c>
      <c r="BJ79">
        <v>581</v>
      </c>
      <c r="BK79">
        <v>266</v>
      </c>
      <c r="BL79">
        <v>1548</v>
      </c>
      <c r="BM79">
        <v>53</v>
      </c>
      <c r="BN79">
        <v>2</v>
      </c>
      <c r="BO79">
        <v>0</v>
      </c>
      <c r="BP79">
        <v>1</v>
      </c>
      <c r="BQ79">
        <v>0</v>
      </c>
      <c r="BR79">
        <v>40</v>
      </c>
      <c r="BS79">
        <v>3</v>
      </c>
      <c r="BT79">
        <v>251</v>
      </c>
      <c r="BU79">
        <v>142</v>
      </c>
      <c r="BV79">
        <v>8</v>
      </c>
      <c r="BW79">
        <v>31</v>
      </c>
      <c r="BX79">
        <v>13</v>
      </c>
      <c r="BY79">
        <v>238</v>
      </c>
      <c r="BZ79">
        <v>4</v>
      </c>
      <c r="CA79">
        <v>0</v>
      </c>
      <c r="CB79">
        <v>87</v>
      </c>
      <c r="CC79">
        <v>4</v>
      </c>
      <c r="CD79">
        <v>437</v>
      </c>
      <c r="CE79">
        <v>722</v>
      </c>
      <c r="CF79">
        <v>558</v>
      </c>
      <c r="CG79">
        <v>72</v>
      </c>
      <c r="CH79">
        <v>47</v>
      </c>
      <c r="CI79">
        <v>867</v>
      </c>
    </row>
    <row r="80" spans="1:87" x14ac:dyDescent="0.25">
      <c r="A80" t="s">
        <v>560</v>
      </c>
      <c r="B80" t="s">
        <v>567</v>
      </c>
      <c r="C80" t="s">
        <v>571</v>
      </c>
      <c r="D80" s="1">
        <v>44872</v>
      </c>
      <c r="E80">
        <v>121</v>
      </c>
      <c r="F80">
        <v>3</v>
      </c>
      <c r="G80">
        <v>0</v>
      </c>
      <c r="H80">
        <v>5</v>
      </c>
      <c r="I80">
        <v>6</v>
      </c>
      <c r="J80">
        <v>1</v>
      </c>
      <c r="K80">
        <v>2</v>
      </c>
      <c r="L80">
        <v>1</v>
      </c>
      <c r="M80">
        <v>0</v>
      </c>
      <c r="N80">
        <v>641</v>
      </c>
      <c r="O80">
        <v>32</v>
      </c>
      <c r="P80">
        <v>18</v>
      </c>
      <c r="Q80">
        <v>5</v>
      </c>
      <c r="R80">
        <v>976</v>
      </c>
      <c r="S80">
        <v>54</v>
      </c>
      <c r="T80">
        <v>43</v>
      </c>
      <c r="U80">
        <v>20</v>
      </c>
      <c r="V80">
        <v>891</v>
      </c>
      <c r="W80">
        <v>39</v>
      </c>
      <c r="X80">
        <v>75</v>
      </c>
      <c r="Y80">
        <v>41</v>
      </c>
      <c r="Z80">
        <v>136</v>
      </c>
      <c r="AA80">
        <v>8</v>
      </c>
      <c r="AB80">
        <v>10</v>
      </c>
      <c r="AC80">
        <v>6</v>
      </c>
      <c r="AD80">
        <v>61</v>
      </c>
      <c r="AE80">
        <v>2</v>
      </c>
      <c r="AF80">
        <v>0</v>
      </c>
      <c r="AG80">
        <v>0</v>
      </c>
      <c r="AH80">
        <v>0</v>
      </c>
      <c r="AI80">
        <v>0</v>
      </c>
      <c r="AJ80">
        <v>0</v>
      </c>
      <c r="AK80">
        <v>0</v>
      </c>
      <c r="AL80">
        <v>0</v>
      </c>
      <c r="AM80">
        <v>0</v>
      </c>
      <c r="AN80">
        <v>0</v>
      </c>
      <c r="AO80">
        <v>0</v>
      </c>
      <c r="AP80">
        <v>1</v>
      </c>
      <c r="AQ80">
        <v>0</v>
      </c>
      <c r="AR80">
        <v>0</v>
      </c>
      <c r="AS80">
        <v>0</v>
      </c>
      <c r="AT80">
        <v>0</v>
      </c>
      <c r="AU80">
        <v>0</v>
      </c>
      <c r="AV80">
        <v>0</v>
      </c>
      <c r="AW80">
        <v>0</v>
      </c>
      <c r="AX80">
        <v>3</v>
      </c>
      <c r="AY80">
        <v>0</v>
      </c>
      <c r="AZ80">
        <v>106</v>
      </c>
      <c r="BA80">
        <v>1</v>
      </c>
      <c r="BB80">
        <v>580</v>
      </c>
      <c r="BC80">
        <v>840</v>
      </c>
      <c r="BD80">
        <v>722</v>
      </c>
      <c r="BE80">
        <v>108</v>
      </c>
      <c r="BF80">
        <v>58</v>
      </c>
      <c r="BG80">
        <v>2343</v>
      </c>
      <c r="BH80">
        <v>0</v>
      </c>
      <c r="BI80">
        <v>167</v>
      </c>
      <c r="BJ80">
        <v>409</v>
      </c>
      <c r="BK80">
        <v>255</v>
      </c>
      <c r="BL80">
        <v>1439</v>
      </c>
      <c r="BM80">
        <v>52</v>
      </c>
      <c r="BN80">
        <v>3</v>
      </c>
      <c r="BO80">
        <v>0</v>
      </c>
      <c r="BP80">
        <v>3</v>
      </c>
      <c r="BQ80">
        <v>0</v>
      </c>
      <c r="BR80">
        <v>36</v>
      </c>
      <c r="BS80">
        <v>0</v>
      </c>
      <c r="BT80">
        <v>377</v>
      </c>
      <c r="BU80">
        <v>188</v>
      </c>
      <c r="BV80">
        <v>4</v>
      </c>
      <c r="BW80">
        <v>36</v>
      </c>
      <c r="BX80">
        <v>43</v>
      </c>
      <c r="BY80">
        <v>252</v>
      </c>
      <c r="BZ80">
        <v>3</v>
      </c>
      <c r="CA80">
        <v>0</v>
      </c>
      <c r="CB80">
        <v>91</v>
      </c>
      <c r="CC80">
        <v>1</v>
      </c>
      <c r="CD80">
        <v>549</v>
      </c>
      <c r="CE80">
        <v>659</v>
      </c>
      <c r="CF80">
        <v>602</v>
      </c>
      <c r="CG80">
        <v>64</v>
      </c>
      <c r="CH80">
        <v>56</v>
      </c>
      <c r="CI80">
        <v>774</v>
      </c>
    </row>
    <row r="81" spans="1:87" x14ac:dyDescent="0.25">
      <c r="A81" t="s">
        <v>560</v>
      </c>
      <c r="B81" t="s">
        <v>561</v>
      </c>
      <c r="C81" t="s">
        <v>572</v>
      </c>
      <c r="D81" s="1">
        <v>44872</v>
      </c>
      <c r="E81">
        <v>93</v>
      </c>
      <c r="F81">
        <v>0</v>
      </c>
      <c r="G81">
        <v>3</v>
      </c>
      <c r="H81">
        <v>2</v>
      </c>
      <c r="I81">
        <v>7</v>
      </c>
      <c r="J81">
        <v>1</v>
      </c>
      <c r="K81">
        <v>9</v>
      </c>
      <c r="L81">
        <v>0</v>
      </c>
      <c r="M81">
        <v>0</v>
      </c>
      <c r="N81">
        <v>791</v>
      </c>
      <c r="O81">
        <v>7</v>
      </c>
      <c r="P81">
        <v>28</v>
      </c>
      <c r="Q81">
        <v>28</v>
      </c>
      <c r="R81">
        <v>957</v>
      </c>
      <c r="S81">
        <v>10</v>
      </c>
      <c r="T81">
        <v>88</v>
      </c>
      <c r="U81">
        <v>54</v>
      </c>
      <c r="V81">
        <v>1050</v>
      </c>
      <c r="W81">
        <v>6</v>
      </c>
      <c r="X81">
        <v>87</v>
      </c>
      <c r="Y81">
        <v>62</v>
      </c>
      <c r="Z81">
        <v>149</v>
      </c>
      <c r="AA81">
        <v>0</v>
      </c>
      <c r="AB81">
        <v>13</v>
      </c>
      <c r="AC81">
        <v>20</v>
      </c>
      <c r="AD81">
        <v>33</v>
      </c>
      <c r="AE81">
        <v>0</v>
      </c>
      <c r="AF81">
        <v>0</v>
      </c>
      <c r="AG81">
        <v>2</v>
      </c>
      <c r="AH81">
        <v>0</v>
      </c>
      <c r="AI81">
        <v>0</v>
      </c>
      <c r="AJ81">
        <v>0</v>
      </c>
      <c r="AK81">
        <v>0</v>
      </c>
      <c r="AL81">
        <v>0</v>
      </c>
      <c r="AM81">
        <v>1</v>
      </c>
      <c r="AN81">
        <v>0</v>
      </c>
      <c r="AO81">
        <v>0</v>
      </c>
      <c r="AP81">
        <v>0</v>
      </c>
      <c r="AQ81">
        <v>0</v>
      </c>
      <c r="AR81">
        <v>0</v>
      </c>
      <c r="AS81">
        <v>0</v>
      </c>
      <c r="AT81">
        <v>0</v>
      </c>
      <c r="AU81">
        <v>0</v>
      </c>
      <c r="AV81">
        <v>0</v>
      </c>
      <c r="AW81">
        <v>0</v>
      </c>
      <c r="AX81">
        <v>0</v>
      </c>
      <c r="AY81">
        <v>2</v>
      </c>
      <c r="AZ81">
        <v>79</v>
      </c>
      <c r="BA81">
        <v>9</v>
      </c>
      <c r="BB81">
        <v>720</v>
      </c>
      <c r="BC81">
        <v>776</v>
      </c>
      <c r="BD81">
        <v>876</v>
      </c>
      <c r="BE81">
        <v>112</v>
      </c>
      <c r="BF81">
        <v>28</v>
      </c>
      <c r="BG81">
        <v>2484</v>
      </c>
      <c r="BH81">
        <v>0</v>
      </c>
      <c r="BI81">
        <v>37</v>
      </c>
      <c r="BJ81">
        <v>117</v>
      </c>
      <c r="BK81">
        <v>667</v>
      </c>
      <c r="BL81">
        <v>1566</v>
      </c>
      <c r="BM81">
        <v>44</v>
      </c>
      <c r="BN81">
        <v>0</v>
      </c>
      <c r="BO81">
        <v>2</v>
      </c>
      <c r="BP81">
        <v>0</v>
      </c>
      <c r="BQ81">
        <v>0</v>
      </c>
      <c r="BR81">
        <v>32</v>
      </c>
      <c r="BS81">
        <v>0</v>
      </c>
      <c r="BT81">
        <v>460</v>
      </c>
      <c r="BU81">
        <v>187</v>
      </c>
      <c r="BV81">
        <v>2</v>
      </c>
      <c r="BW81">
        <v>20</v>
      </c>
      <c r="BX81">
        <v>7</v>
      </c>
      <c r="BY81">
        <v>186</v>
      </c>
      <c r="BZ81">
        <v>0</v>
      </c>
      <c r="CA81">
        <v>2</v>
      </c>
      <c r="CB81">
        <v>70</v>
      </c>
      <c r="CC81">
        <v>9</v>
      </c>
      <c r="CD81">
        <v>697</v>
      </c>
      <c r="CE81">
        <v>618</v>
      </c>
      <c r="CF81">
        <v>745</v>
      </c>
      <c r="CG81">
        <v>65</v>
      </c>
      <c r="CH81">
        <v>25</v>
      </c>
      <c r="CI81">
        <v>886</v>
      </c>
    </row>
    <row r="82" spans="1:87" x14ac:dyDescent="0.25">
      <c r="A82" t="s">
        <v>560</v>
      </c>
      <c r="B82" t="s">
        <v>564</v>
      </c>
      <c r="C82" t="s">
        <v>573</v>
      </c>
      <c r="D82" s="1">
        <v>44872</v>
      </c>
      <c r="E82">
        <v>236</v>
      </c>
      <c r="F82">
        <v>9</v>
      </c>
      <c r="G82">
        <v>9</v>
      </c>
      <c r="H82">
        <v>3</v>
      </c>
      <c r="I82">
        <v>2</v>
      </c>
      <c r="J82">
        <v>4</v>
      </c>
      <c r="K82">
        <v>142</v>
      </c>
      <c r="L82">
        <v>1</v>
      </c>
      <c r="M82">
        <v>2</v>
      </c>
      <c r="N82">
        <v>2207</v>
      </c>
      <c r="O82">
        <v>21</v>
      </c>
      <c r="P82">
        <v>6</v>
      </c>
      <c r="Q82">
        <v>19</v>
      </c>
      <c r="R82">
        <v>1302</v>
      </c>
      <c r="S82">
        <v>25</v>
      </c>
      <c r="T82">
        <v>23</v>
      </c>
      <c r="U82">
        <v>32</v>
      </c>
      <c r="V82">
        <v>2243</v>
      </c>
      <c r="W82">
        <v>30</v>
      </c>
      <c r="X82">
        <v>12</v>
      </c>
      <c r="Y82">
        <v>58</v>
      </c>
      <c r="Z82">
        <v>301</v>
      </c>
      <c r="AA82">
        <v>6</v>
      </c>
      <c r="AB82">
        <v>5</v>
      </c>
      <c r="AC82">
        <v>11</v>
      </c>
      <c r="AD82">
        <v>70</v>
      </c>
      <c r="AE82">
        <v>1</v>
      </c>
      <c r="AF82">
        <v>0</v>
      </c>
      <c r="AG82">
        <v>1</v>
      </c>
      <c r="AH82">
        <v>0</v>
      </c>
      <c r="AI82">
        <v>0</v>
      </c>
      <c r="AJ82">
        <v>0</v>
      </c>
      <c r="AK82">
        <v>0</v>
      </c>
      <c r="AL82">
        <v>0</v>
      </c>
      <c r="AM82">
        <v>0</v>
      </c>
      <c r="AN82">
        <v>0</v>
      </c>
      <c r="AO82">
        <v>1</v>
      </c>
      <c r="AP82">
        <v>0</v>
      </c>
      <c r="AQ82">
        <v>0</v>
      </c>
      <c r="AR82">
        <v>0</v>
      </c>
      <c r="AS82">
        <v>0</v>
      </c>
      <c r="AT82">
        <v>0</v>
      </c>
      <c r="AU82">
        <v>0</v>
      </c>
      <c r="AV82">
        <v>0</v>
      </c>
      <c r="AW82">
        <v>0</v>
      </c>
      <c r="AX82">
        <v>9</v>
      </c>
      <c r="AY82">
        <v>8</v>
      </c>
      <c r="AZ82">
        <v>225</v>
      </c>
      <c r="BA82">
        <v>137</v>
      </c>
      <c r="BB82">
        <v>2157</v>
      </c>
      <c r="BC82">
        <v>1197</v>
      </c>
      <c r="BD82">
        <v>2126</v>
      </c>
      <c r="BE82">
        <v>272</v>
      </c>
      <c r="BF82">
        <v>67</v>
      </c>
      <c r="BG82">
        <v>3944</v>
      </c>
      <c r="BH82">
        <v>0</v>
      </c>
      <c r="BI82">
        <v>114</v>
      </c>
      <c r="BJ82">
        <v>40</v>
      </c>
      <c r="BK82">
        <v>406</v>
      </c>
      <c r="BL82">
        <v>3291</v>
      </c>
      <c r="BM82">
        <v>173</v>
      </c>
      <c r="BN82">
        <v>9</v>
      </c>
      <c r="BO82">
        <v>7</v>
      </c>
      <c r="BP82">
        <v>8</v>
      </c>
      <c r="BQ82">
        <v>6</v>
      </c>
      <c r="BR82">
        <v>130</v>
      </c>
      <c r="BS82">
        <v>114</v>
      </c>
      <c r="BT82">
        <v>1670</v>
      </c>
      <c r="BU82">
        <v>734</v>
      </c>
      <c r="BV82">
        <v>24</v>
      </c>
      <c r="BW82">
        <v>82</v>
      </c>
      <c r="BX82">
        <v>57</v>
      </c>
      <c r="BY82">
        <v>506</v>
      </c>
      <c r="BZ82">
        <v>9</v>
      </c>
      <c r="CA82">
        <v>8</v>
      </c>
      <c r="CB82">
        <v>218</v>
      </c>
      <c r="CC82">
        <v>136</v>
      </c>
      <c r="CD82">
        <v>2127</v>
      </c>
      <c r="CE82">
        <v>1094</v>
      </c>
      <c r="CF82">
        <v>1994</v>
      </c>
      <c r="CG82">
        <v>219</v>
      </c>
      <c r="CH82">
        <v>66</v>
      </c>
      <c r="CI82">
        <v>2537</v>
      </c>
    </row>
    <row r="83" spans="1:87" x14ac:dyDescent="0.25">
      <c r="A83" t="s">
        <v>560</v>
      </c>
      <c r="B83" t="s">
        <v>561</v>
      </c>
      <c r="C83" t="s">
        <v>574</v>
      </c>
      <c r="D83" s="1">
        <v>44872</v>
      </c>
      <c r="E83">
        <v>45</v>
      </c>
      <c r="F83">
        <v>0</v>
      </c>
      <c r="G83">
        <v>0</v>
      </c>
      <c r="H83">
        <v>0</v>
      </c>
      <c r="I83">
        <v>3</v>
      </c>
      <c r="J83">
        <v>0</v>
      </c>
      <c r="K83">
        <v>0</v>
      </c>
      <c r="L83">
        <v>0</v>
      </c>
      <c r="M83">
        <v>0</v>
      </c>
      <c r="N83">
        <v>372</v>
      </c>
      <c r="O83">
        <v>1</v>
      </c>
      <c r="P83">
        <v>10</v>
      </c>
      <c r="Q83">
        <v>3</v>
      </c>
      <c r="R83">
        <v>403</v>
      </c>
      <c r="S83">
        <v>6</v>
      </c>
      <c r="T83">
        <v>40</v>
      </c>
      <c r="U83">
        <v>8</v>
      </c>
      <c r="V83">
        <v>459</v>
      </c>
      <c r="W83">
        <v>7</v>
      </c>
      <c r="X83">
        <v>33</v>
      </c>
      <c r="Y83">
        <v>27</v>
      </c>
      <c r="Z83">
        <v>40</v>
      </c>
      <c r="AA83">
        <v>2</v>
      </c>
      <c r="AB83">
        <v>3</v>
      </c>
      <c r="AC83">
        <v>2</v>
      </c>
      <c r="AD83">
        <v>5</v>
      </c>
      <c r="AE83">
        <v>0</v>
      </c>
      <c r="AF83">
        <v>1</v>
      </c>
      <c r="AG83">
        <v>0</v>
      </c>
      <c r="AH83">
        <v>0</v>
      </c>
      <c r="AI83">
        <v>0</v>
      </c>
      <c r="AJ83">
        <v>0</v>
      </c>
      <c r="AK83">
        <v>0</v>
      </c>
      <c r="AL83">
        <v>0</v>
      </c>
      <c r="AM83">
        <v>0</v>
      </c>
      <c r="AN83">
        <v>0</v>
      </c>
      <c r="AO83">
        <v>0</v>
      </c>
      <c r="AP83">
        <v>0</v>
      </c>
      <c r="AQ83">
        <v>0</v>
      </c>
      <c r="AR83">
        <v>0</v>
      </c>
      <c r="AS83">
        <v>0</v>
      </c>
      <c r="AT83">
        <v>0</v>
      </c>
      <c r="AU83">
        <v>0</v>
      </c>
      <c r="AV83">
        <v>0</v>
      </c>
      <c r="AW83">
        <v>0</v>
      </c>
      <c r="AX83">
        <v>0</v>
      </c>
      <c r="AY83">
        <v>0</v>
      </c>
      <c r="AZ83">
        <v>42</v>
      </c>
      <c r="BA83">
        <v>0</v>
      </c>
      <c r="BB83">
        <v>356</v>
      </c>
      <c r="BC83">
        <v>340</v>
      </c>
      <c r="BD83">
        <v>387</v>
      </c>
      <c r="BE83">
        <v>31</v>
      </c>
      <c r="BF83">
        <v>4</v>
      </c>
      <c r="BG83">
        <v>1004</v>
      </c>
      <c r="BH83">
        <v>0</v>
      </c>
      <c r="BI83">
        <v>14</v>
      </c>
      <c r="BJ83">
        <v>125</v>
      </c>
      <c r="BK83">
        <v>171</v>
      </c>
      <c r="BL83">
        <v>653</v>
      </c>
      <c r="BM83">
        <v>24</v>
      </c>
      <c r="BN83">
        <v>0</v>
      </c>
      <c r="BO83">
        <v>0</v>
      </c>
      <c r="BP83">
        <v>0</v>
      </c>
      <c r="BQ83">
        <v>0</v>
      </c>
      <c r="BR83">
        <v>19</v>
      </c>
      <c r="BS83">
        <v>0</v>
      </c>
      <c r="BT83">
        <v>235</v>
      </c>
      <c r="BU83">
        <v>105</v>
      </c>
      <c r="BV83">
        <v>1</v>
      </c>
      <c r="BW83">
        <v>9</v>
      </c>
      <c r="BX83">
        <v>2</v>
      </c>
      <c r="BY83">
        <v>99</v>
      </c>
      <c r="BZ83">
        <v>0</v>
      </c>
      <c r="CA83">
        <v>0</v>
      </c>
      <c r="CB83">
        <v>39</v>
      </c>
      <c r="CC83">
        <v>0</v>
      </c>
      <c r="CD83">
        <v>346</v>
      </c>
      <c r="CE83">
        <v>287</v>
      </c>
      <c r="CF83">
        <v>337</v>
      </c>
      <c r="CG83">
        <v>23</v>
      </c>
      <c r="CH83">
        <v>3</v>
      </c>
      <c r="CI83">
        <v>407</v>
      </c>
    </row>
    <row r="84" spans="1:87" x14ac:dyDescent="0.25">
      <c r="A84" t="s">
        <v>560</v>
      </c>
      <c r="B84" t="s">
        <v>564</v>
      </c>
      <c r="C84" t="s">
        <v>575</v>
      </c>
      <c r="D84" s="1">
        <v>44872</v>
      </c>
      <c r="E84">
        <v>123</v>
      </c>
      <c r="F84">
        <v>2</v>
      </c>
      <c r="G84">
        <v>0</v>
      </c>
      <c r="H84">
        <v>2</v>
      </c>
      <c r="I84">
        <v>1</v>
      </c>
      <c r="J84">
        <v>1</v>
      </c>
      <c r="K84">
        <v>0</v>
      </c>
      <c r="L84">
        <v>0</v>
      </c>
      <c r="M84">
        <v>0</v>
      </c>
      <c r="N84">
        <v>1072</v>
      </c>
      <c r="O84">
        <v>16</v>
      </c>
      <c r="P84">
        <v>15</v>
      </c>
      <c r="Q84">
        <v>13</v>
      </c>
      <c r="R84">
        <v>787</v>
      </c>
      <c r="S84">
        <v>22</v>
      </c>
      <c r="T84">
        <v>27</v>
      </c>
      <c r="U84">
        <v>5</v>
      </c>
      <c r="V84">
        <v>1245</v>
      </c>
      <c r="W84">
        <v>23</v>
      </c>
      <c r="X84">
        <v>25</v>
      </c>
      <c r="Y84">
        <v>66</v>
      </c>
      <c r="Z84">
        <v>128</v>
      </c>
      <c r="AA84">
        <v>3</v>
      </c>
      <c r="AB84">
        <v>1</v>
      </c>
      <c r="AC84">
        <v>8</v>
      </c>
      <c r="AD84">
        <v>41</v>
      </c>
      <c r="AE84">
        <v>2</v>
      </c>
      <c r="AF84">
        <v>0</v>
      </c>
      <c r="AG84">
        <v>0</v>
      </c>
      <c r="AH84">
        <v>0</v>
      </c>
      <c r="AI84">
        <v>0</v>
      </c>
      <c r="AJ84">
        <v>0</v>
      </c>
      <c r="AK84">
        <v>0</v>
      </c>
      <c r="AL84">
        <v>0</v>
      </c>
      <c r="AM84">
        <v>0</v>
      </c>
      <c r="AN84">
        <v>0</v>
      </c>
      <c r="AO84">
        <v>0</v>
      </c>
      <c r="AP84">
        <v>0</v>
      </c>
      <c r="AQ84">
        <v>0</v>
      </c>
      <c r="AR84">
        <v>0</v>
      </c>
      <c r="AS84">
        <v>0</v>
      </c>
      <c r="AT84">
        <v>0</v>
      </c>
      <c r="AU84">
        <v>1</v>
      </c>
      <c r="AV84">
        <v>0</v>
      </c>
      <c r="AW84">
        <v>0</v>
      </c>
      <c r="AX84">
        <v>2</v>
      </c>
      <c r="AY84">
        <v>0</v>
      </c>
      <c r="AZ84">
        <v>118</v>
      </c>
      <c r="BA84">
        <v>0</v>
      </c>
      <c r="BB84">
        <v>1025</v>
      </c>
      <c r="BC84">
        <v>720</v>
      </c>
      <c r="BD84">
        <v>1123</v>
      </c>
      <c r="BE84">
        <v>115</v>
      </c>
      <c r="BF84">
        <v>39</v>
      </c>
      <c r="BG84">
        <v>2161</v>
      </c>
      <c r="BH84">
        <v>0</v>
      </c>
      <c r="BI84">
        <v>58</v>
      </c>
      <c r="BJ84">
        <v>47</v>
      </c>
      <c r="BK84">
        <v>295</v>
      </c>
      <c r="BL84">
        <v>1722</v>
      </c>
      <c r="BM84">
        <v>80</v>
      </c>
      <c r="BN84">
        <v>2</v>
      </c>
      <c r="BO84">
        <v>0</v>
      </c>
      <c r="BP84">
        <v>1</v>
      </c>
      <c r="BQ84">
        <v>0</v>
      </c>
      <c r="BR84">
        <v>64</v>
      </c>
      <c r="BS84">
        <v>0</v>
      </c>
      <c r="BT84">
        <v>797</v>
      </c>
      <c r="BU84">
        <v>427</v>
      </c>
      <c r="BV84">
        <v>5</v>
      </c>
      <c r="BW84">
        <v>41</v>
      </c>
      <c r="BX84">
        <v>34</v>
      </c>
      <c r="BY84">
        <v>281</v>
      </c>
      <c r="BZ84">
        <v>2</v>
      </c>
      <c r="CA84">
        <v>0</v>
      </c>
      <c r="CB84">
        <v>114</v>
      </c>
      <c r="CC84">
        <v>0</v>
      </c>
      <c r="CD84">
        <v>1014</v>
      </c>
      <c r="CE84">
        <v>650</v>
      </c>
      <c r="CF84">
        <v>1041</v>
      </c>
      <c r="CG84">
        <v>91</v>
      </c>
      <c r="CH84">
        <v>39</v>
      </c>
      <c r="CI84">
        <v>1278</v>
      </c>
    </row>
    <row r="85" spans="1:87" x14ac:dyDescent="0.25">
      <c r="A85" t="s">
        <v>560</v>
      </c>
      <c r="B85" t="s">
        <v>564</v>
      </c>
      <c r="C85" t="s">
        <v>576</v>
      </c>
      <c r="D85" s="1">
        <v>44872</v>
      </c>
      <c r="E85">
        <v>46</v>
      </c>
      <c r="F85">
        <v>1</v>
      </c>
      <c r="G85">
        <v>3</v>
      </c>
      <c r="H85">
        <v>1</v>
      </c>
      <c r="I85">
        <v>0</v>
      </c>
      <c r="J85">
        <v>1</v>
      </c>
      <c r="K85">
        <v>50</v>
      </c>
      <c r="L85">
        <v>2</v>
      </c>
      <c r="M85">
        <v>0</v>
      </c>
      <c r="N85">
        <v>366</v>
      </c>
      <c r="O85">
        <v>7</v>
      </c>
      <c r="P85">
        <v>0</v>
      </c>
      <c r="Q85">
        <v>3</v>
      </c>
      <c r="R85">
        <v>490</v>
      </c>
      <c r="S85">
        <v>33</v>
      </c>
      <c r="T85">
        <v>8</v>
      </c>
      <c r="U85">
        <v>19</v>
      </c>
      <c r="V85">
        <v>467</v>
      </c>
      <c r="W85">
        <v>22</v>
      </c>
      <c r="X85">
        <v>10</v>
      </c>
      <c r="Y85">
        <v>45</v>
      </c>
      <c r="Z85">
        <v>44</v>
      </c>
      <c r="AA85">
        <v>1</v>
      </c>
      <c r="AB85">
        <v>6</v>
      </c>
      <c r="AC85">
        <v>2</v>
      </c>
      <c r="AD85">
        <v>38</v>
      </c>
      <c r="AE85">
        <v>0</v>
      </c>
      <c r="AF85">
        <v>0</v>
      </c>
      <c r="AG85">
        <v>0</v>
      </c>
      <c r="AH85">
        <v>0</v>
      </c>
      <c r="AI85">
        <v>0</v>
      </c>
      <c r="AJ85">
        <v>0</v>
      </c>
      <c r="AK85">
        <v>0</v>
      </c>
      <c r="AL85">
        <v>0</v>
      </c>
      <c r="AM85">
        <v>0</v>
      </c>
      <c r="AN85">
        <v>0</v>
      </c>
      <c r="AO85">
        <v>0</v>
      </c>
      <c r="AP85">
        <v>0</v>
      </c>
      <c r="AQ85">
        <v>0</v>
      </c>
      <c r="AR85">
        <v>0</v>
      </c>
      <c r="AS85">
        <v>0</v>
      </c>
      <c r="AT85">
        <v>0</v>
      </c>
      <c r="AU85">
        <v>0</v>
      </c>
      <c r="AV85">
        <v>0</v>
      </c>
      <c r="AW85">
        <v>0</v>
      </c>
      <c r="AX85">
        <v>1</v>
      </c>
      <c r="AY85">
        <v>3</v>
      </c>
      <c r="AZ85">
        <v>44</v>
      </c>
      <c r="BA85">
        <v>47</v>
      </c>
      <c r="BB85">
        <v>355</v>
      </c>
      <c r="BC85">
        <v>421</v>
      </c>
      <c r="BD85">
        <v>385</v>
      </c>
      <c r="BE85">
        <v>31</v>
      </c>
      <c r="BF85">
        <v>38</v>
      </c>
      <c r="BG85">
        <v>1356</v>
      </c>
      <c r="BH85">
        <v>0</v>
      </c>
      <c r="BI85">
        <v>35</v>
      </c>
      <c r="BJ85">
        <v>49</v>
      </c>
      <c r="BK85">
        <v>385</v>
      </c>
      <c r="BL85">
        <v>825</v>
      </c>
      <c r="BM85">
        <v>24</v>
      </c>
      <c r="BN85">
        <v>1</v>
      </c>
      <c r="BO85">
        <v>3</v>
      </c>
      <c r="BP85">
        <v>0</v>
      </c>
      <c r="BQ85">
        <v>2</v>
      </c>
      <c r="BR85">
        <v>19</v>
      </c>
      <c r="BS85">
        <v>43</v>
      </c>
      <c r="BT85">
        <v>257</v>
      </c>
      <c r="BU85">
        <v>79</v>
      </c>
      <c r="BV85">
        <v>2</v>
      </c>
      <c r="BW85">
        <v>14</v>
      </c>
      <c r="BX85">
        <v>28</v>
      </c>
      <c r="BY85">
        <v>123</v>
      </c>
      <c r="BZ85">
        <v>1</v>
      </c>
      <c r="CA85">
        <v>3</v>
      </c>
      <c r="CB85">
        <v>38</v>
      </c>
      <c r="CC85">
        <v>47</v>
      </c>
      <c r="CD85">
        <v>344</v>
      </c>
      <c r="CE85">
        <v>320</v>
      </c>
      <c r="CF85">
        <v>304</v>
      </c>
      <c r="CG85">
        <v>18</v>
      </c>
      <c r="CH85">
        <v>37</v>
      </c>
      <c r="CI85">
        <v>426</v>
      </c>
    </row>
    <row r="86" spans="1:87" x14ac:dyDescent="0.25">
      <c r="A86" t="s">
        <v>560</v>
      </c>
      <c r="B86" t="s">
        <v>561</v>
      </c>
      <c r="C86" t="s">
        <v>577</v>
      </c>
      <c r="D86" s="1">
        <v>44872</v>
      </c>
      <c r="E86">
        <v>125</v>
      </c>
      <c r="F86">
        <v>3</v>
      </c>
      <c r="G86">
        <v>0</v>
      </c>
      <c r="H86">
        <v>5</v>
      </c>
      <c r="I86">
        <v>7</v>
      </c>
      <c r="J86">
        <v>0</v>
      </c>
      <c r="K86">
        <v>19</v>
      </c>
      <c r="L86">
        <v>0</v>
      </c>
      <c r="M86">
        <v>1</v>
      </c>
      <c r="N86">
        <v>671</v>
      </c>
      <c r="O86">
        <v>21</v>
      </c>
      <c r="P86">
        <v>19</v>
      </c>
      <c r="Q86">
        <v>15</v>
      </c>
      <c r="R86">
        <v>1098</v>
      </c>
      <c r="S86">
        <v>27</v>
      </c>
      <c r="T86">
        <v>72</v>
      </c>
      <c r="U86">
        <v>47</v>
      </c>
      <c r="V86">
        <v>981</v>
      </c>
      <c r="W86">
        <v>10</v>
      </c>
      <c r="X86">
        <v>62</v>
      </c>
      <c r="Y86">
        <v>73</v>
      </c>
      <c r="Z86">
        <v>144</v>
      </c>
      <c r="AA86">
        <v>0</v>
      </c>
      <c r="AB86">
        <v>16</v>
      </c>
      <c r="AC86">
        <v>20</v>
      </c>
      <c r="AD86">
        <v>82</v>
      </c>
      <c r="AE86">
        <v>1</v>
      </c>
      <c r="AF86">
        <v>0</v>
      </c>
      <c r="AG86">
        <v>0</v>
      </c>
      <c r="AH86">
        <v>0</v>
      </c>
      <c r="AI86">
        <v>0</v>
      </c>
      <c r="AJ86">
        <v>0</v>
      </c>
      <c r="AK86">
        <v>0</v>
      </c>
      <c r="AL86">
        <v>0</v>
      </c>
      <c r="AM86">
        <v>0</v>
      </c>
      <c r="AN86">
        <v>0</v>
      </c>
      <c r="AO86">
        <v>0</v>
      </c>
      <c r="AP86">
        <v>0</v>
      </c>
      <c r="AQ86">
        <v>0</v>
      </c>
      <c r="AR86">
        <v>0</v>
      </c>
      <c r="AS86">
        <v>0</v>
      </c>
      <c r="AT86">
        <v>0</v>
      </c>
      <c r="AU86">
        <v>0</v>
      </c>
      <c r="AV86">
        <v>0</v>
      </c>
      <c r="AW86">
        <v>0</v>
      </c>
      <c r="AX86">
        <v>3</v>
      </c>
      <c r="AY86">
        <v>0</v>
      </c>
      <c r="AZ86">
        <v>110</v>
      </c>
      <c r="BA86">
        <v>18</v>
      </c>
      <c r="BB86">
        <v>612</v>
      </c>
      <c r="BC86">
        <v>921</v>
      </c>
      <c r="BD86">
        <v>819</v>
      </c>
      <c r="BE86">
        <v>106</v>
      </c>
      <c r="BF86">
        <v>81</v>
      </c>
      <c r="BG86">
        <v>2501</v>
      </c>
      <c r="BH86">
        <v>0</v>
      </c>
      <c r="BI86">
        <v>50</v>
      </c>
      <c r="BJ86">
        <v>386</v>
      </c>
      <c r="BK86">
        <v>477</v>
      </c>
      <c r="BL86">
        <v>1476</v>
      </c>
      <c r="BM86">
        <v>54</v>
      </c>
      <c r="BN86">
        <v>3</v>
      </c>
      <c r="BO86">
        <v>0</v>
      </c>
      <c r="BP86">
        <v>2</v>
      </c>
      <c r="BQ86">
        <v>0</v>
      </c>
      <c r="BR86">
        <v>35</v>
      </c>
      <c r="BS86">
        <v>15</v>
      </c>
      <c r="BT86">
        <v>369</v>
      </c>
      <c r="BU86">
        <v>155</v>
      </c>
      <c r="BV86">
        <v>3</v>
      </c>
      <c r="BW86">
        <v>31</v>
      </c>
      <c r="BX86">
        <v>51</v>
      </c>
      <c r="BY86">
        <v>197</v>
      </c>
      <c r="BZ86">
        <v>3</v>
      </c>
      <c r="CA86">
        <v>0</v>
      </c>
      <c r="CB86">
        <v>93</v>
      </c>
      <c r="CC86">
        <v>18</v>
      </c>
      <c r="CD86">
        <v>569</v>
      </c>
      <c r="CE86">
        <v>716</v>
      </c>
      <c r="CF86">
        <v>666</v>
      </c>
      <c r="CG86">
        <v>64</v>
      </c>
      <c r="CH86">
        <v>78</v>
      </c>
      <c r="CI86">
        <v>804</v>
      </c>
    </row>
    <row r="87" spans="1:87" x14ac:dyDescent="0.25">
      <c r="A87" t="s">
        <v>560</v>
      </c>
      <c r="B87" t="s">
        <v>567</v>
      </c>
      <c r="C87" t="s">
        <v>578</v>
      </c>
      <c r="D87" s="1">
        <v>44872</v>
      </c>
      <c r="E87">
        <v>51</v>
      </c>
      <c r="F87">
        <v>1</v>
      </c>
      <c r="G87">
        <v>0</v>
      </c>
      <c r="H87">
        <v>1</v>
      </c>
      <c r="I87">
        <v>2</v>
      </c>
      <c r="J87">
        <v>0</v>
      </c>
      <c r="K87">
        <v>2</v>
      </c>
      <c r="L87">
        <v>0</v>
      </c>
      <c r="M87">
        <v>0</v>
      </c>
      <c r="N87">
        <v>465</v>
      </c>
      <c r="O87">
        <v>6</v>
      </c>
      <c r="P87">
        <v>12</v>
      </c>
      <c r="Q87">
        <v>31</v>
      </c>
      <c r="R87">
        <v>486</v>
      </c>
      <c r="S87">
        <v>10</v>
      </c>
      <c r="T87">
        <v>32</v>
      </c>
      <c r="U87">
        <v>28</v>
      </c>
      <c r="V87">
        <v>565</v>
      </c>
      <c r="W87">
        <v>5</v>
      </c>
      <c r="X87">
        <v>69</v>
      </c>
      <c r="Y87">
        <v>33</v>
      </c>
      <c r="Z87">
        <v>56</v>
      </c>
      <c r="AA87">
        <v>0</v>
      </c>
      <c r="AB87">
        <v>5</v>
      </c>
      <c r="AC87">
        <v>4</v>
      </c>
      <c r="AD87">
        <v>17</v>
      </c>
      <c r="AE87">
        <v>0</v>
      </c>
      <c r="AF87">
        <v>0</v>
      </c>
      <c r="AG87">
        <v>1</v>
      </c>
      <c r="AH87">
        <v>0</v>
      </c>
      <c r="AI87">
        <v>0</v>
      </c>
      <c r="AJ87">
        <v>0</v>
      </c>
      <c r="AK87">
        <v>0</v>
      </c>
      <c r="AL87">
        <v>0</v>
      </c>
      <c r="AM87">
        <v>0</v>
      </c>
      <c r="AN87">
        <v>0</v>
      </c>
      <c r="AO87">
        <v>0</v>
      </c>
      <c r="AP87">
        <v>0</v>
      </c>
      <c r="AQ87">
        <v>0</v>
      </c>
      <c r="AR87">
        <v>0</v>
      </c>
      <c r="AS87">
        <v>0</v>
      </c>
      <c r="AT87">
        <v>0</v>
      </c>
      <c r="AU87">
        <v>0</v>
      </c>
      <c r="AV87">
        <v>0</v>
      </c>
      <c r="AW87">
        <v>0</v>
      </c>
      <c r="AX87">
        <v>1</v>
      </c>
      <c r="AY87">
        <v>0</v>
      </c>
      <c r="AZ87">
        <v>48</v>
      </c>
      <c r="BA87">
        <v>2</v>
      </c>
      <c r="BB87">
        <v>416</v>
      </c>
      <c r="BC87">
        <v>400</v>
      </c>
      <c r="BD87">
        <v>451</v>
      </c>
      <c r="BE87">
        <v>43</v>
      </c>
      <c r="BF87">
        <v>16</v>
      </c>
      <c r="BG87">
        <v>1205</v>
      </c>
      <c r="BH87">
        <v>0</v>
      </c>
      <c r="BI87">
        <v>5</v>
      </c>
      <c r="BJ87">
        <v>145</v>
      </c>
      <c r="BK87">
        <v>195</v>
      </c>
      <c r="BL87">
        <v>809</v>
      </c>
      <c r="BM87">
        <v>32</v>
      </c>
      <c r="BN87">
        <v>1</v>
      </c>
      <c r="BO87">
        <v>0</v>
      </c>
      <c r="BP87">
        <v>0</v>
      </c>
      <c r="BQ87">
        <v>0</v>
      </c>
      <c r="BR87">
        <v>21</v>
      </c>
      <c r="BS87">
        <v>1</v>
      </c>
      <c r="BT87">
        <v>290</v>
      </c>
      <c r="BU87">
        <v>118</v>
      </c>
      <c r="BV87">
        <v>4</v>
      </c>
      <c r="BW87">
        <v>14</v>
      </c>
      <c r="BX87">
        <v>2</v>
      </c>
      <c r="BY87">
        <v>108</v>
      </c>
      <c r="BZ87">
        <v>1</v>
      </c>
      <c r="CA87">
        <v>0</v>
      </c>
      <c r="CB87">
        <v>43</v>
      </c>
      <c r="CC87">
        <v>2</v>
      </c>
      <c r="CD87">
        <v>404</v>
      </c>
      <c r="CE87">
        <v>340</v>
      </c>
      <c r="CF87">
        <v>391</v>
      </c>
      <c r="CG87">
        <v>26</v>
      </c>
      <c r="CH87">
        <v>16</v>
      </c>
      <c r="CI87">
        <v>490</v>
      </c>
    </row>
    <row r="88" spans="1:87" x14ac:dyDescent="0.25">
      <c r="A88" t="s">
        <v>560</v>
      </c>
      <c r="B88" t="s">
        <v>564</v>
      </c>
      <c r="C88" t="s">
        <v>579</v>
      </c>
      <c r="D88" s="1">
        <v>44872</v>
      </c>
      <c r="E88">
        <v>141</v>
      </c>
      <c r="F88">
        <v>2</v>
      </c>
      <c r="G88">
        <v>1</v>
      </c>
      <c r="H88">
        <v>1</v>
      </c>
      <c r="I88">
        <v>1</v>
      </c>
      <c r="J88">
        <v>4</v>
      </c>
      <c r="K88">
        <v>62</v>
      </c>
      <c r="L88">
        <v>0</v>
      </c>
      <c r="M88">
        <v>0</v>
      </c>
      <c r="N88">
        <v>845</v>
      </c>
      <c r="O88">
        <v>16</v>
      </c>
      <c r="P88">
        <v>5</v>
      </c>
      <c r="Q88">
        <v>6</v>
      </c>
      <c r="R88">
        <v>1078</v>
      </c>
      <c r="S88">
        <v>69</v>
      </c>
      <c r="T88">
        <v>16</v>
      </c>
      <c r="U88">
        <v>41</v>
      </c>
      <c r="V88">
        <v>1447</v>
      </c>
      <c r="W88">
        <v>34</v>
      </c>
      <c r="X88">
        <v>58</v>
      </c>
      <c r="Y88">
        <v>68</v>
      </c>
      <c r="Z88">
        <v>219</v>
      </c>
      <c r="AA88">
        <v>6</v>
      </c>
      <c r="AB88">
        <v>6</v>
      </c>
      <c r="AC88">
        <v>17</v>
      </c>
      <c r="AD88">
        <v>78</v>
      </c>
      <c r="AE88">
        <v>1</v>
      </c>
      <c r="AF88">
        <v>0</v>
      </c>
      <c r="AG88">
        <v>0</v>
      </c>
      <c r="AH88">
        <v>0</v>
      </c>
      <c r="AI88">
        <v>0</v>
      </c>
      <c r="AJ88">
        <v>0</v>
      </c>
      <c r="AK88">
        <v>0</v>
      </c>
      <c r="AL88">
        <v>0</v>
      </c>
      <c r="AM88">
        <v>0</v>
      </c>
      <c r="AN88">
        <v>0</v>
      </c>
      <c r="AO88">
        <v>0</v>
      </c>
      <c r="AP88">
        <v>0</v>
      </c>
      <c r="AQ88">
        <v>0</v>
      </c>
      <c r="AR88">
        <v>0</v>
      </c>
      <c r="AS88">
        <v>0</v>
      </c>
      <c r="AT88">
        <v>0</v>
      </c>
      <c r="AU88">
        <v>0</v>
      </c>
      <c r="AV88">
        <v>0</v>
      </c>
      <c r="AW88">
        <v>0</v>
      </c>
      <c r="AX88">
        <v>2</v>
      </c>
      <c r="AY88">
        <v>1</v>
      </c>
      <c r="AZ88">
        <v>134</v>
      </c>
      <c r="BA88">
        <v>60</v>
      </c>
      <c r="BB88">
        <v>807</v>
      </c>
      <c r="BC88">
        <v>925</v>
      </c>
      <c r="BD88">
        <v>1268</v>
      </c>
      <c r="BE88">
        <v>181</v>
      </c>
      <c r="BF88">
        <v>75</v>
      </c>
      <c r="BG88">
        <v>3844</v>
      </c>
      <c r="BH88">
        <v>0</v>
      </c>
      <c r="BI88">
        <v>116</v>
      </c>
      <c r="BJ88">
        <v>82</v>
      </c>
      <c r="BK88">
        <v>774</v>
      </c>
      <c r="BL88">
        <v>2745</v>
      </c>
      <c r="BM88">
        <v>89</v>
      </c>
      <c r="BN88">
        <v>2</v>
      </c>
      <c r="BO88">
        <v>1</v>
      </c>
      <c r="BP88">
        <v>1</v>
      </c>
      <c r="BQ88">
        <v>1</v>
      </c>
      <c r="BR88">
        <v>70</v>
      </c>
      <c r="BS88">
        <v>55</v>
      </c>
      <c r="BT88">
        <v>581</v>
      </c>
      <c r="BU88">
        <v>359</v>
      </c>
      <c r="BV88">
        <v>9</v>
      </c>
      <c r="BW88">
        <v>67</v>
      </c>
      <c r="BX88">
        <v>54</v>
      </c>
      <c r="BY88">
        <v>314</v>
      </c>
      <c r="BZ88">
        <v>2</v>
      </c>
      <c r="CA88">
        <v>1</v>
      </c>
      <c r="CB88">
        <v>125</v>
      </c>
      <c r="CC88">
        <v>60</v>
      </c>
      <c r="CD88">
        <v>791</v>
      </c>
      <c r="CE88">
        <v>811</v>
      </c>
      <c r="CF88">
        <v>1128</v>
      </c>
      <c r="CG88">
        <v>133</v>
      </c>
      <c r="CH88">
        <v>73</v>
      </c>
      <c r="CI88">
        <v>1835</v>
      </c>
    </row>
    <row r="89" spans="1:87" x14ac:dyDescent="0.25">
      <c r="A89" t="s">
        <v>560</v>
      </c>
      <c r="B89" t="s">
        <v>561</v>
      </c>
      <c r="C89" t="s">
        <v>580</v>
      </c>
      <c r="D89" s="1">
        <v>44872</v>
      </c>
      <c r="E89">
        <v>40</v>
      </c>
      <c r="F89">
        <v>0</v>
      </c>
      <c r="G89">
        <v>0</v>
      </c>
      <c r="H89">
        <v>2</v>
      </c>
      <c r="I89">
        <v>3</v>
      </c>
      <c r="J89">
        <v>1</v>
      </c>
      <c r="K89">
        <v>0</v>
      </c>
      <c r="L89">
        <v>0</v>
      </c>
      <c r="M89">
        <v>0</v>
      </c>
      <c r="N89">
        <v>269</v>
      </c>
      <c r="O89">
        <v>6</v>
      </c>
      <c r="P89">
        <v>12</v>
      </c>
      <c r="Q89">
        <v>8</v>
      </c>
      <c r="R89">
        <v>554</v>
      </c>
      <c r="S89">
        <v>8</v>
      </c>
      <c r="T89">
        <v>60</v>
      </c>
      <c r="U89">
        <v>20</v>
      </c>
      <c r="V89">
        <v>457</v>
      </c>
      <c r="W89">
        <v>3</v>
      </c>
      <c r="X89">
        <v>52</v>
      </c>
      <c r="Y89">
        <v>28</v>
      </c>
      <c r="Z89">
        <v>70</v>
      </c>
      <c r="AA89">
        <v>0</v>
      </c>
      <c r="AB89">
        <v>10</v>
      </c>
      <c r="AC89">
        <v>10</v>
      </c>
      <c r="AD89">
        <v>14</v>
      </c>
      <c r="AE89">
        <v>0</v>
      </c>
      <c r="AF89">
        <v>1</v>
      </c>
      <c r="AG89">
        <v>2</v>
      </c>
      <c r="AH89">
        <v>0</v>
      </c>
      <c r="AI89">
        <v>0</v>
      </c>
      <c r="AJ89">
        <v>0</v>
      </c>
      <c r="AK89">
        <v>0</v>
      </c>
      <c r="AL89">
        <v>0</v>
      </c>
      <c r="AM89">
        <v>0</v>
      </c>
      <c r="AN89">
        <v>0</v>
      </c>
      <c r="AO89">
        <v>0</v>
      </c>
      <c r="AP89">
        <v>0</v>
      </c>
      <c r="AQ89">
        <v>0</v>
      </c>
      <c r="AR89">
        <v>0</v>
      </c>
      <c r="AS89">
        <v>0</v>
      </c>
      <c r="AT89">
        <v>0</v>
      </c>
      <c r="AU89">
        <v>0</v>
      </c>
      <c r="AV89">
        <v>0</v>
      </c>
      <c r="AW89">
        <v>0</v>
      </c>
      <c r="AX89">
        <v>0</v>
      </c>
      <c r="AY89">
        <v>0</v>
      </c>
      <c r="AZ89">
        <v>34</v>
      </c>
      <c r="BA89">
        <v>0</v>
      </c>
      <c r="BB89">
        <v>241</v>
      </c>
      <c r="BC89">
        <v>448</v>
      </c>
      <c r="BD89">
        <v>364</v>
      </c>
      <c r="BE89">
        <v>45</v>
      </c>
      <c r="BF89">
        <v>11</v>
      </c>
      <c r="BG89">
        <v>1356</v>
      </c>
      <c r="BH89">
        <v>0</v>
      </c>
      <c r="BI89">
        <v>7</v>
      </c>
      <c r="BJ89">
        <v>268</v>
      </c>
      <c r="BK89">
        <v>254</v>
      </c>
      <c r="BL89">
        <v>767</v>
      </c>
      <c r="BM89">
        <v>18</v>
      </c>
      <c r="BN89">
        <v>0</v>
      </c>
      <c r="BO89">
        <v>0</v>
      </c>
      <c r="BP89">
        <v>0</v>
      </c>
      <c r="BQ89">
        <v>0</v>
      </c>
      <c r="BR89">
        <v>15</v>
      </c>
      <c r="BS89">
        <v>0</v>
      </c>
      <c r="BT89">
        <v>149</v>
      </c>
      <c r="BU89">
        <v>56</v>
      </c>
      <c r="BV89">
        <v>5</v>
      </c>
      <c r="BW89">
        <v>16</v>
      </c>
      <c r="BX89">
        <v>2</v>
      </c>
      <c r="BY89">
        <v>117</v>
      </c>
      <c r="BZ89">
        <v>0</v>
      </c>
      <c r="CA89">
        <v>0</v>
      </c>
      <c r="CB89">
        <v>31</v>
      </c>
      <c r="CC89">
        <v>0</v>
      </c>
      <c r="CD89">
        <v>232</v>
      </c>
      <c r="CE89">
        <v>343</v>
      </c>
      <c r="CF89">
        <v>276</v>
      </c>
      <c r="CG89">
        <v>29</v>
      </c>
      <c r="CH89">
        <v>10</v>
      </c>
      <c r="CI89">
        <v>402</v>
      </c>
    </row>
    <row r="90" spans="1:87" x14ac:dyDescent="0.25">
      <c r="A90" t="s">
        <v>560</v>
      </c>
      <c r="B90" t="s">
        <v>561</v>
      </c>
      <c r="C90" t="s">
        <v>581</v>
      </c>
      <c r="D90" s="1">
        <v>44872</v>
      </c>
      <c r="E90">
        <v>122</v>
      </c>
      <c r="F90">
        <v>1</v>
      </c>
      <c r="G90">
        <v>0</v>
      </c>
      <c r="H90">
        <v>5</v>
      </c>
      <c r="I90">
        <v>8</v>
      </c>
      <c r="J90">
        <v>5</v>
      </c>
      <c r="K90">
        <v>1</v>
      </c>
      <c r="L90">
        <v>0</v>
      </c>
      <c r="M90">
        <v>0</v>
      </c>
      <c r="N90">
        <v>261</v>
      </c>
      <c r="O90">
        <v>5</v>
      </c>
      <c r="P90">
        <v>10</v>
      </c>
      <c r="Q90">
        <v>10</v>
      </c>
      <c r="R90">
        <v>1067</v>
      </c>
      <c r="S90">
        <v>26</v>
      </c>
      <c r="T90">
        <v>104</v>
      </c>
      <c r="U90">
        <v>61</v>
      </c>
      <c r="V90">
        <v>844</v>
      </c>
      <c r="W90">
        <v>10</v>
      </c>
      <c r="X90">
        <v>91</v>
      </c>
      <c r="Y90">
        <v>45</v>
      </c>
      <c r="Z90">
        <v>218</v>
      </c>
      <c r="AA90">
        <v>3</v>
      </c>
      <c r="AB90">
        <v>16</v>
      </c>
      <c r="AC90">
        <v>20</v>
      </c>
      <c r="AD90">
        <v>20</v>
      </c>
      <c r="AE90">
        <v>0</v>
      </c>
      <c r="AF90">
        <v>2</v>
      </c>
      <c r="AG90">
        <v>0</v>
      </c>
      <c r="AH90">
        <v>0</v>
      </c>
      <c r="AI90">
        <v>0</v>
      </c>
      <c r="AJ90">
        <v>0</v>
      </c>
      <c r="AK90">
        <v>0</v>
      </c>
      <c r="AL90">
        <v>0</v>
      </c>
      <c r="AM90">
        <v>0</v>
      </c>
      <c r="AN90">
        <v>0</v>
      </c>
      <c r="AO90">
        <v>0</v>
      </c>
      <c r="AP90">
        <v>0</v>
      </c>
      <c r="AQ90">
        <v>0</v>
      </c>
      <c r="AR90">
        <v>0</v>
      </c>
      <c r="AS90">
        <v>0</v>
      </c>
      <c r="AT90">
        <v>0</v>
      </c>
      <c r="AU90">
        <v>0</v>
      </c>
      <c r="AV90">
        <v>0</v>
      </c>
      <c r="AW90">
        <v>0</v>
      </c>
      <c r="AX90">
        <v>1</v>
      </c>
      <c r="AY90">
        <v>0</v>
      </c>
      <c r="AZ90">
        <v>101</v>
      </c>
      <c r="BA90">
        <v>1</v>
      </c>
      <c r="BB90">
        <v>232</v>
      </c>
      <c r="BC90">
        <v>842</v>
      </c>
      <c r="BD90">
        <v>674</v>
      </c>
      <c r="BE90">
        <v>167</v>
      </c>
      <c r="BF90">
        <v>16</v>
      </c>
      <c r="BG90">
        <v>3941</v>
      </c>
      <c r="BH90">
        <v>0</v>
      </c>
      <c r="BI90">
        <v>22</v>
      </c>
      <c r="BJ90">
        <v>246</v>
      </c>
      <c r="BK90">
        <v>980</v>
      </c>
      <c r="BL90">
        <v>2553</v>
      </c>
      <c r="BM90">
        <v>47</v>
      </c>
      <c r="BN90">
        <v>0</v>
      </c>
      <c r="BO90">
        <v>0</v>
      </c>
      <c r="BP90">
        <v>0</v>
      </c>
      <c r="BQ90">
        <v>0</v>
      </c>
      <c r="BR90">
        <v>27</v>
      </c>
      <c r="BS90">
        <v>0</v>
      </c>
      <c r="BT90">
        <v>140</v>
      </c>
      <c r="BU90">
        <v>137</v>
      </c>
      <c r="BV90">
        <v>6</v>
      </c>
      <c r="BW90">
        <v>47</v>
      </c>
      <c r="BX90">
        <v>5</v>
      </c>
      <c r="BY90">
        <v>201</v>
      </c>
      <c r="BZ90">
        <v>1</v>
      </c>
      <c r="CA90">
        <v>0</v>
      </c>
      <c r="CB90">
        <v>91</v>
      </c>
      <c r="CC90">
        <v>0</v>
      </c>
      <c r="CD90">
        <v>224</v>
      </c>
      <c r="CE90">
        <v>659</v>
      </c>
      <c r="CF90">
        <v>565</v>
      </c>
      <c r="CG90">
        <v>118</v>
      </c>
      <c r="CH90">
        <v>12</v>
      </c>
      <c r="CI90">
        <v>1616</v>
      </c>
    </row>
    <row r="91" spans="1:87" x14ac:dyDescent="0.25">
      <c r="A91" t="s">
        <v>560</v>
      </c>
      <c r="B91" t="s">
        <v>561</v>
      </c>
      <c r="C91" t="s">
        <v>582</v>
      </c>
      <c r="D91" s="1">
        <v>44872</v>
      </c>
      <c r="E91">
        <v>207</v>
      </c>
      <c r="F91">
        <v>3</v>
      </c>
      <c r="G91">
        <v>7</v>
      </c>
      <c r="H91">
        <v>1</v>
      </c>
      <c r="I91">
        <v>17</v>
      </c>
      <c r="J91">
        <v>2</v>
      </c>
      <c r="K91">
        <v>125</v>
      </c>
      <c r="L91">
        <v>2</v>
      </c>
      <c r="M91">
        <v>0</v>
      </c>
      <c r="N91">
        <v>1498</v>
      </c>
      <c r="O91">
        <v>17</v>
      </c>
      <c r="P91">
        <v>62</v>
      </c>
      <c r="Q91">
        <v>27</v>
      </c>
      <c r="R91">
        <v>2075</v>
      </c>
      <c r="S91">
        <v>18</v>
      </c>
      <c r="T91">
        <v>222</v>
      </c>
      <c r="U91">
        <v>20</v>
      </c>
      <c r="V91">
        <v>1891</v>
      </c>
      <c r="W91">
        <v>16</v>
      </c>
      <c r="X91">
        <v>214</v>
      </c>
      <c r="Y91">
        <v>71</v>
      </c>
      <c r="Z91">
        <v>288</v>
      </c>
      <c r="AA91">
        <v>3</v>
      </c>
      <c r="AB91">
        <v>38</v>
      </c>
      <c r="AC91">
        <v>11</v>
      </c>
      <c r="AD91">
        <v>93</v>
      </c>
      <c r="AE91">
        <v>1</v>
      </c>
      <c r="AF91">
        <v>3</v>
      </c>
      <c r="AG91">
        <v>1</v>
      </c>
      <c r="AH91">
        <v>0</v>
      </c>
      <c r="AI91">
        <v>1</v>
      </c>
      <c r="AJ91">
        <v>0</v>
      </c>
      <c r="AK91">
        <v>0</v>
      </c>
      <c r="AL91">
        <v>0</v>
      </c>
      <c r="AM91">
        <v>1</v>
      </c>
      <c r="AN91">
        <v>0</v>
      </c>
      <c r="AO91">
        <v>0</v>
      </c>
      <c r="AP91">
        <v>0</v>
      </c>
      <c r="AQ91">
        <v>0</v>
      </c>
      <c r="AR91">
        <v>4</v>
      </c>
      <c r="AS91">
        <v>0</v>
      </c>
      <c r="AT91">
        <v>0</v>
      </c>
      <c r="AU91">
        <v>0</v>
      </c>
      <c r="AV91">
        <v>0</v>
      </c>
      <c r="AW91">
        <v>0</v>
      </c>
      <c r="AX91">
        <v>2</v>
      </c>
      <c r="AY91">
        <v>6</v>
      </c>
      <c r="AZ91">
        <v>184</v>
      </c>
      <c r="BA91">
        <v>114</v>
      </c>
      <c r="BB91">
        <v>1378</v>
      </c>
      <c r="BC91">
        <v>1750</v>
      </c>
      <c r="BD91">
        <v>1561</v>
      </c>
      <c r="BE91">
        <v>222</v>
      </c>
      <c r="BF91">
        <v>86</v>
      </c>
      <c r="BG91">
        <v>5037</v>
      </c>
      <c r="BH91">
        <v>0</v>
      </c>
      <c r="BI91">
        <v>26</v>
      </c>
      <c r="BJ91">
        <v>1041</v>
      </c>
      <c r="BK91">
        <v>521</v>
      </c>
      <c r="BL91">
        <v>3254</v>
      </c>
      <c r="BM91">
        <v>102</v>
      </c>
      <c r="BN91">
        <v>2</v>
      </c>
      <c r="BO91">
        <v>4</v>
      </c>
      <c r="BP91">
        <v>2</v>
      </c>
      <c r="BQ91">
        <v>4</v>
      </c>
      <c r="BR91">
        <v>78</v>
      </c>
      <c r="BS91">
        <v>86</v>
      </c>
      <c r="BT91">
        <v>922</v>
      </c>
      <c r="BU91">
        <v>364</v>
      </c>
      <c r="BV91">
        <v>15</v>
      </c>
      <c r="BW91">
        <v>64</v>
      </c>
      <c r="BX91">
        <v>46</v>
      </c>
      <c r="BY91">
        <v>513</v>
      </c>
      <c r="BZ91">
        <v>2</v>
      </c>
      <c r="CA91">
        <v>5</v>
      </c>
      <c r="CB91">
        <v>165</v>
      </c>
      <c r="CC91">
        <v>109</v>
      </c>
      <c r="CD91">
        <v>1330</v>
      </c>
      <c r="CE91">
        <v>1434</v>
      </c>
      <c r="CF91">
        <v>1339</v>
      </c>
      <c r="CG91">
        <v>159</v>
      </c>
      <c r="CH91">
        <v>80</v>
      </c>
      <c r="CI91">
        <v>1879</v>
      </c>
    </row>
    <row r="92" spans="1:87" x14ac:dyDescent="0.25">
      <c r="A92" t="s">
        <v>560</v>
      </c>
      <c r="B92" t="s">
        <v>564</v>
      </c>
      <c r="C92" t="s">
        <v>583</v>
      </c>
      <c r="D92" s="1">
        <v>44872</v>
      </c>
      <c r="E92">
        <v>349</v>
      </c>
      <c r="F92">
        <v>14</v>
      </c>
      <c r="G92">
        <v>2</v>
      </c>
      <c r="H92">
        <v>13</v>
      </c>
      <c r="I92">
        <v>5</v>
      </c>
      <c r="J92">
        <v>4</v>
      </c>
      <c r="K92">
        <v>61</v>
      </c>
      <c r="L92">
        <v>0</v>
      </c>
      <c r="M92">
        <v>0</v>
      </c>
      <c r="N92">
        <v>1977</v>
      </c>
      <c r="O92">
        <v>53</v>
      </c>
      <c r="P92">
        <v>11</v>
      </c>
      <c r="Q92">
        <v>5</v>
      </c>
      <c r="R92">
        <v>2025</v>
      </c>
      <c r="S92">
        <v>94</v>
      </c>
      <c r="T92">
        <v>28</v>
      </c>
      <c r="U92">
        <v>64</v>
      </c>
      <c r="V92">
        <v>2475</v>
      </c>
      <c r="W92">
        <v>32</v>
      </c>
      <c r="X92">
        <v>151</v>
      </c>
      <c r="Y92">
        <v>36</v>
      </c>
      <c r="Z92">
        <v>288</v>
      </c>
      <c r="AA92">
        <v>9</v>
      </c>
      <c r="AB92">
        <v>2</v>
      </c>
      <c r="AC92">
        <v>27</v>
      </c>
      <c r="AD92">
        <v>132</v>
      </c>
      <c r="AE92">
        <v>3</v>
      </c>
      <c r="AF92">
        <v>1</v>
      </c>
      <c r="AG92">
        <v>0</v>
      </c>
      <c r="AH92">
        <v>0</v>
      </c>
      <c r="AI92">
        <v>0</v>
      </c>
      <c r="AJ92">
        <v>0</v>
      </c>
      <c r="AK92">
        <v>0</v>
      </c>
      <c r="AL92">
        <v>0</v>
      </c>
      <c r="AM92">
        <v>0</v>
      </c>
      <c r="AN92">
        <v>0</v>
      </c>
      <c r="AO92">
        <v>0</v>
      </c>
      <c r="AP92">
        <v>0</v>
      </c>
      <c r="AQ92">
        <v>0</v>
      </c>
      <c r="AR92">
        <v>0</v>
      </c>
      <c r="AS92">
        <v>0</v>
      </c>
      <c r="AT92">
        <v>0</v>
      </c>
      <c r="AU92">
        <v>0</v>
      </c>
      <c r="AV92">
        <v>0</v>
      </c>
      <c r="AW92">
        <v>0</v>
      </c>
      <c r="AX92">
        <v>14</v>
      </c>
      <c r="AY92">
        <v>2</v>
      </c>
      <c r="AZ92">
        <v>324</v>
      </c>
      <c r="BA92">
        <v>57</v>
      </c>
      <c r="BB92">
        <v>1895</v>
      </c>
      <c r="BC92">
        <v>1805</v>
      </c>
      <c r="BD92">
        <v>2241</v>
      </c>
      <c r="BE92">
        <v>241</v>
      </c>
      <c r="BF92">
        <v>127</v>
      </c>
      <c r="BG92">
        <v>4445</v>
      </c>
      <c r="BH92">
        <v>0</v>
      </c>
      <c r="BI92">
        <v>73</v>
      </c>
      <c r="BJ92">
        <v>87</v>
      </c>
      <c r="BK92">
        <v>924</v>
      </c>
      <c r="BL92">
        <v>3222</v>
      </c>
      <c r="BM92">
        <v>224</v>
      </c>
      <c r="BN92">
        <v>8</v>
      </c>
      <c r="BO92">
        <v>1</v>
      </c>
      <c r="BP92">
        <v>5</v>
      </c>
      <c r="BQ92">
        <v>1</v>
      </c>
      <c r="BR92">
        <v>162</v>
      </c>
      <c r="BS92">
        <v>48</v>
      </c>
      <c r="BT92">
        <v>1347</v>
      </c>
      <c r="BU92">
        <v>757</v>
      </c>
      <c r="BV92">
        <v>7</v>
      </c>
      <c r="BW92">
        <v>68</v>
      </c>
      <c r="BX92">
        <v>43</v>
      </c>
      <c r="BY92">
        <v>672</v>
      </c>
      <c r="BZ92">
        <v>11</v>
      </c>
      <c r="CA92">
        <v>2</v>
      </c>
      <c r="CB92">
        <v>298</v>
      </c>
      <c r="CC92">
        <v>57</v>
      </c>
      <c r="CD92">
        <v>1845</v>
      </c>
      <c r="CE92">
        <v>1561</v>
      </c>
      <c r="CF92">
        <v>2023</v>
      </c>
      <c r="CG92">
        <v>173</v>
      </c>
      <c r="CH92">
        <v>123</v>
      </c>
      <c r="CI92">
        <v>2158</v>
      </c>
    </row>
    <row r="93" spans="1:87" x14ac:dyDescent="0.25">
      <c r="A93" t="s">
        <v>560</v>
      </c>
      <c r="B93" t="s">
        <v>584</v>
      </c>
      <c r="C93" t="s">
        <v>585</v>
      </c>
      <c r="D93" s="1">
        <v>44872</v>
      </c>
      <c r="E93">
        <v>273</v>
      </c>
      <c r="F93">
        <v>6</v>
      </c>
      <c r="G93">
        <v>3</v>
      </c>
      <c r="H93">
        <v>3</v>
      </c>
      <c r="I93">
        <v>14</v>
      </c>
      <c r="J93">
        <v>3</v>
      </c>
      <c r="K93">
        <v>139</v>
      </c>
      <c r="L93">
        <v>4</v>
      </c>
      <c r="M93">
        <v>0</v>
      </c>
      <c r="N93">
        <v>2260</v>
      </c>
      <c r="O93">
        <v>69</v>
      </c>
      <c r="P93">
        <v>53</v>
      </c>
      <c r="Q93">
        <v>36</v>
      </c>
      <c r="R93">
        <v>2538</v>
      </c>
      <c r="S93">
        <v>50</v>
      </c>
      <c r="T93">
        <v>202</v>
      </c>
      <c r="U93">
        <v>87</v>
      </c>
      <c r="V93">
        <v>2908</v>
      </c>
      <c r="W93">
        <v>20</v>
      </c>
      <c r="X93">
        <v>308</v>
      </c>
      <c r="Y93">
        <v>150</v>
      </c>
      <c r="Z93">
        <v>359</v>
      </c>
      <c r="AA93">
        <v>5</v>
      </c>
      <c r="AB93">
        <v>40</v>
      </c>
      <c r="AC93">
        <v>23</v>
      </c>
      <c r="AD93">
        <v>197</v>
      </c>
      <c r="AE93">
        <v>3</v>
      </c>
      <c r="AF93">
        <v>0</v>
      </c>
      <c r="AG93">
        <v>0</v>
      </c>
      <c r="AH93">
        <v>0</v>
      </c>
      <c r="AI93">
        <v>0</v>
      </c>
      <c r="AJ93">
        <v>1</v>
      </c>
      <c r="AK93">
        <v>0</v>
      </c>
      <c r="AL93">
        <v>0</v>
      </c>
      <c r="AM93">
        <v>0</v>
      </c>
      <c r="AN93">
        <v>0</v>
      </c>
      <c r="AO93">
        <v>0</v>
      </c>
      <c r="AP93">
        <v>0</v>
      </c>
      <c r="AQ93">
        <v>0</v>
      </c>
      <c r="AR93">
        <v>0</v>
      </c>
      <c r="AS93">
        <v>0</v>
      </c>
      <c r="AT93">
        <v>0</v>
      </c>
      <c r="AU93">
        <v>0</v>
      </c>
      <c r="AV93">
        <v>0</v>
      </c>
      <c r="AW93">
        <v>0</v>
      </c>
      <c r="AX93">
        <v>5</v>
      </c>
      <c r="AY93">
        <v>3</v>
      </c>
      <c r="AZ93">
        <v>251</v>
      </c>
      <c r="BA93">
        <v>131</v>
      </c>
      <c r="BB93">
        <v>2081</v>
      </c>
      <c r="BC93">
        <v>2131</v>
      </c>
      <c r="BD93">
        <v>2368</v>
      </c>
      <c r="BE93">
        <v>274</v>
      </c>
      <c r="BF93">
        <v>192</v>
      </c>
      <c r="BG93">
        <v>7664</v>
      </c>
      <c r="BH93">
        <v>0</v>
      </c>
      <c r="BI93">
        <v>43</v>
      </c>
      <c r="BJ93">
        <v>1557</v>
      </c>
      <c r="BK93">
        <v>872</v>
      </c>
      <c r="BL93">
        <v>4911</v>
      </c>
      <c r="BM93">
        <v>148</v>
      </c>
      <c r="BN93">
        <v>3</v>
      </c>
      <c r="BO93">
        <v>2</v>
      </c>
      <c r="BP93">
        <v>3</v>
      </c>
      <c r="BQ93">
        <v>3</v>
      </c>
      <c r="BR93">
        <v>111</v>
      </c>
      <c r="BS93">
        <v>101</v>
      </c>
      <c r="BT93">
        <v>1439</v>
      </c>
      <c r="BU93">
        <v>698</v>
      </c>
      <c r="BV93">
        <v>19</v>
      </c>
      <c r="BW93">
        <v>108</v>
      </c>
      <c r="BX93">
        <v>102</v>
      </c>
      <c r="BY93">
        <v>714</v>
      </c>
      <c r="BZ93">
        <v>5</v>
      </c>
      <c r="CA93">
        <v>3</v>
      </c>
      <c r="CB93">
        <v>224</v>
      </c>
      <c r="CC93">
        <v>131</v>
      </c>
      <c r="CD93">
        <v>2011</v>
      </c>
      <c r="CE93">
        <v>1750</v>
      </c>
      <c r="CF93">
        <v>2074</v>
      </c>
      <c r="CG93">
        <v>181</v>
      </c>
      <c r="CH93">
        <v>187</v>
      </c>
      <c r="CI93">
        <v>2869</v>
      </c>
    </row>
    <row r="94" spans="1:87" x14ac:dyDescent="0.25">
      <c r="A94" t="s">
        <v>560</v>
      </c>
      <c r="B94" t="s">
        <v>561</v>
      </c>
      <c r="C94" t="s">
        <v>586</v>
      </c>
      <c r="D94" s="1">
        <v>44872</v>
      </c>
      <c r="E94">
        <v>48</v>
      </c>
      <c r="F94">
        <v>2</v>
      </c>
      <c r="G94">
        <v>0</v>
      </c>
      <c r="H94">
        <v>0</v>
      </c>
      <c r="I94">
        <v>2</v>
      </c>
      <c r="J94">
        <v>0</v>
      </c>
      <c r="K94">
        <v>21</v>
      </c>
      <c r="L94">
        <v>0</v>
      </c>
      <c r="M94">
        <v>0</v>
      </c>
      <c r="N94">
        <v>525</v>
      </c>
      <c r="O94">
        <v>3</v>
      </c>
      <c r="P94">
        <v>9</v>
      </c>
      <c r="Q94">
        <v>43</v>
      </c>
      <c r="R94">
        <v>365</v>
      </c>
      <c r="S94">
        <v>3</v>
      </c>
      <c r="T94">
        <v>28</v>
      </c>
      <c r="U94">
        <v>11</v>
      </c>
      <c r="V94">
        <v>601</v>
      </c>
      <c r="W94">
        <v>1</v>
      </c>
      <c r="X94">
        <v>37</v>
      </c>
      <c r="Y94">
        <v>71</v>
      </c>
      <c r="Z94">
        <v>53</v>
      </c>
      <c r="AA94">
        <v>1</v>
      </c>
      <c r="AB94">
        <v>5</v>
      </c>
      <c r="AC94">
        <v>2</v>
      </c>
      <c r="AD94">
        <v>53</v>
      </c>
      <c r="AE94">
        <v>1</v>
      </c>
      <c r="AF94">
        <v>0</v>
      </c>
      <c r="AG94">
        <v>1</v>
      </c>
      <c r="AH94">
        <v>0</v>
      </c>
      <c r="AI94">
        <v>0</v>
      </c>
      <c r="AJ94">
        <v>0</v>
      </c>
      <c r="AK94">
        <v>0</v>
      </c>
      <c r="AL94">
        <v>0</v>
      </c>
      <c r="AM94">
        <v>0</v>
      </c>
      <c r="AN94">
        <v>0</v>
      </c>
      <c r="AO94">
        <v>0</v>
      </c>
      <c r="AP94">
        <v>0</v>
      </c>
      <c r="AQ94">
        <v>0</v>
      </c>
      <c r="AR94">
        <v>0</v>
      </c>
      <c r="AS94">
        <v>0</v>
      </c>
      <c r="AT94">
        <v>0</v>
      </c>
      <c r="AU94">
        <v>0</v>
      </c>
      <c r="AV94">
        <v>0</v>
      </c>
      <c r="AW94">
        <v>0</v>
      </c>
      <c r="AX94">
        <v>2</v>
      </c>
      <c r="AY94">
        <v>0</v>
      </c>
      <c r="AZ94">
        <v>46</v>
      </c>
      <c r="BA94">
        <v>21</v>
      </c>
      <c r="BB94">
        <v>465</v>
      </c>
      <c r="BC94">
        <v>314</v>
      </c>
      <c r="BD94">
        <v>486</v>
      </c>
      <c r="BE94">
        <v>41</v>
      </c>
      <c r="BF94">
        <v>51</v>
      </c>
      <c r="BG94">
        <v>1204</v>
      </c>
      <c r="BH94">
        <v>0</v>
      </c>
      <c r="BI94">
        <v>10</v>
      </c>
      <c r="BJ94">
        <v>178</v>
      </c>
      <c r="BK94">
        <v>164</v>
      </c>
      <c r="BL94">
        <v>815</v>
      </c>
      <c r="BM94">
        <v>32</v>
      </c>
      <c r="BN94">
        <v>2</v>
      </c>
      <c r="BO94">
        <v>0</v>
      </c>
      <c r="BP94">
        <v>1</v>
      </c>
      <c r="BQ94">
        <v>0</v>
      </c>
      <c r="BR94">
        <v>24</v>
      </c>
      <c r="BS94">
        <v>19</v>
      </c>
      <c r="BT94">
        <v>302</v>
      </c>
      <c r="BU94">
        <v>119</v>
      </c>
      <c r="BV94">
        <v>4</v>
      </c>
      <c r="BW94">
        <v>29</v>
      </c>
      <c r="BX94">
        <v>8</v>
      </c>
      <c r="BY94">
        <v>94</v>
      </c>
      <c r="BZ94">
        <v>2</v>
      </c>
      <c r="CA94">
        <v>0</v>
      </c>
      <c r="CB94">
        <v>42</v>
      </c>
      <c r="CC94">
        <v>21</v>
      </c>
      <c r="CD94">
        <v>448</v>
      </c>
      <c r="CE94">
        <v>274</v>
      </c>
      <c r="CF94">
        <v>423</v>
      </c>
      <c r="CG94">
        <v>30</v>
      </c>
      <c r="CH94">
        <v>49</v>
      </c>
      <c r="CI94">
        <v>537</v>
      </c>
    </row>
    <row r="95" spans="1:87" x14ac:dyDescent="0.25">
      <c r="A95" t="s">
        <v>560</v>
      </c>
      <c r="B95" t="s">
        <v>561</v>
      </c>
      <c r="C95" t="s">
        <v>587</v>
      </c>
      <c r="D95" s="1">
        <v>44872</v>
      </c>
      <c r="E95">
        <v>148</v>
      </c>
      <c r="F95">
        <v>4</v>
      </c>
      <c r="G95">
        <v>1</v>
      </c>
      <c r="H95">
        <v>0</v>
      </c>
      <c r="I95">
        <v>5</v>
      </c>
      <c r="J95">
        <v>6</v>
      </c>
      <c r="K95">
        <v>5</v>
      </c>
      <c r="L95">
        <v>0</v>
      </c>
      <c r="M95">
        <v>0</v>
      </c>
      <c r="N95">
        <v>660</v>
      </c>
      <c r="O95">
        <v>10</v>
      </c>
      <c r="P95">
        <v>22</v>
      </c>
      <c r="Q95">
        <v>34</v>
      </c>
      <c r="R95">
        <v>1455</v>
      </c>
      <c r="S95">
        <v>19</v>
      </c>
      <c r="T95">
        <v>62</v>
      </c>
      <c r="U95">
        <v>177</v>
      </c>
      <c r="V95">
        <v>1007</v>
      </c>
      <c r="W95">
        <v>3</v>
      </c>
      <c r="X95">
        <v>43</v>
      </c>
      <c r="Y95">
        <v>163</v>
      </c>
      <c r="Z95">
        <v>170</v>
      </c>
      <c r="AA95">
        <v>1</v>
      </c>
      <c r="AB95">
        <v>1</v>
      </c>
      <c r="AC95">
        <v>32</v>
      </c>
      <c r="AD95">
        <v>42</v>
      </c>
      <c r="AE95">
        <v>0</v>
      </c>
      <c r="AF95">
        <v>3</v>
      </c>
      <c r="AG95">
        <v>1</v>
      </c>
      <c r="AH95">
        <v>0</v>
      </c>
      <c r="AI95">
        <v>0</v>
      </c>
      <c r="AJ95">
        <v>0</v>
      </c>
      <c r="AK95">
        <v>0</v>
      </c>
      <c r="AL95">
        <v>0</v>
      </c>
      <c r="AM95">
        <v>0</v>
      </c>
      <c r="AN95">
        <v>0</v>
      </c>
      <c r="AO95">
        <v>0</v>
      </c>
      <c r="AP95">
        <v>0</v>
      </c>
      <c r="AQ95">
        <v>0</v>
      </c>
      <c r="AR95">
        <v>0</v>
      </c>
      <c r="AS95">
        <v>0</v>
      </c>
      <c r="AT95">
        <v>0</v>
      </c>
      <c r="AU95">
        <v>0</v>
      </c>
      <c r="AV95">
        <v>0</v>
      </c>
      <c r="AW95">
        <v>0</v>
      </c>
      <c r="AX95">
        <v>3</v>
      </c>
      <c r="AY95">
        <v>1</v>
      </c>
      <c r="AZ95">
        <v>135</v>
      </c>
      <c r="BA95">
        <v>5</v>
      </c>
      <c r="BB95">
        <v>588</v>
      </c>
      <c r="BC95">
        <v>1148</v>
      </c>
      <c r="BD95">
        <v>776</v>
      </c>
      <c r="BE95">
        <v>133</v>
      </c>
      <c r="BF95">
        <v>38</v>
      </c>
      <c r="BG95">
        <v>2873</v>
      </c>
      <c r="BH95">
        <v>0</v>
      </c>
      <c r="BI95">
        <v>8</v>
      </c>
      <c r="BJ95">
        <v>53</v>
      </c>
      <c r="BK95">
        <v>930</v>
      </c>
      <c r="BL95">
        <v>1757</v>
      </c>
      <c r="BM95">
        <v>68</v>
      </c>
      <c r="BN95">
        <v>2</v>
      </c>
      <c r="BO95">
        <v>1</v>
      </c>
      <c r="BP95">
        <v>1</v>
      </c>
      <c r="BQ95">
        <v>0</v>
      </c>
      <c r="BR95">
        <v>54</v>
      </c>
      <c r="BS95">
        <v>2</v>
      </c>
      <c r="BT95">
        <v>335</v>
      </c>
      <c r="BU95">
        <v>145</v>
      </c>
      <c r="BV95">
        <v>4</v>
      </c>
      <c r="BW95">
        <v>37</v>
      </c>
      <c r="BX95">
        <v>10</v>
      </c>
      <c r="BY95">
        <v>307</v>
      </c>
      <c r="BZ95">
        <v>3</v>
      </c>
      <c r="CA95">
        <v>1</v>
      </c>
      <c r="CB95">
        <v>116</v>
      </c>
      <c r="CC95">
        <v>5</v>
      </c>
      <c r="CD95">
        <v>555</v>
      </c>
      <c r="CE95">
        <v>928</v>
      </c>
      <c r="CF95">
        <v>649</v>
      </c>
      <c r="CG95">
        <v>83</v>
      </c>
      <c r="CH95">
        <v>35</v>
      </c>
      <c r="CI95">
        <v>1029</v>
      </c>
    </row>
    <row r="96" spans="1:87" x14ac:dyDescent="0.25">
      <c r="A96" t="s">
        <v>560</v>
      </c>
      <c r="B96" t="s">
        <v>564</v>
      </c>
      <c r="C96" t="s">
        <v>588</v>
      </c>
      <c r="D96" s="1">
        <v>44872</v>
      </c>
      <c r="E96">
        <v>49</v>
      </c>
      <c r="F96">
        <v>0</v>
      </c>
      <c r="G96">
        <v>0</v>
      </c>
      <c r="H96">
        <v>4</v>
      </c>
      <c r="I96">
        <v>2</v>
      </c>
      <c r="J96">
        <v>0</v>
      </c>
      <c r="K96">
        <v>2</v>
      </c>
      <c r="L96">
        <v>0</v>
      </c>
      <c r="M96">
        <v>0</v>
      </c>
      <c r="N96">
        <v>397</v>
      </c>
      <c r="O96">
        <v>17</v>
      </c>
      <c r="P96">
        <v>1</v>
      </c>
      <c r="Q96">
        <v>12</v>
      </c>
      <c r="R96">
        <v>765</v>
      </c>
      <c r="S96">
        <v>35</v>
      </c>
      <c r="T96">
        <v>35</v>
      </c>
      <c r="U96">
        <v>65</v>
      </c>
      <c r="V96">
        <v>715</v>
      </c>
      <c r="W96">
        <v>6</v>
      </c>
      <c r="X96">
        <v>9</v>
      </c>
      <c r="Y96">
        <v>107</v>
      </c>
      <c r="Z96">
        <v>77</v>
      </c>
      <c r="AA96">
        <v>2</v>
      </c>
      <c r="AB96">
        <v>4</v>
      </c>
      <c r="AC96">
        <v>9</v>
      </c>
      <c r="AD96">
        <v>19</v>
      </c>
      <c r="AE96">
        <v>0</v>
      </c>
      <c r="AF96">
        <v>0</v>
      </c>
      <c r="AG96">
        <v>0</v>
      </c>
      <c r="AH96">
        <v>0</v>
      </c>
      <c r="AI96">
        <v>0</v>
      </c>
      <c r="AJ96">
        <v>0</v>
      </c>
      <c r="AK96">
        <v>0</v>
      </c>
      <c r="AL96">
        <v>0</v>
      </c>
      <c r="AM96">
        <v>0</v>
      </c>
      <c r="AN96">
        <v>0</v>
      </c>
      <c r="AO96">
        <v>0</v>
      </c>
      <c r="AP96">
        <v>0</v>
      </c>
      <c r="AQ96">
        <v>0</v>
      </c>
      <c r="AR96">
        <v>0</v>
      </c>
      <c r="AS96">
        <v>0</v>
      </c>
      <c r="AT96">
        <v>0</v>
      </c>
      <c r="AU96">
        <v>0</v>
      </c>
      <c r="AV96">
        <v>0</v>
      </c>
      <c r="AW96">
        <v>0</v>
      </c>
      <c r="AX96">
        <v>0</v>
      </c>
      <c r="AY96">
        <v>0</v>
      </c>
      <c r="AZ96">
        <v>43</v>
      </c>
      <c r="BA96">
        <v>2</v>
      </c>
      <c r="BB96">
        <v>363</v>
      </c>
      <c r="BC96">
        <v>608</v>
      </c>
      <c r="BD96">
        <v>577</v>
      </c>
      <c r="BE96">
        <v>60</v>
      </c>
      <c r="BF96">
        <v>19</v>
      </c>
      <c r="BG96">
        <v>2283</v>
      </c>
      <c r="BH96">
        <v>0</v>
      </c>
      <c r="BI96">
        <v>10</v>
      </c>
      <c r="BJ96">
        <v>70</v>
      </c>
      <c r="BK96">
        <v>810</v>
      </c>
      <c r="BL96">
        <v>1272</v>
      </c>
      <c r="BM96">
        <v>22</v>
      </c>
      <c r="BN96">
        <v>0</v>
      </c>
      <c r="BO96">
        <v>0</v>
      </c>
      <c r="BP96">
        <v>0</v>
      </c>
      <c r="BQ96">
        <v>0</v>
      </c>
      <c r="BR96">
        <v>20</v>
      </c>
      <c r="BS96">
        <v>1</v>
      </c>
      <c r="BT96">
        <v>231</v>
      </c>
      <c r="BU96">
        <v>153</v>
      </c>
      <c r="BV96">
        <v>2</v>
      </c>
      <c r="BW96">
        <v>16</v>
      </c>
      <c r="BX96">
        <v>3</v>
      </c>
      <c r="BY96">
        <v>172</v>
      </c>
      <c r="BZ96">
        <v>0</v>
      </c>
      <c r="CA96">
        <v>0</v>
      </c>
      <c r="CB96">
        <v>35</v>
      </c>
      <c r="CC96">
        <v>2</v>
      </c>
      <c r="CD96">
        <v>343</v>
      </c>
      <c r="CE96">
        <v>457</v>
      </c>
      <c r="CF96">
        <v>466</v>
      </c>
      <c r="CG96">
        <v>39</v>
      </c>
      <c r="CH96">
        <v>14</v>
      </c>
      <c r="CI96">
        <v>614</v>
      </c>
    </row>
    <row r="97" spans="1:87" x14ac:dyDescent="0.25">
      <c r="A97" t="s">
        <v>560</v>
      </c>
      <c r="B97" t="s">
        <v>567</v>
      </c>
      <c r="C97" t="s">
        <v>589</v>
      </c>
      <c r="D97" s="1">
        <v>44872</v>
      </c>
      <c r="E97">
        <v>60</v>
      </c>
      <c r="F97">
        <v>1</v>
      </c>
      <c r="G97">
        <v>0</v>
      </c>
      <c r="H97">
        <v>0</v>
      </c>
      <c r="I97">
        <v>2</v>
      </c>
      <c r="J97">
        <v>0</v>
      </c>
      <c r="K97">
        <v>2</v>
      </c>
      <c r="L97">
        <v>0</v>
      </c>
      <c r="M97">
        <v>0</v>
      </c>
      <c r="N97">
        <v>291</v>
      </c>
      <c r="O97">
        <v>1</v>
      </c>
      <c r="P97">
        <v>9</v>
      </c>
      <c r="Q97">
        <v>16</v>
      </c>
      <c r="R97">
        <v>603</v>
      </c>
      <c r="S97">
        <v>22</v>
      </c>
      <c r="T97">
        <v>20</v>
      </c>
      <c r="U97">
        <v>35</v>
      </c>
      <c r="V97">
        <v>541</v>
      </c>
      <c r="W97">
        <v>2</v>
      </c>
      <c r="X97">
        <v>6</v>
      </c>
      <c r="Y97">
        <v>68</v>
      </c>
      <c r="Z97">
        <v>65</v>
      </c>
      <c r="AA97">
        <v>5</v>
      </c>
      <c r="AB97">
        <v>6</v>
      </c>
      <c r="AC97">
        <v>9</v>
      </c>
      <c r="AD97">
        <v>39</v>
      </c>
      <c r="AE97">
        <v>0</v>
      </c>
      <c r="AF97">
        <v>0</v>
      </c>
      <c r="AG97">
        <v>2</v>
      </c>
      <c r="AH97">
        <v>0</v>
      </c>
      <c r="AI97">
        <v>0</v>
      </c>
      <c r="AJ97">
        <v>0</v>
      </c>
      <c r="AK97">
        <v>0</v>
      </c>
      <c r="AL97">
        <v>0</v>
      </c>
      <c r="AM97">
        <v>0</v>
      </c>
      <c r="AN97">
        <v>0</v>
      </c>
      <c r="AO97">
        <v>0</v>
      </c>
      <c r="AP97">
        <v>0</v>
      </c>
      <c r="AQ97">
        <v>0</v>
      </c>
      <c r="AR97">
        <v>0</v>
      </c>
      <c r="AS97">
        <v>0</v>
      </c>
      <c r="AT97">
        <v>0</v>
      </c>
      <c r="AU97">
        <v>0</v>
      </c>
      <c r="AV97">
        <v>0</v>
      </c>
      <c r="AW97">
        <v>0</v>
      </c>
      <c r="AX97">
        <v>1</v>
      </c>
      <c r="AY97">
        <v>0</v>
      </c>
      <c r="AZ97">
        <v>58</v>
      </c>
      <c r="BA97">
        <v>2</v>
      </c>
      <c r="BB97">
        <v>263</v>
      </c>
      <c r="BC97">
        <v>508</v>
      </c>
      <c r="BD97">
        <v>458</v>
      </c>
      <c r="BE97">
        <v>44</v>
      </c>
      <c r="BF97">
        <v>35</v>
      </c>
      <c r="BG97">
        <v>1520</v>
      </c>
      <c r="BH97">
        <v>0</v>
      </c>
      <c r="BI97">
        <v>64</v>
      </c>
      <c r="BJ97">
        <v>38</v>
      </c>
      <c r="BK97">
        <v>406</v>
      </c>
      <c r="BL97">
        <v>951</v>
      </c>
      <c r="BM97">
        <v>28</v>
      </c>
      <c r="BN97">
        <v>1</v>
      </c>
      <c r="BO97">
        <v>0</v>
      </c>
      <c r="BP97">
        <v>0</v>
      </c>
      <c r="BQ97">
        <v>0</v>
      </c>
      <c r="BR97">
        <v>19</v>
      </c>
      <c r="BS97">
        <v>1</v>
      </c>
      <c r="BT97">
        <v>172</v>
      </c>
      <c r="BU97">
        <v>104</v>
      </c>
      <c r="BV97">
        <v>3</v>
      </c>
      <c r="BW97">
        <v>25</v>
      </c>
      <c r="BX97">
        <v>13</v>
      </c>
      <c r="BY97">
        <v>122</v>
      </c>
      <c r="BZ97">
        <v>1</v>
      </c>
      <c r="CA97">
        <v>0</v>
      </c>
      <c r="CB97">
        <v>45</v>
      </c>
      <c r="CC97">
        <v>2</v>
      </c>
      <c r="CD97">
        <v>247</v>
      </c>
      <c r="CE97">
        <v>406</v>
      </c>
      <c r="CF97">
        <v>391</v>
      </c>
      <c r="CG97">
        <v>29</v>
      </c>
      <c r="CH97">
        <v>32</v>
      </c>
      <c r="CI97">
        <v>550</v>
      </c>
    </row>
    <row r="98" spans="1:87" x14ac:dyDescent="0.25">
      <c r="A98" t="s">
        <v>560</v>
      </c>
      <c r="B98" t="s">
        <v>567</v>
      </c>
      <c r="C98" t="s">
        <v>590</v>
      </c>
      <c r="D98" s="1">
        <v>44872</v>
      </c>
      <c r="E98">
        <v>62</v>
      </c>
      <c r="F98">
        <v>2</v>
      </c>
      <c r="G98">
        <v>0</v>
      </c>
      <c r="H98">
        <v>3</v>
      </c>
      <c r="I98">
        <v>2</v>
      </c>
      <c r="J98">
        <v>0</v>
      </c>
      <c r="K98">
        <v>4</v>
      </c>
      <c r="L98">
        <v>0</v>
      </c>
      <c r="M98">
        <v>0</v>
      </c>
      <c r="N98">
        <v>489</v>
      </c>
      <c r="O98">
        <v>15</v>
      </c>
      <c r="P98">
        <v>9</v>
      </c>
      <c r="Q98">
        <v>16</v>
      </c>
      <c r="R98">
        <v>613</v>
      </c>
      <c r="S98">
        <v>36</v>
      </c>
      <c r="T98">
        <v>18</v>
      </c>
      <c r="U98">
        <v>17</v>
      </c>
      <c r="V98">
        <v>659</v>
      </c>
      <c r="W98">
        <v>35</v>
      </c>
      <c r="X98">
        <v>4</v>
      </c>
      <c r="Y98">
        <v>50</v>
      </c>
      <c r="Z98">
        <v>92</v>
      </c>
      <c r="AA98">
        <v>9</v>
      </c>
      <c r="AB98">
        <v>0</v>
      </c>
      <c r="AC98">
        <v>8</v>
      </c>
      <c r="AD98">
        <v>28</v>
      </c>
      <c r="AE98">
        <v>0</v>
      </c>
      <c r="AF98">
        <v>0</v>
      </c>
      <c r="AG98">
        <v>0</v>
      </c>
      <c r="AH98">
        <v>0</v>
      </c>
      <c r="AI98">
        <v>0</v>
      </c>
      <c r="AJ98">
        <v>0</v>
      </c>
      <c r="AK98">
        <v>0</v>
      </c>
      <c r="AL98">
        <v>0</v>
      </c>
      <c r="AM98">
        <v>0</v>
      </c>
      <c r="AN98">
        <v>0</v>
      </c>
      <c r="AO98">
        <v>0</v>
      </c>
      <c r="AP98">
        <v>0</v>
      </c>
      <c r="AQ98">
        <v>0</v>
      </c>
      <c r="AR98">
        <v>0</v>
      </c>
      <c r="AS98">
        <v>0</v>
      </c>
      <c r="AT98">
        <v>0</v>
      </c>
      <c r="AU98">
        <v>0</v>
      </c>
      <c r="AV98">
        <v>0</v>
      </c>
      <c r="AW98">
        <v>0</v>
      </c>
      <c r="AX98">
        <v>2</v>
      </c>
      <c r="AY98">
        <v>0</v>
      </c>
      <c r="AZ98">
        <v>55</v>
      </c>
      <c r="BA98">
        <v>4</v>
      </c>
      <c r="BB98">
        <v>444</v>
      </c>
      <c r="BC98">
        <v>529</v>
      </c>
      <c r="BD98">
        <v>557</v>
      </c>
      <c r="BE98">
        <v>70</v>
      </c>
      <c r="BF98">
        <v>27</v>
      </c>
      <c r="BG98">
        <v>1572</v>
      </c>
      <c r="BH98">
        <v>0</v>
      </c>
      <c r="BI98">
        <v>109</v>
      </c>
      <c r="BJ98">
        <v>20</v>
      </c>
      <c r="BK98">
        <v>354</v>
      </c>
      <c r="BL98">
        <v>1024</v>
      </c>
      <c r="BM98">
        <v>32</v>
      </c>
      <c r="BN98">
        <v>2</v>
      </c>
      <c r="BO98">
        <v>0</v>
      </c>
      <c r="BP98">
        <v>0</v>
      </c>
      <c r="BQ98">
        <v>0</v>
      </c>
      <c r="BR98">
        <v>23</v>
      </c>
      <c r="BS98">
        <v>1</v>
      </c>
      <c r="BT98">
        <v>305</v>
      </c>
      <c r="BU98">
        <v>146</v>
      </c>
      <c r="BV98">
        <v>4</v>
      </c>
      <c r="BW98">
        <v>22</v>
      </c>
      <c r="BX98">
        <v>12</v>
      </c>
      <c r="BY98">
        <v>158</v>
      </c>
      <c r="BZ98">
        <v>2</v>
      </c>
      <c r="CA98">
        <v>0</v>
      </c>
      <c r="CB98">
        <v>46</v>
      </c>
      <c r="CC98">
        <v>3</v>
      </c>
      <c r="CD98">
        <v>425</v>
      </c>
      <c r="CE98">
        <v>433</v>
      </c>
      <c r="CF98">
        <v>478</v>
      </c>
      <c r="CG98">
        <v>43</v>
      </c>
      <c r="CH98">
        <v>25</v>
      </c>
      <c r="CI98">
        <v>588</v>
      </c>
    </row>
    <row r="99" spans="1:87" x14ac:dyDescent="0.25">
      <c r="A99" t="s">
        <v>560</v>
      </c>
      <c r="B99" t="s">
        <v>564</v>
      </c>
      <c r="C99" t="s">
        <v>591</v>
      </c>
      <c r="D99" s="1">
        <v>44872</v>
      </c>
      <c r="E99">
        <v>63</v>
      </c>
      <c r="F99">
        <v>1</v>
      </c>
      <c r="G99">
        <v>0</v>
      </c>
      <c r="H99">
        <v>3</v>
      </c>
      <c r="I99">
        <v>0</v>
      </c>
      <c r="J99">
        <v>1</v>
      </c>
      <c r="K99">
        <v>0</v>
      </c>
      <c r="L99">
        <v>0</v>
      </c>
      <c r="M99">
        <v>0</v>
      </c>
      <c r="N99">
        <v>634</v>
      </c>
      <c r="O99">
        <v>15</v>
      </c>
      <c r="P99">
        <v>3</v>
      </c>
      <c r="Q99">
        <v>5</v>
      </c>
      <c r="R99">
        <v>700</v>
      </c>
      <c r="S99">
        <v>39</v>
      </c>
      <c r="T99">
        <v>27</v>
      </c>
      <c r="U99">
        <v>26</v>
      </c>
      <c r="V99">
        <v>725</v>
      </c>
      <c r="W99">
        <v>43</v>
      </c>
      <c r="X99">
        <v>34</v>
      </c>
      <c r="Y99">
        <v>20</v>
      </c>
      <c r="Z99">
        <v>90</v>
      </c>
      <c r="AA99">
        <v>6</v>
      </c>
      <c r="AB99">
        <v>3</v>
      </c>
      <c r="AC99">
        <v>4</v>
      </c>
      <c r="AD99">
        <v>36</v>
      </c>
      <c r="AE99">
        <v>3</v>
      </c>
      <c r="AF99">
        <v>0</v>
      </c>
      <c r="AG99">
        <v>1</v>
      </c>
      <c r="AH99">
        <v>0</v>
      </c>
      <c r="AI99">
        <v>0</v>
      </c>
      <c r="AJ99">
        <v>0</v>
      </c>
      <c r="AK99">
        <v>0</v>
      </c>
      <c r="AL99">
        <v>0</v>
      </c>
      <c r="AM99">
        <v>0</v>
      </c>
      <c r="AN99">
        <v>0</v>
      </c>
      <c r="AO99">
        <v>0</v>
      </c>
      <c r="AP99">
        <v>0</v>
      </c>
      <c r="AQ99">
        <v>0</v>
      </c>
      <c r="AR99">
        <v>0</v>
      </c>
      <c r="AS99">
        <v>0</v>
      </c>
      <c r="AT99">
        <v>0</v>
      </c>
      <c r="AU99">
        <v>0</v>
      </c>
      <c r="AV99">
        <v>0</v>
      </c>
      <c r="AW99">
        <v>0</v>
      </c>
      <c r="AX99">
        <v>1</v>
      </c>
      <c r="AY99">
        <v>0</v>
      </c>
      <c r="AZ99">
        <v>58</v>
      </c>
      <c r="BA99">
        <v>0</v>
      </c>
      <c r="BB99">
        <v>609</v>
      </c>
      <c r="BC99">
        <v>591</v>
      </c>
      <c r="BD99">
        <v>614</v>
      </c>
      <c r="BE99">
        <v>75</v>
      </c>
      <c r="BF99">
        <v>32</v>
      </c>
      <c r="BG99">
        <v>1815</v>
      </c>
      <c r="BH99">
        <v>0</v>
      </c>
      <c r="BI99">
        <v>117</v>
      </c>
      <c r="BJ99">
        <v>64</v>
      </c>
      <c r="BK99">
        <v>380</v>
      </c>
      <c r="BL99">
        <v>1170</v>
      </c>
      <c r="BM99">
        <v>34</v>
      </c>
      <c r="BN99">
        <v>0</v>
      </c>
      <c r="BO99">
        <v>0</v>
      </c>
      <c r="BP99">
        <v>0</v>
      </c>
      <c r="BQ99">
        <v>0</v>
      </c>
      <c r="BR99">
        <v>24</v>
      </c>
      <c r="BS99">
        <v>0</v>
      </c>
      <c r="BT99">
        <v>408</v>
      </c>
      <c r="BU99">
        <v>171</v>
      </c>
      <c r="BV99">
        <v>7</v>
      </c>
      <c r="BW99">
        <v>27</v>
      </c>
      <c r="BX99">
        <v>5</v>
      </c>
      <c r="BY99">
        <v>193</v>
      </c>
      <c r="BZ99">
        <v>1</v>
      </c>
      <c r="CA99">
        <v>0</v>
      </c>
      <c r="CB99">
        <v>56</v>
      </c>
      <c r="CC99">
        <v>0</v>
      </c>
      <c r="CD99">
        <v>591</v>
      </c>
      <c r="CE99">
        <v>480</v>
      </c>
      <c r="CF99">
        <v>515</v>
      </c>
      <c r="CG99">
        <v>50</v>
      </c>
      <c r="CH99">
        <v>30</v>
      </c>
      <c r="CI99">
        <v>688</v>
      </c>
    </row>
    <row r="100" spans="1:87" x14ac:dyDescent="0.25">
      <c r="A100" t="s">
        <v>560</v>
      </c>
      <c r="B100" t="s">
        <v>567</v>
      </c>
      <c r="C100" t="s">
        <v>592</v>
      </c>
      <c r="D100" s="1">
        <v>44872</v>
      </c>
      <c r="E100">
        <v>165</v>
      </c>
      <c r="F100">
        <v>3</v>
      </c>
      <c r="G100">
        <v>1</v>
      </c>
      <c r="H100">
        <v>6</v>
      </c>
      <c r="I100">
        <v>8</v>
      </c>
      <c r="J100">
        <v>5</v>
      </c>
      <c r="K100">
        <v>10</v>
      </c>
      <c r="L100">
        <v>0</v>
      </c>
      <c r="M100">
        <v>0</v>
      </c>
      <c r="N100">
        <v>1095</v>
      </c>
      <c r="O100">
        <v>30</v>
      </c>
      <c r="P100">
        <v>26</v>
      </c>
      <c r="Q100">
        <v>4</v>
      </c>
      <c r="R100">
        <v>1433</v>
      </c>
      <c r="S100">
        <v>59</v>
      </c>
      <c r="T100">
        <v>108</v>
      </c>
      <c r="U100">
        <v>29</v>
      </c>
      <c r="V100">
        <v>1408</v>
      </c>
      <c r="W100">
        <v>35</v>
      </c>
      <c r="X100">
        <v>119</v>
      </c>
      <c r="Y100">
        <v>35</v>
      </c>
      <c r="Z100">
        <v>156</v>
      </c>
      <c r="AA100">
        <v>7</v>
      </c>
      <c r="AB100">
        <v>13</v>
      </c>
      <c r="AC100">
        <v>6</v>
      </c>
      <c r="AD100">
        <v>87</v>
      </c>
      <c r="AE100">
        <v>3</v>
      </c>
      <c r="AF100">
        <v>0</v>
      </c>
      <c r="AG100">
        <v>0</v>
      </c>
      <c r="AH100">
        <v>0</v>
      </c>
      <c r="AI100">
        <v>0</v>
      </c>
      <c r="AJ100">
        <v>0</v>
      </c>
      <c r="AK100">
        <v>0</v>
      </c>
      <c r="AL100">
        <v>0</v>
      </c>
      <c r="AM100">
        <v>0</v>
      </c>
      <c r="AN100">
        <v>0</v>
      </c>
      <c r="AO100">
        <v>1</v>
      </c>
      <c r="AP100">
        <v>0</v>
      </c>
      <c r="AQ100">
        <v>0</v>
      </c>
      <c r="AR100">
        <v>1</v>
      </c>
      <c r="AS100">
        <v>0</v>
      </c>
      <c r="AT100">
        <v>0</v>
      </c>
      <c r="AU100">
        <v>0</v>
      </c>
      <c r="AV100">
        <v>0</v>
      </c>
      <c r="AW100">
        <v>0</v>
      </c>
      <c r="AX100">
        <v>3</v>
      </c>
      <c r="AY100">
        <v>0</v>
      </c>
      <c r="AZ100">
        <v>143</v>
      </c>
      <c r="BA100">
        <v>9</v>
      </c>
      <c r="BB100">
        <v>1024</v>
      </c>
      <c r="BC100">
        <v>1197</v>
      </c>
      <c r="BD100">
        <v>1207</v>
      </c>
      <c r="BE100">
        <v>125</v>
      </c>
      <c r="BF100">
        <v>83</v>
      </c>
      <c r="BG100">
        <v>3709</v>
      </c>
      <c r="BH100">
        <v>0</v>
      </c>
      <c r="BI100">
        <v>167</v>
      </c>
      <c r="BJ100">
        <v>676</v>
      </c>
      <c r="BK100">
        <v>407</v>
      </c>
      <c r="BL100">
        <v>2317</v>
      </c>
      <c r="BM100">
        <v>83</v>
      </c>
      <c r="BN100">
        <v>3</v>
      </c>
      <c r="BO100">
        <v>0</v>
      </c>
      <c r="BP100">
        <v>1</v>
      </c>
      <c r="BQ100">
        <v>0</v>
      </c>
      <c r="BR100">
        <v>62</v>
      </c>
      <c r="BS100">
        <v>6</v>
      </c>
      <c r="BT100">
        <v>694</v>
      </c>
      <c r="BU100">
        <v>298</v>
      </c>
      <c r="BV100">
        <v>6</v>
      </c>
      <c r="BW100">
        <v>49</v>
      </c>
      <c r="BX100">
        <v>23</v>
      </c>
      <c r="BY100">
        <v>389</v>
      </c>
      <c r="BZ100">
        <v>3</v>
      </c>
      <c r="CA100">
        <v>0</v>
      </c>
      <c r="CB100">
        <v>126</v>
      </c>
      <c r="CC100">
        <v>7</v>
      </c>
      <c r="CD100">
        <v>997</v>
      </c>
      <c r="CE100">
        <v>979</v>
      </c>
      <c r="CF100">
        <v>1067</v>
      </c>
      <c r="CG100">
        <v>76</v>
      </c>
      <c r="CH100">
        <v>79</v>
      </c>
      <c r="CI100">
        <v>1421</v>
      </c>
    </row>
    <row r="101" spans="1:87" x14ac:dyDescent="0.25">
      <c r="A101" t="s">
        <v>560</v>
      </c>
      <c r="B101" t="s">
        <v>561</v>
      </c>
      <c r="C101" t="s">
        <v>593</v>
      </c>
      <c r="D101" s="1">
        <v>44872</v>
      </c>
      <c r="E101">
        <v>38</v>
      </c>
      <c r="F101">
        <v>1</v>
      </c>
      <c r="G101">
        <v>1</v>
      </c>
      <c r="H101">
        <v>1</v>
      </c>
      <c r="I101">
        <v>2</v>
      </c>
      <c r="J101">
        <v>2</v>
      </c>
      <c r="K101">
        <v>90</v>
      </c>
      <c r="L101">
        <v>2</v>
      </c>
      <c r="M101">
        <v>4</v>
      </c>
      <c r="N101">
        <v>246</v>
      </c>
      <c r="O101">
        <v>8</v>
      </c>
      <c r="P101">
        <v>4</v>
      </c>
      <c r="Q101">
        <v>11</v>
      </c>
      <c r="R101">
        <v>496</v>
      </c>
      <c r="S101">
        <v>14</v>
      </c>
      <c r="T101">
        <v>50</v>
      </c>
      <c r="U101">
        <v>32</v>
      </c>
      <c r="V101">
        <v>389</v>
      </c>
      <c r="W101">
        <v>2</v>
      </c>
      <c r="X101">
        <v>38</v>
      </c>
      <c r="Y101">
        <v>30</v>
      </c>
      <c r="Z101">
        <v>66</v>
      </c>
      <c r="AA101">
        <v>1</v>
      </c>
      <c r="AB101">
        <v>3</v>
      </c>
      <c r="AC101">
        <v>6</v>
      </c>
      <c r="AD101">
        <v>29</v>
      </c>
      <c r="AE101">
        <v>2</v>
      </c>
      <c r="AF101">
        <v>0</v>
      </c>
      <c r="AG101">
        <v>0</v>
      </c>
      <c r="AH101">
        <v>0</v>
      </c>
      <c r="AI101">
        <v>1</v>
      </c>
      <c r="AJ101">
        <v>0</v>
      </c>
      <c r="AK101">
        <v>0</v>
      </c>
      <c r="AL101">
        <v>0</v>
      </c>
      <c r="AM101">
        <v>0</v>
      </c>
      <c r="AN101">
        <v>0</v>
      </c>
      <c r="AO101">
        <v>0</v>
      </c>
      <c r="AP101">
        <v>0</v>
      </c>
      <c r="AQ101">
        <v>0</v>
      </c>
      <c r="AR101">
        <v>1</v>
      </c>
      <c r="AS101">
        <v>0</v>
      </c>
      <c r="AT101">
        <v>0</v>
      </c>
      <c r="AU101">
        <v>0</v>
      </c>
      <c r="AV101">
        <v>0</v>
      </c>
      <c r="AW101">
        <v>0</v>
      </c>
      <c r="AX101">
        <v>0</v>
      </c>
      <c r="AY101">
        <v>1</v>
      </c>
      <c r="AZ101">
        <v>33</v>
      </c>
      <c r="BA101">
        <v>81</v>
      </c>
      <c r="BB101">
        <v>218</v>
      </c>
      <c r="BC101">
        <v>382</v>
      </c>
      <c r="BD101">
        <v>314</v>
      </c>
      <c r="BE101">
        <v>52</v>
      </c>
      <c r="BF101">
        <v>27</v>
      </c>
      <c r="BG101">
        <v>1156</v>
      </c>
      <c r="BH101">
        <v>0</v>
      </c>
      <c r="BI101">
        <v>11</v>
      </c>
      <c r="BJ101">
        <v>49</v>
      </c>
      <c r="BK101">
        <v>338</v>
      </c>
      <c r="BL101">
        <v>699</v>
      </c>
      <c r="BM101">
        <v>15</v>
      </c>
      <c r="BN101">
        <v>0</v>
      </c>
      <c r="BO101">
        <v>1</v>
      </c>
      <c r="BP101">
        <v>0</v>
      </c>
      <c r="BQ101">
        <v>1</v>
      </c>
      <c r="BR101">
        <v>14</v>
      </c>
      <c r="BS101">
        <v>67</v>
      </c>
      <c r="BT101">
        <v>143</v>
      </c>
      <c r="BU101">
        <v>57</v>
      </c>
      <c r="BV101">
        <v>2</v>
      </c>
      <c r="BW101">
        <v>15</v>
      </c>
      <c r="BX101">
        <v>19</v>
      </c>
      <c r="BY101">
        <v>86</v>
      </c>
      <c r="BZ101">
        <v>0</v>
      </c>
      <c r="CA101">
        <v>1</v>
      </c>
      <c r="CB101">
        <v>29</v>
      </c>
      <c r="CC101">
        <v>80</v>
      </c>
      <c r="CD101">
        <v>209</v>
      </c>
      <c r="CE101">
        <v>296</v>
      </c>
      <c r="CF101">
        <v>260</v>
      </c>
      <c r="CG101">
        <v>27</v>
      </c>
      <c r="CH101">
        <v>26</v>
      </c>
      <c r="CI101">
        <v>360</v>
      </c>
    </row>
    <row r="102" spans="1:87" x14ac:dyDescent="0.25">
      <c r="A102" t="s">
        <v>560</v>
      </c>
      <c r="B102" t="s">
        <v>564</v>
      </c>
      <c r="C102" t="s">
        <v>594</v>
      </c>
      <c r="D102" s="1">
        <v>44872</v>
      </c>
      <c r="E102">
        <v>84</v>
      </c>
      <c r="F102">
        <v>1</v>
      </c>
      <c r="G102">
        <v>0</v>
      </c>
      <c r="H102">
        <v>4</v>
      </c>
      <c r="I102">
        <v>0</v>
      </c>
      <c r="J102">
        <v>1</v>
      </c>
      <c r="K102">
        <v>2</v>
      </c>
      <c r="L102">
        <v>0</v>
      </c>
      <c r="M102">
        <v>0</v>
      </c>
      <c r="N102">
        <v>815</v>
      </c>
      <c r="O102">
        <v>21</v>
      </c>
      <c r="P102">
        <v>0</v>
      </c>
      <c r="Q102">
        <v>2</v>
      </c>
      <c r="R102">
        <v>593</v>
      </c>
      <c r="S102">
        <v>29</v>
      </c>
      <c r="T102">
        <v>9</v>
      </c>
      <c r="U102">
        <v>5</v>
      </c>
      <c r="V102">
        <v>753</v>
      </c>
      <c r="W102">
        <v>35</v>
      </c>
      <c r="X102">
        <v>9</v>
      </c>
      <c r="Y102">
        <v>17</v>
      </c>
      <c r="Z102">
        <v>94</v>
      </c>
      <c r="AA102">
        <v>4</v>
      </c>
      <c r="AB102">
        <v>4</v>
      </c>
      <c r="AC102">
        <v>4</v>
      </c>
      <c r="AD102">
        <v>58</v>
      </c>
      <c r="AE102">
        <v>1</v>
      </c>
      <c r="AF102">
        <v>0</v>
      </c>
      <c r="AG102">
        <v>0</v>
      </c>
      <c r="AH102">
        <v>0</v>
      </c>
      <c r="AI102">
        <v>0</v>
      </c>
      <c r="AJ102">
        <v>0</v>
      </c>
      <c r="AK102">
        <v>0</v>
      </c>
      <c r="AL102">
        <v>0</v>
      </c>
      <c r="AM102">
        <v>0</v>
      </c>
      <c r="AN102">
        <v>0</v>
      </c>
      <c r="AO102">
        <v>0</v>
      </c>
      <c r="AP102">
        <v>0</v>
      </c>
      <c r="AQ102">
        <v>0</v>
      </c>
      <c r="AR102">
        <v>0</v>
      </c>
      <c r="AS102">
        <v>0</v>
      </c>
      <c r="AT102">
        <v>0</v>
      </c>
      <c r="AU102">
        <v>0</v>
      </c>
      <c r="AV102">
        <v>0</v>
      </c>
      <c r="AW102">
        <v>0</v>
      </c>
      <c r="AX102">
        <v>1</v>
      </c>
      <c r="AY102">
        <v>0</v>
      </c>
      <c r="AZ102">
        <v>78</v>
      </c>
      <c r="BA102">
        <v>2</v>
      </c>
      <c r="BB102">
        <v>790</v>
      </c>
      <c r="BC102">
        <v>540</v>
      </c>
      <c r="BD102">
        <v>683</v>
      </c>
      <c r="BE102">
        <v>81</v>
      </c>
      <c r="BF102">
        <v>56</v>
      </c>
      <c r="BG102">
        <v>1458</v>
      </c>
      <c r="BH102">
        <v>0</v>
      </c>
      <c r="BI102">
        <v>48</v>
      </c>
      <c r="BJ102">
        <v>40</v>
      </c>
      <c r="BK102">
        <v>247</v>
      </c>
      <c r="BL102">
        <v>1070</v>
      </c>
      <c r="BM102">
        <v>50</v>
      </c>
      <c r="BN102">
        <v>1</v>
      </c>
      <c r="BO102">
        <v>0</v>
      </c>
      <c r="BP102">
        <v>1</v>
      </c>
      <c r="BQ102">
        <v>0</v>
      </c>
      <c r="BR102">
        <v>41</v>
      </c>
      <c r="BS102">
        <v>2</v>
      </c>
      <c r="BT102">
        <v>574</v>
      </c>
      <c r="BU102">
        <v>167</v>
      </c>
      <c r="BV102">
        <v>1</v>
      </c>
      <c r="BW102">
        <v>21</v>
      </c>
      <c r="BX102">
        <v>7</v>
      </c>
      <c r="BY102">
        <v>195</v>
      </c>
      <c r="BZ102">
        <v>1</v>
      </c>
      <c r="CA102">
        <v>0</v>
      </c>
      <c r="CB102">
        <v>75</v>
      </c>
      <c r="CC102">
        <v>2</v>
      </c>
      <c r="CD102">
        <v>779</v>
      </c>
      <c r="CE102">
        <v>465</v>
      </c>
      <c r="CF102">
        <v>629</v>
      </c>
      <c r="CG102">
        <v>60</v>
      </c>
      <c r="CH102">
        <v>53</v>
      </c>
      <c r="CI102">
        <v>738</v>
      </c>
    </row>
    <row r="103" spans="1:87" x14ac:dyDescent="0.25">
      <c r="A103" t="s">
        <v>560</v>
      </c>
      <c r="B103" t="s">
        <v>561</v>
      </c>
      <c r="C103" t="s">
        <v>595</v>
      </c>
      <c r="D103" s="1">
        <v>44872</v>
      </c>
      <c r="E103">
        <v>211</v>
      </c>
      <c r="F103">
        <v>2</v>
      </c>
      <c r="G103">
        <v>1</v>
      </c>
      <c r="H103">
        <v>3</v>
      </c>
      <c r="I103">
        <v>5</v>
      </c>
      <c r="J103">
        <v>1</v>
      </c>
      <c r="K103">
        <v>32</v>
      </c>
      <c r="L103">
        <v>0</v>
      </c>
      <c r="M103">
        <v>0</v>
      </c>
      <c r="N103">
        <v>1846</v>
      </c>
      <c r="O103">
        <v>34</v>
      </c>
      <c r="P103">
        <v>11</v>
      </c>
      <c r="Q103">
        <v>24</v>
      </c>
      <c r="R103">
        <v>1295</v>
      </c>
      <c r="S103">
        <v>28</v>
      </c>
      <c r="T103">
        <v>37</v>
      </c>
      <c r="U103">
        <v>24</v>
      </c>
      <c r="V103">
        <v>2119</v>
      </c>
      <c r="W103">
        <v>47</v>
      </c>
      <c r="X103">
        <v>66</v>
      </c>
      <c r="Y103">
        <v>87</v>
      </c>
      <c r="Z103">
        <v>209</v>
      </c>
      <c r="AA103">
        <v>2</v>
      </c>
      <c r="AB103">
        <v>24</v>
      </c>
      <c r="AC103">
        <v>6</v>
      </c>
      <c r="AD103">
        <v>97</v>
      </c>
      <c r="AE103">
        <v>4</v>
      </c>
      <c r="AF103">
        <v>0</v>
      </c>
      <c r="AG103">
        <v>0</v>
      </c>
      <c r="AH103">
        <v>0</v>
      </c>
      <c r="AI103">
        <v>0</v>
      </c>
      <c r="AJ103">
        <v>0</v>
      </c>
      <c r="AK103">
        <v>0</v>
      </c>
      <c r="AL103">
        <v>0</v>
      </c>
      <c r="AM103">
        <v>0</v>
      </c>
      <c r="AN103">
        <v>0</v>
      </c>
      <c r="AO103">
        <v>0</v>
      </c>
      <c r="AP103">
        <v>0</v>
      </c>
      <c r="AQ103">
        <v>0</v>
      </c>
      <c r="AR103">
        <v>0</v>
      </c>
      <c r="AS103">
        <v>0</v>
      </c>
      <c r="AT103">
        <v>0</v>
      </c>
      <c r="AU103">
        <v>0</v>
      </c>
      <c r="AV103">
        <v>0</v>
      </c>
      <c r="AW103">
        <v>0</v>
      </c>
      <c r="AX103">
        <v>2</v>
      </c>
      <c r="AY103">
        <v>1</v>
      </c>
      <c r="AZ103">
        <v>199</v>
      </c>
      <c r="BA103">
        <v>32</v>
      </c>
      <c r="BB103">
        <v>1774</v>
      </c>
      <c r="BC103">
        <v>1174</v>
      </c>
      <c r="BD103">
        <v>1898</v>
      </c>
      <c r="BE103">
        <v>168</v>
      </c>
      <c r="BF103">
        <v>92</v>
      </c>
      <c r="BG103">
        <v>3683</v>
      </c>
      <c r="BH103">
        <v>0</v>
      </c>
      <c r="BI103">
        <v>44</v>
      </c>
      <c r="BJ103">
        <v>533</v>
      </c>
      <c r="BK103">
        <v>271</v>
      </c>
      <c r="BL103">
        <v>2720</v>
      </c>
      <c r="BM103">
        <v>130</v>
      </c>
      <c r="BN103">
        <v>2</v>
      </c>
      <c r="BO103">
        <v>1</v>
      </c>
      <c r="BP103">
        <v>0</v>
      </c>
      <c r="BQ103">
        <v>0</v>
      </c>
      <c r="BR103">
        <v>90</v>
      </c>
      <c r="BS103">
        <v>6</v>
      </c>
      <c r="BT103">
        <v>1176</v>
      </c>
      <c r="BU103">
        <v>503</v>
      </c>
      <c r="BV103">
        <v>3</v>
      </c>
      <c r="BW103">
        <v>63</v>
      </c>
      <c r="BX103">
        <v>10</v>
      </c>
      <c r="BY103">
        <v>380</v>
      </c>
      <c r="BZ103">
        <v>2</v>
      </c>
      <c r="CA103">
        <v>1</v>
      </c>
      <c r="CB103">
        <v>181</v>
      </c>
      <c r="CC103">
        <v>32</v>
      </c>
      <c r="CD103">
        <v>1728</v>
      </c>
      <c r="CE103">
        <v>1018</v>
      </c>
      <c r="CF103">
        <v>1739</v>
      </c>
      <c r="CG103">
        <v>114</v>
      </c>
      <c r="CH103">
        <v>90</v>
      </c>
      <c r="CI103">
        <v>1875</v>
      </c>
    </row>
    <row r="104" spans="1:87" x14ac:dyDescent="0.25">
      <c r="A104" t="s">
        <v>560</v>
      </c>
      <c r="B104" t="s">
        <v>567</v>
      </c>
      <c r="C104" t="s">
        <v>596</v>
      </c>
      <c r="D104" s="1">
        <v>44872</v>
      </c>
      <c r="E104">
        <v>80</v>
      </c>
      <c r="F104">
        <v>2</v>
      </c>
      <c r="G104">
        <v>2</v>
      </c>
      <c r="H104">
        <v>1</v>
      </c>
      <c r="I104">
        <v>2</v>
      </c>
      <c r="J104">
        <v>4</v>
      </c>
      <c r="K104">
        <v>35</v>
      </c>
      <c r="L104">
        <v>0</v>
      </c>
      <c r="M104">
        <v>1</v>
      </c>
      <c r="N104">
        <v>398</v>
      </c>
      <c r="O104">
        <v>4</v>
      </c>
      <c r="P104">
        <v>10</v>
      </c>
      <c r="Q104">
        <v>12</v>
      </c>
      <c r="R104">
        <v>891</v>
      </c>
      <c r="S104">
        <v>22</v>
      </c>
      <c r="T104">
        <v>68</v>
      </c>
      <c r="U104">
        <v>38</v>
      </c>
      <c r="V104">
        <v>777</v>
      </c>
      <c r="W104">
        <v>8</v>
      </c>
      <c r="X104">
        <v>59</v>
      </c>
      <c r="Y104">
        <v>53</v>
      </c>
      <c r="Z104">
        <v>131</v>
      </c>
      <c r="AA104">
        <v>1</v>
      </c>
      <c r="AB104">
        <v>11</v>
      </c>
      <c r="AC104">
        <v>8</v>
      </c>
      <c r="AD104">
        <v>37</v>
      </c>
      <c r="AE104">
        <v>1</v>
      </c>
      <c r="AF104">
        <v>0</v>
      </c>
      <c r="AG104">
        <v>0</v>
      </c>
      <c r="AH104">
        <v>0</v>
      </c>
      <c r="AI104">
        <v>0</v>
      </c>
      <c r="AJ104">
        <v>0</v>
      </c>
      <c r="AK104">
        <v>0</v>
      </c>
      <c r="AL104">
        <v>0</v>
      </c>
      <c r="AM104">
        <v>0</v>
      </c>
      <c r="AN104">
        <v>0</v>
      </c>
      <c r="AO104">
        <v>0</v>
      </c>
      <c r="AP104">
        <v>0</v>
      </c>
      <c r="AQ104">
        <v>0</v>
      </c>
      <c r="AR104">
        <v>0</v>
      </c>
      <c r="AS104">
        <v>0</v>
      </c>
      <c r="AT104">
        <v>0</v>
      </c>
      <c r="AU104">
        <v>0</v>
      </c>
      <c r="AV104">
        <v>0</v>
      </c>
      <c r="AW104">
        <v>0</v>
      </c>
      <c r="AX104">
        <v>2</v>
      </c>
      <c r="AY104">
        <v>2</v>
      </c>
      <c r="AZ104">
        <v>71</v>
      </c>
      <c r="BA104">
        <v>34</v>
      </c>
      <c r="BB104">
        <v>366</v>
      </c>
      <c r="BC104">
        <v>734</v>
      </c>
      <c r="BD104">
        <v>651</v>
      </c>
      <c r="BE104">
        <v>106</v>
      </c>
      <c r="BF104">
        <v>36</v>
      </c>
      <c r="BG104">
        <v>2911</v>
      </c>
      <c r="BH104">
        <v>0</v>
      </c>
      <c r="BI104">
        <v>22</v>
      </c>
      <c r="BJ104">
        <v>294</v>
      </c>
      <c r="BK104">
        <v>654</v>
      </c>
      <c r="BL104">
        <v>1791</v>
      </c>
      <c r="BM104">
        <v>41</v>
      </c>
      <c r="BN104">
        <v>2</v>
      </c>
      <c r="BO104">
        <v>1</v>
      </c>
      <c r="BP104">
        <v>2</v>
      </c>
      <c r="BQ104">
        <v>1</v>
      </c>
      <c r="BR104">
        <v>34</v>
      </c>
      <c r="BS104">
        <v>32</v>
      </c>
      <c r="BT104">
        <v>237</v>
      </c>
      <c r="BU104">
        <v>144</v>
      </c>
      <c r="BV104">
        <v>6</v>
      </c>
      <c r="BW104">
        <v>71</v>
      </c>
      <c r="BX104">
        <v>27</v>
      </c>
      <c r="BY104">
        <v>164</v>
      </c>
      <c r="BZ104">
        <v>2</v>
      </c>
      <c r="CA104">
        <v>2</v>
      </c>
      <c r="CB104">
        <v>64</v>
      </c>
      <c r="CC104">
        <v>34</v>
      </c>
      <c r="CD104">
        <v>346</v>
      </c>
      <c r="CE104">
        <v>561</v>
      </c>
      <c r="CF104">
        <v>558</v>
      </c>
      <c r="CG104">
        <v>68</v>
      </c>
      <c r="CH104">
        <v>33</v>
      </c>
      <c r="CI104">
        <v>1078</v>
      </c>
    </row>
    <row r="105" spans="1:87" x14ac:dyDescent="0.25">
      <c r="A105" t="s">
        <v>560</v>
      </c>
      <c r="B105" t="s">
        <v>584</v>
      </c>
      <c r="C105" t="s">
        <v>597</v>
      </c>
      <c r="D105" s="1">
        <v>44872</v>
      </c>
      <c r="E105">
        <v>170</v>
      </c>
      <c r="F105">
        <v>5</v>
      </c>
      <c r="G105">
        <v>0</v>
      </c>
      <c r="H105">
        <v>2</v>
      </c>
      <c r="I105">
        <v>5</v>
      </c>
      <c r="J105">
        <v>5</v>
      </c>
      <c r="K105">
        <v>23</v>
      </c>
      <c r="L105">
        <v>1</v>
      </c>
      <c r="M105">
        <v>0</v>
      </c>
      <c r="N105">
        <v>1219</v>
      </c>
      <c r="O105">
        <v>13</v>
      </c>
      <c r="P105">
        <v>11</v>
      </c>
      <c r="Q105">
        <v>26</v>
      </c>
      <c r="R105">
        <v>1198</v>
      </c>
      <c r="S105">
        <v>9</v>
      </c>
      <c r="T105">
        <v>54</v>
      </c>
      <c r="U105">
        <v>49</v>
      </c>
      <c r="V105">
        <v>1661</v>
      </c>
      <c r="W105">
        <v>8</v>
      </c>
      <c r="X105">
        <v>70</v>
      </c>
      <c r="Y105">
        <v>71</v>
      </c>
      <c r="Z105">
        <v>170</v>
      </c>
      <c r="AA105">
        <v>2</v>
      </c>
      <c r="AB105">
        <v>8</v>
      </c>
      <c r="AC105">
        <v>15</v>
      </c>
      <c r="AD105">
        <v>103</v>
      </c>
      <c r="AE105">
        <v>1</v>
      </c>
      <c r="AF105">
        <v>0</v>
      </c>
      <c r="AG105">
        <v>0</v>
      </c>
      <c r="AH105">
        <v>0</v>
      </c>
      <c r="AI105">
        <v>0</v>
      </c>
      <c r="AJ105">
        <v>0</v>
      </c>
      <c r="AK105">
        <v>0</v>
      </c>
      <c r="AL105">
        <v>0</v>
      </c>
      <c r="AM105">
        <v>0</v>
      </c>
      <c r="AN105">
        <v>0</v>
      </c>
      <c r="AO105">
        <v>0</v>
      </c>
      <c r="AP105">
        <v>0</v>
      </c>
      <c r="AQ105">
        <v>0</v>
      </c>
      <c r="AR105">
        <v>0</v>
      </c>
      <c r="AS105">
        <v>0</v>
      </c>
      <c r="AT105">
        <v>0</v>
      </c>
      <c r="AU105">
        <v>0</v>
      </c>
      <c r="AV105">
        <v>0</v>
      </c>
      <c r="AW105">
        <v>0</v>
      </c>
      <c r="AX105">
        <v>5</v>
      </c>
      <c r="AY105">
        <v>0</v>
      </c>
      <c r="AZ105">
        <v>157</v>
      </c>
      <c r="BA105">
        <v>21</v>
      </c>
      <c r="BB105">
        <v>1165</v>
      </c>
      <c r="BC105">
        <v>1065</v>
      </c>
      <c r="BD105">
        <v>1486</v>
      </c>
      <c r="BE105">
        <v>136</v>
      </c>
      <c r="BF105">
        <v>101</v>
      </c>
      <c r="BG105">
        <v>3636</v>
      </c>
      <c r="BH105">
        <v>0</v>
      </c>
      <c r="BI105">
        <v>10</v>
      </c>
      <c r="BJ105">
        <v>119</v>
      </c>
      <c r="BK105">
        <v>814</v>
      </c>
      <c r="BL105">
        <v>2553</v>
      </c>
      <c r="BM105">
        <v>90</v>
      </c>
      <c r="BN105">
        <v>3</v>
      </c>
      <c r="BO105">
        <v>0</v>
      </c>
      <c r="BP105">
        <v>1</v>
      </c>
      <c r="BQ105">
        <v>0</v>
      </c>
      <c r="BR105">
        <v>76</v>
      </c>
      <c r="BS105">
        <v>11</v>
      </c>
      <c r="BT105">
        <v>844</v>
      </c>
      <c r="BU105">
        <v>406</v>
      </c>
      <c r="BV105">
        <v>6</v>
      </c>
      <c r="BW105">
        <v>47</v>
      </c>
      <c r="BX105">
        <v>15</v>
      </c>
      <c r="BY105">
        <v>390</v>
      </c>
      <c r="BZ105">
        <v>5</v>
      </c>
      <c r="CA105">
        <v>0</v>
      </c>
      <c r="CB105">
        <v>141</v>
      </c>
      <c r="CC105">
        <v>21</v>
      </c>
      <c r="CD105">
        <v>1142</v>
      </c>
      <c r="CE105">
        <v>944</v>
      </c>
      <c r="CF105">
        <v>1352</v>
      </c>
      <c r="CG105">
        <v>99</v>
      </c>
      <c r="CH105">
        <v>99</v>
      </c>
      <c r="CI105">
        <v>1729</v>
      </c>
    </row>
    <row r="106" spans="1:87" x14ac:dyDescent="0.25">
      <c r="A106" t="s">
        <v>560</v>
      </c>
      <c r="B106" t="s">
        <v>561</v>
      </c>
      <c r="C106" t="s">
        <v>598</v>
      </c>
      <c r="D106" s="1">
        <v>44872</v>
      </c>
      <c r="E106">
        <v>60</v>
      </c>
      <c r="F106">
        <v>1</v>
      </c>
      <c r="G106">
        <v>0</v>
      </c>
      <c r="H106">
        <v>1</v>
      </c>
      <c r="I106">
        <v>3</v>
      </c>
      <c r="J106">
        <v>3</v>
      </c>
      <c r="K106">
        <v>2</v>
      </c>
      <c r="L106">
        <v>0</v>
      </c>
      <c r="M106">
        <v>0</v>
      </c>
      <c r="N106">
        <v>299</v>
      </c>
      <c r="O106">
        <v>0</v>
      </c>
      <c r="P106">
        <v>18</v>
      </c>
      <c r="Q106">
        <v>7</v>
      </c>
      <c r="R106">
        <v>674</v>
      </c>
      <c r="S106">
        <v>4</v>
      </c>
      <c r="T106">
        <v>73</v>
      </c>
      <c r="U106">
        <v>44</v>
      </c>
      <c r="V106">
        <v>584</v>
      </c>
      <c r="W106">
        <v>1</v>
      </c>
      <c r="X106">
        <v>69</v>
      </c>
      <c r="Y106">
        <v>23</v>
      </c>
      <c r="Z106">
        <v>74</v>
      </c>
      <c r="AA106">
        <v>0</v>
      </c>
      <c r="AB106">
        <v>6</v>
      </c>
      <c r="AC106">
        <v>16</v>
      </c>
      <c r="AD106">
        <v>23</v>
      </c>
      <c r="AE106">
        <v>0</v>
      </c>
      <c r="AF106">
        <v>1</v>
      </c>
      <c r="AG106">
        <v>0</v>
      </c>
      <c r="AH106">
        <v>0</v>
      </c>
      <c r="AI106">
        <v>0</v>
      </c>
      <c r="AJ106">
        <v>0</v>
      </c>
      <c r="AK106">
        <v>0</v>
      </c>
      <c r="AL106">
        <v>0</v>
      </c>
      <c r="AM106">
        <v>0</v>
      </c>
      <c r="AN106">
        <v>0</v>
      </c>
      <c r="AO106">
        <v>0</v>
      </c>
      <c r="AP106">
        <v>0</v>
      </c>
      <c r="AQ106">
        <v>0</v>
      </c>
      <c r="AR106">
        <v>0</v>
      </c>
      <c r="AS106">
        <v>0</v>
      </c>
      <c r="AT106">
        <v>0</v>
      </c>
      <c r="AU106">
        <v>0</v>
      </c>
      <c r="AV106">
        <v>0</v>
      </c>
      <c r="AW106">
        <v>0</v>
      </c>
      <c r="AX106">
        <v>1</v>
      </c>
      <c r="AY106">
        <v>0</v>
      </c>
      <c r="AZ106">
        <v>51</v>
      </c>
      <c r="BA106">
        <v>2</v>
      </c>
      <c r="BB106">
        <v>267</v>
      </c>
      <c r="BC106">
        <v>527</v>
      </c>
      <c r="BD106">
        <v>474</v>
      </c>
      <c r="BE106">
        <v>46</v>
      </c>
      <c r="BF106">
        <v>19</v>
      </c>
      <c r="BG106">
        <v>1800</v>
      </c>
      <c r="BH106">
        <v>0</v>
      </c>
      <c r="BI106">
        <v>3</v>
      </c>
      <c r="BJ106">
        <v>29</v>
      </c>
      <c r="BK106">
        <v>606</v>
      </c>
      <c r="BL106">
        <v>1092</v>
      </c>
      <c r="BM106">
        <v>22</v>
      </c>
      <c r="BN106">
        <v>0</v>
      </c>
      <c r="BO106">
        <v>0</v>
      </c>
      <c r="BP106">
        <v>0</v>
      </c>
      <c r="BQ106">
        <v>0</v>
      </c>
      <c r="BR106">
        <v>17</v>
      </c>
      <c r="BS106">
        <v>0</v>
      </c>
      <c r="BT106">
        <v>156</v>
      </c>
      <c r="BU106">
        <v>86</v>
      </c>
      <c r="BV106">
        <v>0</v>
      </c>
      <c r="BW106">
        <v>18</v>
      </c>
      <c r="BX106">
        <v>5</v>
      </c>
      <c r="BY106">
        <v>136</v>
      </c>
      <c r="BZ106">
        <v>1</v>
      </c>
      <c r="CA106">
        <v>0</v>
      </c>
      <c r="CB106">
        <v>43</v>
      </c>
      <c r="CC106">
        <v>2</v>
      </c>
      <c r="CD106">
        <v>252</v>
      </c>
      <c r="CE106">
        <v>422</v>
      </c>
      <c r="CF106">
        <v>383</v>
      </c>
      <c r="CG106">
        <v>25</v>
      </c>
      <c r="CH106">
        <v>16</v>
      </c>
      <c r="CI106">
        <v>578</v>
      </c>
    </row>
    <row r="107" spans="1:87" x14ac:dyDescent="0.25">
      <c r="A107" t="s">
        <v>560</v>
      </c>
      <c r="B107" t="s">
        <v>564</v>
      </c>
      <c r="C107" t="s">
        <v>599</v>
      </c>
      <c r="D107" s="1">
        <v>44872</v>
      </c>
      <c r="E107">
        <v>193</v>
      </c>
      <c r="F107">
        <v>6</v>
      </c>
      <c r="G107">
        <v>0</v>
      </c>
      <c r="H107">
        <v>5</v>
      </c>
      <c r="I107">
        <v>5</v>
      </c>
      <c r="J107">
        <v>3</v>
      </c>
      <c r="K107">
        <v>2</v>
      </c>
      <c r="L107">
        <v>0</v>
      </c>
      <c r="M107">
        <v>0</v>
      </c>
      <c r="N107">
        <v>1789</v>
      </c>
      <c r="O107">
        <v>51</v>
      </c>
      <c r="P107">
        <v>10</v>
      </c>
      <c r="Q107">
        <v>39</v>
      </c>
      <c r="R107">
        <v>1825</v>
      </c>
      <c r="S107">
        <v>49</v>
      </c>
      <c r="T107">
        <v>68</v>
      </c>
      <c r="U107">
        <v>66</v>
      </c>
      <c r="V107">
        <v>2119</v>
      </c>
      <c r="W107">
        <v>31</v>
      </c>
      <c r="X107">
        <v>67</v>
      </c>
      <c r="Y107">
        <v>134</v>
      </c>
      <c r="Z107">
        <v>212</v>
      </c>
      <c r="AA107">
        <v>7</v>
      </c>
      <c r="AB107">
        <v>16</v>
      </c>
      <c r="AC107">
        <v>17</v>
      </c>
      <c r="AD107">
        <v>144</v>
      </c>
      <c r="AE107">
        <v>2</v>
      </c>
      <c r="AF107">
        <v>0</v>
      </c>
      <c r="AG107">
        <v>1</v>
      </c>
      <c r="AH107">
        <v>0</v>
      </c>
      <c r="AI107">
        <v>0</v>
      </c>
      <c r="AJ107">
        <v>0</v>
      </c>
      <c r="AK107">
        <v>0</v>
      </c>
      <c r="AL107">
        <v>0</v>
      </c>
      <c r="AM107">
        <v>0</v>
      </c>
      <c r="AN107">
        <v>0</v>
      </c>
      <c r="AO107">
        <v>0</v>
      </c>
      <c r="AP107">
        <v>0</v>
      </c>
      <c r="AQ107">
        <v>0</v>
      </c>
      <c r="AR107">
        <v>0</v>
      </c>
      <c r="AS107">
        <v>0</v>
      </c>
      <c r="AT107">
        <v>0</v>
      </c>
      <c r="AU107">
        <v>0</v>
      </c>
      <c r="AV107">
        <v>0</v>
      </c>
      <c r="AW107">
        <v>0</v>
      </c>
      <c r="AX107">
        <v>6</v>
      </c>
      <c r="AY107">
        <v>0</v>
      </c>
      <c r="AZ107">
        <v>175</v>
      </c>
      <c r="BA107">
        <v>2</v>
      </c>
      <c r="BB107">
        <v>1685</v>
      </c>
      <c r="BC107">
        <v>1612</v>
      </c>
      <c r="BD107">
        <v>1866</v>
      </c>
      <c r="BE107">
        <v>165</v>
      </c>
      <c r="BF107">
        <v>140</v>
      </c>
      <c r="BG107">
        <v>4043</v>
      </c>
      <c r="BH107">
        <v>0</v>
      </c>
      <c r="BI107">
        <v>40</v>
      </c>
      <c r="BJ107">
        <v>153</v>
      </c>
      <c r="BK107">
        <v>912</v>
      </c>
      <c r="BL107">
        <v>2791</v>
      </c>
      <c r="BM107">
        <v>113</v>
      </c>
      <c r="BN107">
        <v>4</v>
      </c>
      <c r="BO107">
        <v>0</v>
      </c>
      <c r="BP107">
        <v>1</v>
      </c>
      <c r="BQ107">
        <v>0</v>
      </c>
      <c r="BR107">
        <v>86</v>
      </c>
      <c r="BS107">
        <v>0</v>
      </c>
      <c r="BT107">
        <v>1155</v>
      </c>
      <c r="BU107">
        <v>510</v>
      </c>
      <c r="BV107">
        <v>9</v>
      </c>
      <c r="BW107">
        <v>57</v>
      </c>
      <c r="BX107">
        <v>26</v>
      </c>
      <c r="BY107">
        <v>524</v>
      </c>
      <c r="BZ107">
        <v>6</v>
      </c>
      <c r="CA107">
        <v>0</v>
      </c>
      <c r="CB107">
        <v>165</v>
      </c>
      <c r="CC107">
        <v>2</v>
      </c>
      <c r="CD107">
        <v>1625</v>
      </c>
      <c r="CE107">
        <v>1343</v>
      </c>
      <c r="CF107">
        <v>1639</v>
      </c>
      <c r="CG107">
        <v>115</v>
      </c>
      <c r="CH107">
        <v>137</v>
      </c>
      <c r="CI107">
        <v>1725</v>
      </c>
    </row>
    <row r="108" spans="1:87" x14ac:dyDescent="0.25">
      <c r="A108" t="s">
        <v>560</v>
      </c>
      <c r="B108" t="s">
        <v>564</v>
      </c>
      <c r="C108" t="s">
        <v>600</v>
      </c>
      <c r="D108" s="1">
        <v>44872</v>
      </c>
      <c r="E108">
        <v>71</v>
      </c>
      <c r="F108">
        <v>2</v>
      </c>
      <c r="G108">
        <v>0</v>
      </c>
      <c r="H108">
        <v>3</v>
      </c>
      <c r="I108">
        <v>1</v>
      </c>
      <c r="J108">
        <v>1</v>
      </c>
      <c r="K108">
        <v>2</v>
      </c>
      <c r="L108">
        <v>0</v>
      </c>
      <c r="M108">
        <v>0</v>
      </c>
      <c r="N108">
        <v>567</v>
      </c>
      <c r="O108">
        <v>12</v>
      </c>
      <c r="P108">
        <v>0</v>
      </c>
      <c r="Q108">
        <v>7</v>
      </c>
      <c r="R108">
        <v>682</v>
      </c>
      <c r="S108">
        <v>23</v>
      </c>
      <c r="T108">
        <v>6</v>
      </c>
      <c r="U108">
        <v>26</v>
      </c>
      <c r="V108">
        <v>813</v>
      </c>
      <c r="W108">
        <v>31</v>
      </c>
      <c r="X108">
        <v>0</v>
      </c>
      <c r="Y108">
        <v>44</v>
      </c>
      <c r="Z108">
        <v>113</v>
      </c>
      <c r="AA108">
        <v>4</v>
      </c>
      <c r="AB108">
        <v>1</v>
      </c>
      <c r="AC108">
        <v>10</v>
      </c>
      <c r="AD108">
        <v>37</v>
      </c>
      <c r="AE108">
        <v>1</v>
      </c>
      <c r="AF108">
        <v>0</v>
      </c>
      <c r="AG108">
        <v>0</v>
      </c>
      <c r="AH108">
        <v>0</v>
      </c>
      <c r="AI108">
        <v>0</v>
      </c>
      <c r="AJ108">
        <v>0</v>
      </c>
      <c r="AK108">
        <v>0</v>
      </c>
      <c r="AL108">
        <v>0</v>
      </c>
      <c r="AM108">
        <v>0</v>
      </c>
      <c r="AN108">
        <v>0</v>
      </c>
      <c r="AO108">
        <v>0</v>
      </c>
      <c r="AP108">
        <v>0</v>
      </c>
      <c r="AQ108">
        <v>0</v>
      </c>
      <c r="AR108">
        <v>0</v>
      </c>
      <c r="AS108">
        <v>0</v>
      </c>
      <c r="AT108">
        <v>0</v>
      </c>
      <c r="AU108">
        <v>0</v>
      </c>
      <c r="AV108">
        <v>0</v>
      </c>
      <c r="AW108">
        <v>0</v>
      </c>
      <c r="AX108">
        <v>2</v>
      </c>
      <c r="AY108">
        <v>0</v>
      </c>
      <c r="AZ108">
        <v>64</v>
      </c>
      <c r="BA108">
        <v>2</v>
      </c>
      <c r="BB108">
        <v>545</v>
      </c>
      <c r="BC108">
        <v>615</v>
      </c>
      <c r="BD108">
        <v>727</v>
      </c>
      <c r="BE108">
        <v>94</v>
      </c>
      <c r="BF108">
        <v>35</v>
      </c>
      <c r="BG108">
        <v>1874</v>
      </c>
      <c r="BH108">
        <v>0</v>
      </c>
      <c r="BI108">
        <v>8</v>
      </c>
      <c r="BJ108">
        <v>29</v>
      </c>
      <c r="BK108">
        <v>343</v>
      </c>
      <c r="BL108">
        <v>1441</v>
      </c>
      <c r="BM108">
        <v>41</v>
      </c>
      <c r="BN108">
        <v>2</v>
      </c>
      <c r="BO108">
        <v>0</v>
      </c>
      <c r="BP108">
        <v>0</v>
      </c>
      <c r="BQ108">
        <v>0</v>
      </c>
      <c r="BR108">
        <v>27</v>
      </c>
      <c r="BS108">
        <v>0</v>
      </c>
      <c r="BT108">
        <v>387</v>
      </c>
      <c r="BU108">
        <v>218</v>
      </c>
      <c r="BV108">
        <v>9</v>
      </c>
      <c r="BW108">
        <v>37</v>
      </c>
      <c r="BX108">
        <v>8</v>
      </c>
      <c r="BY108">
        <v>222</v>
      </c>
      <c r="BZ108">
        <v>2</v>
      </c>
      <c r="CA108">
        <v>0</v>
      </c>
      <c r="CB108">
        <v>62</v>
      </c>
      <c r="CC108">
        <v>2</v>
      </c>
      <c r="CD108">
        <v>530</v>
      </c>
      <c r="CE108">
        <v>542</v>
      </c>
      <c r="CF108">
        <v>651</v>
      </c>
      <c r="CG108">
        <v>76</v>
      </c>
      <c r="CH108">
        <v>35</v>
      </c>
      <c r="CI108">
        <v>978</v>
      </c>
    </row>
    <row r="109" spans="1:87" x14ac:dyDescent="0.25">
      <c r="A109" t="s">
        <v>560</v>
      </c>
      <c r="B109" t="s">
        <v>564</v>
      </c>
      <c r="C109" t="s">
        <v>601</v>
      </c>
      <c r="D109" s="1">
        <v>44872</v>
      </c>
      <c r="E109">
        <v>92</v>
      </c>
      <c r="F109">
        <v>0</v>
      </c>
      <c r="G109">
        <v>0</v>
      </c>
      <c r="H109">
        <v>2</v>
      </c>
      <c r="I109">
        <v>0</v>
      </c>
      <c r="J109">
        <v>3</v>
      </c>
      <c r="K109">
        <v>0</v>
      </c>
      <c r="L109">
        <v>0</v>
      </c>
      <c r="M109">
        <v>0</v>
      </c>
      <c r="N109">
        <v>603</v>
      </c>
      <c r="O109">
        <v>10</v>
      </c>
      <c r="P109">
        <v>2</v>
      </c>
      <c r="Q109">
        <v>1</v>
      </c>
      <c r="R109">
        <v>495</v>
      </c>
      <c r="S109">
        <v>22</v>
      </c>
      <c r="T109">
        <v>8</v>
      </c>
      <c r="U109">
        <v>10</v>
      </c>
      <c r="V109">
        <v>678</v>
      </c>
      <c r="W109">
        <v>18</v>
      </c>
      <c r="X109">
        <v>11</v>
      </c>
      <c r="Y109">
        <v>16</v>
      </c>
      <c r="Z109">
        <v>101</v>
      </c>
      <c r="AA109">
        <v>3</v>
      </c>
      <c r="AB109">
        <v>5</v>
      </c>
      <c r="AC109">
        <v>4</v>
      </c>
      <c r="AD109">
        <v>44</v>
      </c>
      <c r="AE109">
        <v>1</v>
      </c>
      <c r="AF109">
        <v>0</v>
      </c>
      <c r="AG109">
        <v>0</v>
      </c>
      <c r="AH109">
        <v>0</v>
      </c>
      <c r="AI109">
        <v>0</v>
      </c>
      <c r="AJ109">
        <v>0</v>
      </c>
      <c r="AK109">
        <v>0</v>
      </c>
      <c r="AL109">
        <v>0</v>
      </c>
      <c r="AM109">
        <v>0</v>
      </c>
      <c r="AN109">
        <v>0</v>
      </c>
      <c r="AO109">
        <v>0</v>
      </c>
      <c r="AP109">
        <v>0</v>
      </c>
      <c r="AQ109">
        <v>0</v>
      </c>
      <c r="AR109">
        <v>0</v>
      </c>
      <c r="AS109">
        <v>0</v>
      </c>
      <c r="AT109">
        <v>0</v>
      </c>
      <c r="AU109">
        <v>0</v>
      </c>
      <c r="AV109">
        <v>1</v>
      </c>
      <c r="AW109">
        <v>0</v>
      </c>
      <c r="AX109">
        <v>0</v>
      </c>
      <c r="AY109">
        <v>0</v>
      </c>
      <c r="AZ109">
        <v>87</v>
      </c>
      <c r="BA109">
        <v>0</v>
      </c>
      <c r="BB109">
        <v>587</v>
      </c>
      <c r="BC109">
        <v>445</v>
      </c>
      <c r="BD109">
        <v>623</v>
      </c>
      <c r="BE109">
        <v>86</v>
      </c>
      <c r="BF109">
        <v>43</v>
      </c>
      <c r="BG109">
        <v>1297</v>
      </c>
      <c r="BH109">
        <v>1</v>
      </c>
      <c r="BI109">
        <v>47</v>
      </c>
      <c r="BJ109">
        <v>29</v>
      </c>
      <c r="BK109">
        <v>175</v>
      </c>
      <c r="BL109">
        <v>1009</v>
      </c>
      <c r="BM109">
        <v>56</v>
      </c>
      <c r="BN109">
        <v>0</v>
      </c>
      <c r="BO109">
        <v>0</v>
      </c>
      <c r="BP109">
        <v>0</v>
      </c>
      <c r="BQ109">
        <v>0</v>
      </c>
      <c r="BR109">
        <v>47</v>
      </c>
      <c r="BS109">
        <v>0</v>
      </c>
      <c r="BT109">
        <v>463</v>
      </c>
      <c r="BU109">
        <v>223</v>
      </c>
      <c r="BV109">
        <v>4</v>
      </c>
      <c r="BW109">
        <v>26</v>
      </c>
      <c r="BX109">
        <v>30</v>
      </c>
      <c r="BY109">
        <v>186</v>
      </c>
      <c r="BZ109">
        <v>0</v>
      </c>
      <c r="CA109">
        <v>0</v>
      </c>
      <c r="CB109">
        <v>82</v>
      </c>
      <c r="CC109">
        <v>0</v>
      </c>
      <c r="CD109">
        <v>579</v>
      </c>
      <c r="CE109">
        <v>401</v>
      </c>
      <c r="CF109">
        <v>584</v>
      </c>
      <c r="CG109">
        <v>68</v>
      </c>
      <c r="CH109">
        <v>41</v>
      </c>
      <c r="CI109">
        <v>735</v>
      </c>
    </row>
    <row r="110" spans="1:87" x14ac:dyDescent="0.25">
      <c r="A110" t="s">
        <v>560</v>
      </c>
      <c r="B110" t="s">
        <v>564</v>
      </c>
      <c r="C110" t="s">
        <v>602</v>
      </c>
      <c r="D110" s="1">
        <v>44872</v>
      </c>
      <c r="E110">
        <v>68</v>
      </c>
      <c r="F110">
        <v>2</v>
      </c>
      <c r="G110">
        <v>0</v>
      </c>
      <c r="H110">
        <v>2</v>
      </c>
      <c r="I110">
        <v>0</v>
      </c>
      <c r="J110">
        <v>1</v>
      </c>
      <c r="K110">
        <v>0</v>
      </c>
      <c r="L110">
        <v>0</v>
      </c>
      <c r="M110">
        <v>0</v>
      </c>
      <c r="N110">
        <v>374</v>
      </c>
      <c r="O110">
        <v>7</v>
      </c>
      <c r="P110">
        <v>4</v>
      </c>
      <c r="Q110">
        <v>4</v>
      </c>
      <c r="R110">
        <v>421</v>
      </c>
      <c r="S110">
        <v>21</v>
      </c>
      <c r="T110">
        <v>10</v>
      </c>
      <c r="U110">
        <v>7</v>
      </c>
      <c r="V110">
        <v>597</v>
      </c>
      <c r="W110">
        <v>20</v>
      </c>
      <c r="X110">
        <v>40</v>
      </c>
      <c r="Y110">
        <v>13</v>
      </c>
      <c r="Z110">
        <v>63</v>
      </c>
      <c r="AA110">
        <v>3</v>
      </c>
      <c r="AB110">
        <v>1</v>
      </c>
      <c r="AC110">
        <v>6</v>
      </c>
      <c r="AD110">
        <v>21</v>
      </c>
      <c r="AE110">
        <v>2</v>
      </c>
      <c r="AF110">
        <v>0</v>
      </c>
      <c r="AG110">
        <v>0</v>
      </c>
      <c r="AH110">
        <v>0</v>
      </c>
      <c r="AI110">
        <v>0</v>
      </c>
      <c r="AJ110">
        <v>0</v>
      </c>
      <c r="AK110">
        <v>0</v>
      </c>
      <c r="AL110">
        <v>0</v>
      </c>
      <c r="AM110">
        <v>0</v>
      </c>
      <c r="AN110">
        <v>0</v>
      </c>
      <c r="AO110">
        <v>0</v>
      </c>
      <c r="AP110">
        <v>0</v>
      </c>
      <c r="AQ110">
        <v>0</v>
      </c>
      <c r="AR110">
        <v>0</v>
      </c>
      <c r="AS110">
        <v>0</v>
      </c>
      <c r="AT110">
        <v>0</v>
      </c>
      <c r="AU110">
        <v>0</v>
      </c>
      <c r="AV110">
        <v>0</v>
      </c>
      <c r="AW110">
        <v>0</v>
      </c>
      <c r="AX110">
        <v>2</v>
      </c>
      <c r="AY110">
        <v>0</v>
      </c>
      <c r="AZ110">
        <v>63</v>
      </c>
      <c r="BA110">
        <v>0</v>
      </c>
      <c r="BB110">
        <v>359</v>
      </c>
      <c r="BC110">
        <v>380</v>
      </c>
      <c r="BD110">
        <v>516</v>
      </c>
      <c r="BE110">
        <v>53</v>
      </c>
      <c r="BF110">
        <v>19</v>
      </c>
      <c r="BG110">
        <v>1190</v>
      </c>
      <c r="BH110">
        <v>0</v>
      </c>
      <c r="BI110">
        <v>53</v>
      </c>
      <c r="BJ110">
        <v>66</v>
      </c>
      <c r="BK110">
        <v>211</v>
      </c>
      <c r="BL110">
        <v>831</v>
      </c>
      <c r="BM110">
        <v>43</v>
      </c>
      <c r="BN110">
        <v>2</v>
      </c>
      <c r="BO110">
        <v>0</v>
      </c>
      <c r="BP110">
        <v>1</v>
      </c>
      <c r="BQ110">
        <v>0</v>
      </c>
      <c r="BR110">
        <v>31</v>
      </c>
      <c r="BS110">
        <v>0</v>
      </c>
      <c r="BT110">
        <v>208</v>
      </c>
      <c r="BU110">
        <v>157</v>
      </c>
      <c r="BV110">
        <v>1</v>
      </c>
      <c r="BW110">
        <v>9</v>
      </c>
      <c r="BX110">
        <v>1</v>
      </c>
      <c r="BY110">
        <v>138</v>
      </c>
      <c r="BZ110">
        <v>2</v>
      </c>
      <c r="CA110">
        <v>0</v>
      </c>
      <c r="CB110">
        <v>60</v>
      </c>
      <c r="CC110">
        <v>0</v>
      </c>
      <c r="CD110">
        <v>341</v>
      </c>
      <c r="CE110">
        <v>322</v>
      </c>
      <c r="CF110">
        <v>444</v>
      </c>
      <c r="CG110">
        <v>37</v>
      </c>
      <c r="CH110">
        <v>18</v>
      </c>
      <c r="CI110">
        <v>568</v>
      </c>
    </row>
    <row r="111" spans="1:87" x14ac:dyDescent="0.25">
      <c r="A111" t="s">
        <v>560</v>
      </c>
      <c r="B111" t="s">
        <v>584</v>
      </c>
      <c r="C111" t="s">
        <v>603</v>
      </c>
      <c r="D111" s="1">
        <v>44872</v>
      </c>
      <c r="E111">
        <v>274</v>
      </c>
      <c r="F111">
        <v>12</v>
      </c>
      <c r="G111">
        <v>4</v>
      </c>
      <c r="H111">
        <v>2</v>
      </c>
      <c r="I111">
        <v>10</v>
      </c>
      <c r="J111">
        <v>1</v>
      </c>
      <c r="K111">
        <v>98</v>
      </c>
      <c r="L111">
        <v>0</v>
      </c>
      <c r="M111">
        <v>1</v>
      </c>
      <c r="N111">
        <v>1974</v>
      </c>
      <c r="O111">
        <v>34</v>
      </c>
      <c r="P111">
        <v>43</v>
      </c>
      <c r="Q111">
        <v>15</v>
      </c>
      <c r="R111">
        <v>1746</v>
      </c>
      <c r="S111">
        <v>32</v>
      </c>
      <c r="T111">
        <v>95</v>
      </c>
      <c r="U111">
        <v>47</v>
      </c>
      <c r="V111">
        <v>2798</v>
      </c>
      <c r="W111">
        <v>33</v>
      </c>
      <c r="X111">
        <v>155</v>
      </c>
      <c r="Y111">
        <v>166</v>
      </c>
      <c r="Z111">
        <v>262</v>
      </c>
      <c r="AA111">
        <v>4</v>
      </c>
      <c r="AB111">
        <v>20</v>
      </c>
      <c r="AC111">
        <v>7</v>
      </c>
      <c r="AD111">
        <v>241</v>
      </c>
      <c r="AE111">
        <v>5</v>
      </c>
      <c r="AF111">
        <v>0</v>
      </c>
      <c r="AG111">
        <v>5</v>
      </c>
      <c r="AH111">
        <v>0</v>
      </c>
      <c r="AI111">
        <v>0</v>
      </c>
      <c r="AJ111">
        <v>0</v>
      </c>
      <c r="AK111">
        <v>0</v>
      </c>
      <c r="AL111">
        <v>0</v>
      </c>
      <c r="AM111">
        <v>0</v>
      </c>
      <c r="AN111">
        <v>0</v>
      </c>
      <c r="AO111">
        <v>0</v>
      </c>
      <c r="AP111">
        <v>0</v>
      </c>
      <c r="AQ111">
        <v>0</v>
      </c>
      <c r="AR111">
        <v>1</v>
      </c>
      <c r="AS111">
        <v>0</v>
      </c>
      <c r="AT111">
        <v>0</v>
      </c>
      <c r="AU111">
        <v>0</v>
      </c>
      <c r="AV111">
        <v>0</v>
      </c>
      <c r="AW111">
        <v>0</v>
      </c>
      <c r="AX111">
        <v>12</v>
      </c>
      <c r="AY111">
        <v>4</v>
      </c>
      <c r="AZ111">
        <v>257</v>
      </c>
      <c r="BA111">
        <v>96</v>
      </c>
      <c r="BB111">
        <v>1880</v>
      </c>
      <c r="BC111">
        <v>1533</v>
      </c>
      <c r="BD111">
        <v>2420</v>
      </c>
      <c r="BE111">
        <v>222</v>
      </c>
      <c r="BF111">
        <v>229</v>
      </c>
      <c r="BG111">
        <v>6745</v>
      </c>
      <c r="BH111">
        <v>0</v>
      </c>
      <c r="BI111">
        <v>107</v>
      </c>
      <c r="BJ111">
        <v>616</v>
      </c>
      <c r="BK111">
        <v>1076</v>
      </c>
      <c r="BL111">
        <v>4742</v>
      </c>
      <c r="BM111">
        <v>170</v>
      </c>
      <c r="BN111">
        <v>8</v>
      </c>
      <c r="BO111">
        <v>4</v>
      </c>
      <c r="BP111">
        <v>4</v>
      </c>
      <c r="BQ111">
        <v>4</v>
      </c>
      <c r="BR111">
        <v>134</v>
      </c>
      <c r="BS111">
        <v>84</v>
      </c>
      <c r="BT111">
        <v>1403</v>
      </c>
      <c r="BU111">
        <v>718</v>
      </c>
      <c r="BV111">
        <v>12</v>
      </c>
      <c r="BW111">
        <v>117</v>
      </c>
      <c r="BX111">
        <v>84</v>
      </c>
      <c r="BY111">
        <v>546</v>
      </c>
      <c r="BZ111">
        <v>12</v>
      </c>
      <c r="CA111">
        <v>4</v>
      </c>
      <c r="CB111">
        <v>243</v>
      </c>
      <c r="CC111">
        <v>96</v>
      </c>
      <c r="CD111">
        <v>1845</v>
      </c>
      <c r="CE111">
        <v>1318</v>
      </c>
      <c r="CF111">
        <v>2172</v>
      </c>
      <c r="CG111">
        <v>172</v>
      </c>
      <c r="CH111">
        <v>220</v>
      </c>
      <c r="CI111">
        <v>3279</v>
      </c>
    </row>
    <row r="112" spans="1:87" x14ac:dyDescent="0.25">
      <c r="A112" t="s">
        <v>560</v>
      </c>
      <c r="B112" t="s">
        <v>564</v>
      </c>
      <c r="C112" t="s">
        <v>604</v>
      </c>
      <c r="D112" s="1">
        <v>44872</v>
      </c>
      <c r="E112">
        <v>146</v>
      </c>
      <c r="F112">
        <v>4</v>
      </c>
      <c r="G112">
        <v>0</v>
      </c>
      <c r="H112">
        <v>6</v>
      </c>
      <c r="I112">
        <v>1</v>
      </c>
      <c r="J112">
        <v>0</v>
      </c>
      <c r="K112">
        <v>3</v>
      </c>
      <c r="L112">
        <v>0</v>
      </c>
      <c r="M112">
        <v>0</v>
      </c>
      <c r="N112">
        <v>1057</v>
      </c>
      <c r="O112">
        <v>40</v>
      </c>
      <c r="P112">
        <v>3</v>
      </c>
      <c r="Q112">
        <v>7</v>
      </c>
      <c r="R112">
        <v>1439</v>
      </c>
      <c r="S112">
        <v>59</v>
      </c>
      <c r="T112">
        <v>30</v>
      </c>
      <c r="U112">
        <v>56</v>
      </c>
      <c r="V112">
        <v>1375</v>
      </c>
      <c r="W112">
        <v>63</v>
      </c>
      <c r="X112">
        <v>22</v>
      </c>
      <c r="Y112">
        <v>76</v>
      </c>
      <c r="Z112">
        <v>172</v>
      </c>
      <c r="AA112">
        <v>11</v>
      </c>
      <c r="AB112">
        <v>5</v>
      </c>
      <c r="AC112">
        <v>15</v>
      </c>
      <c r="AD112">
        <v>53</v>
      </c>
      <c r="AE112">
        <v>5</v>
      </c>
      <c r="AF112">
        <v>1</v>
      </c>
      <c r="AG112">
        <v>0</v>
      </c>
      <c r="AH112">
        <v>0</v>
      </c>
      <c r="AI112">
        <v>1</v>
      </c>
      <c r="AJ112">
        <v>0</v>
      </c>
      <c r="AK112">
        <v>0</v>
      </c>
      <c r="AL112">
        <v>0</v>
      </c>
      <c r="AM112">
        <v>0</v>
      </c>
      <c r="AN112">
        <v>0</v>
      </c>
      <c r="AO112">
        <v>0</v>
      </c>
      <c r="AP112">
        <v>0</v>
      </c>
      <c r="AQ112">
        <v>0</v>
      </c>
      <c r="AR112">
        <v>0</v>
      </c>
      <c r="AS112">
        <v>0</v>
      </c>
      <c r="AT112">
        <v>0</v>
      </c>
      <c r="AU112">
        <v>0</v>
      </c>
      <c r="AV112">
        <v>0</v>
      </c>
      <c r="AW112">
        <v>0</v>
      </c>
      <c r="AX112">
        <v>3</v>
      </c>
      <c r="AY112">
        <v>0</v>
      </c>
      <c r="AZ112">
        <v>137</v>
      </c>
      <c r="BA112">
        <v>3</v>
      </c>
      <c r="BB112">
        <v>1002</v>
      </c>
      <c r="BC112">
        <v>1269</v>
      </c>
      <c r="BD112">
        <v>1201</v>
      </c>
      <c r="BE112">
        <v>136</v>
      </c>
      <c r="BF112">
        <v>47</v>
      </c>
      <c r="BG112">
        <v>3514</v>
      </c>
      <c r="BH112">
        <v>0</v>
      </c>
      <c r="BI112">
        <v>63</v>
      </c>
      <c r="BJ112">
        <v>54</v>
      </c>
      <c r="BK112">
        <v>854</v>
      </c>
      <c r="BL112">
        <v>2425</v>
      </c>
      <c r="BM112">
        <v>89</v>
      </c>
      <c r="BN112">
        <v>2</v>
      </c>
      <c r="BO112">
        <v>0</v>
      </c>
      <c r="BP112">
        <v>0</v>
      </c>
      <c r="BQ112">
        <v>0</v>
      </c>
      <c r="BR112">
        <v>63</v>
      </c>
      <c r="BS112">
        <v>0</v>
      </c>
      <c r="BT112">
        <v>697</v>
      </c>
      <c r="BU112">
        <v>334</v>
      </c>
      <c r="BV112">
        <v>2</v>
      </c>
      <c r="BW112">
        <v>50</v>
      </c>
      <c r="BX112">
        <v>4</v>
      </c>
      <c r="BY112">
        <v>414</v>
      </c>
      <c r="BZ112">
        <v>3</v>
      </c>
      <c r="CA112">
        <v>0</v>
      </c>
      <c r="CB112">
        <v>126</v>
      </c>
      <c r="CC112">
        <v>3</v>
      </c>
      <c r="CD112">
        <v>980</v>
      </c>
      <c r="CE112">
        <v>1086</v>
      </c>
      <c r="CF112">
        <v>1047</v>
      </c>
      <c r="CG112">
        <v>89</v>
      </c>
      <c r="CH112">
        <v>45</v>
      </c>
      <c r="CI112">
        <v>1509</v>
      </c>
    </row>
    <row r="113" spans="1:87" x14ac:dyDescent="0.25">
      <c r="A113" t="s">
        <v>405</v>
      </c>
      <c r="B113" t="s">
        <v>605</v>
      </c>
      <c r="C113" t="s">
        <v>606</v>
      </c>
      <c r="D113" s="1">
        <v>44872</v>
      </c>
      <c r="E113">
        <v>162</v>
      </c>
      <c r="F113">
        <v>2</v>
      </c>
      <c r="G113">
        <v>0</v>
      </c>
      <c r="H113">
        <v>9</v>
      </c>
      <c r="I113">
        <v>22</v>
      </c>
      <c r="J113">
        <v>4</v>
      </c>
      <c r="K113">
        <v>1</v>
      </c>
      <c r="L113">
        <v>0</v>
      </c>
      <c r="M113">
        <v>0</v>
      </c>
      <c r="N113">
        <v>376</v>
      </c>
      <c r="O113">
        <v>29</v>
      </c>
      <c r="P113">
        <v>17</v>
      </c>
      <c r="Q113">
        <v>4</v>
      </c>
      <c r="R113">
        <v>1586</v>
      </c>
      <c r="S113">
        <v>64</v>
      </c>
      <c r="T113">
        <v>222</v>
      </c>
      <c r="U113">
        <v>81</v>
      </c>
      <c r="V113">
        <v>996</v>
      </c>
      <c r="W113">
        <v>8</v>
      </c>
      <c r="X113">
        <v>231</v>
      </c>
      <c r="Y113">
        <v>59</v>
      </c>
      <c r="Z113">
        <v>159</v>
      </c>
      <c r="AA113">
        <v>3</v>
      </c>
      <c r="AB113">
        <v>15</v>
      </c>
      <c r="AC113">
        <v>29</v>
      </c>
      <c r="AD113">
        <v>60</v>
      </c>
      <c r="AE113">
        <v>3</v>
      </c>
      <c r="AF113">
        <v>2</v>
      </c>
      <c r="AG113">
        <v>0</v>
      </c>
      <c r="AH113">
        <v>0</v>
      </c>
      <c r="AI113">
        <v>2</v>
      </c>
      <c r="AJ113">
        <v>0</v>
      </c>
      <c r="AK113">
        <v>0</v>
      </c>
      <c r="AL113">
        <v>0</v>
      </c>
      <c r="AM113">
        <v>0</v>
      </c>
      <c r="AN113">
        <v>0</v>
      </c>
      <c r="AO113">
        <v>0</v>
      </c>
      <c r="AP113">
        <v>0</v>
      </c>
      <c r="AQ113">
        <v>0</v>
      </c>
      <c r="AR113">
        <v>0</v>
      </c>
      <c r="AS113">
        <v>0</v>
      </c>
      <c r="AT113">
        <v>0</v>
      </c>
      <c r="AU113">
        <v>0</v>
      </c>
      <c r="AV113">
        <v>0</v>
      </c>
      <c r="AW113">
        <v>0</v>
      </c>
      <c r="AX113">
        <v>0</v>
      </c>
      <c r="AY113">
        <v>0</v>
      </c>
      <c r="AZ113">
        <v>124</v>
      </c>
      <c r="BA113">
        <v>1</v>
      </c>
      <c r="BB113">
        <v>318</v>
      </c>
      <c r="BC113">
        <v>1153</v>
      </c>
      <c r="BD113">
        <v>673</v>
      </c>
      <c r="BE113">
        <v>108</v>
      </c>
      <c r="BF113">
        <v>54</v>
      </c>
      <c r="BG113">
        <v>5562</v>
      </c>
      <c r="BH113">
        <v>0</v>
      </c>
      <c r="BI113">
        <v>35</v>
      </c>
      <c r="BJ113">
        <v>374</v>
      </c>
      <c r="BK113">
        <v>2258</v>
      </c>
      <c r="BL113">
        <v>2631</v>
      </c>
      <c r="BM113">
        <v>46</v>
      </c>
      <c r="BN113">
        <v>0</v>
      </c>
      <c r="BO113">
        <v>0</v>
      </c>
      <c r="BP113">
        <v>0</v>
      </c>
      <c r="BQ113">
        <v>0</v>
      </c>
      <c r="BR113">
        <v>41</v>
      </c>
      <c r="BS113">
        <v>0</v>
      </c>
      <c r="BT113">
        <v>165</v>
      </c>
      <c r="BU113">
        <v>154</v>
      </c>
      <c r="BV113">
        <v>3</v>
      </c>
      <c r="BW113">
        <v>50</v>
      </c>
      <c r="BX113">
        <v>32</v>
      </c>
      <c r="BY113">
        <v>267</v>
      </c>
      <c r="BZ113">
        <v>0</v>
      </c>
      <c r="CA113">
        <v>0</v>
      </c>
      <c r="CB113">
        <v>97</v>
      </c>
      <c r="CC113">
        <v>1</v>
      </c>
      <c r="CD113">
        <v>274</v>
      </c>
      <c r="CE113">
        <v>805</v>
      </c>
      <c r="CF113">
        <v>477</v>
      </c>
      <c r="CG113">
        <v>68</v>
      </c>
      <c r="CH113">
        <v>51</v>
      </c>
      <c r="CI113">
        <v>1326</v>
      </c>
    </row>
    <row r="114" spans="1:87" x14ac:dyDescent="0.25">
      <c r="A114" t="s">
        <v>405</v>
      </c>
      <c r="B114" t="s">
        <v>607</v>
      </c>
      <c r="C114" t="s">
        <v>608</v>
      </c>
      <c r="D114" s="1">
        <v>44872</v>
      </c>
      <c r="E114">
        <v>86</v>
      </c>
      <c r="F114">
        <v>0</v>
      </c>
      <c r="G114">
        <v>0</v>
      </c>
      <c r="H114">
        <v>0</v>
      </c>
      <c r="I114">
        <v>11</v>
      </c>
      <c r="J114">
        <v>3</v>
      </c>
      <c r="K114">
        <v>8</v>
      </c>
      <c r="L114">
        <v>0</v>
      </c>
      <c r="M114">
        <v>0</v>
      </c>
      <c r="N114">
        <v>242</v>
      </c>
      <c r="O114">
        <v>4</v>
      </c>
      <c r="P114">
        <v>34</v>
      </c>
      <c r="Q114">
        <v>6</v>
      </c>
      <c r="R114">
        <v>888</v>
      </c>
      <c r="S114">
        <v>10</v>
      </c>
      <c r="T114">
        <v>146</v>
      </c>
      <c r="U114">
        <v>40</v>
      </c>
      <c r="V114">
        <v>729</v>
      </c>
      <c r="W114">
        <v>5</v>
      </c>
      <c r="X114">
        <v>136</v>
      </c>
      <c r="Y114">
        <v>42</v>
      </c>
      <c r="Z114">
        <v>124</v>
      </c>
      <c r="AA114">
        <v>2</v>
      </c>
      <c r="AB114">
        <v>23</v>
      </c>
      <c r="AC114">
        <v>13</v>
      </c>
      <c r="AD114">
        <v>35</v>
      </c>
      <c r="AE114">
        <v>1</v>
      </c>
      <c r="AF114">
        <v>4</v>
      </c>
      <c r="AG114">
        <v>0</v>
      </c>
      <c r="AH114">
        <v>0</v>
      </c>
      <c r="AI114">
        <v>0</v>
      </c>
      <c r="AJ114">
        <v>0</v>
      </c>
      <c r="AK114">
        <v>0</v>
      </c>
      <c r="AL114">
        <v>0</v>
      </c>
      <c r="AM114">
        <v>0</v>
      </c>
      <c r="AN114">
        <v>0</v>
      </c>
      <c r="AO114">
        <v>0</v>
      </c>
      <c r="AP114">
        <v>0</v>
      </c>
      <c r="AQ114">
        <v>0</v>
      </c>
      <c r="AR114">
        <v>0</v>
      </c>
      <c r="AS114">
        <v>0</v>
      </c>
      <c r="AT114">
        <v>0</v>
      </c>
      <c r="AU114">
        <v>0</v>
      </c>
      <c r="AV114">
        <v>0</v>
      </c>
      <c r="AW114">
        <v>0</v>
      </c>
      <c r="AX114">
        <v>0</v>
      </c>
      <c r="AY114">
        <v>0</v>
      </c>
      <c r="AZ114">
        <v>69</v>
      </c>
      <c r="BA114">
        <v>7</v>
      </c>
      <c r="BB114">
        <v>194</v>
      </c>
      <c r="BC114">
        <v>656</v>
      </c>
      <c r="BD114">
        <v>527</v>
      </c>
      <c r="BE114">
        <v>78</v>
      </c>
      <c r="BF114">
        <v>27</v>
      </c>
      <c r="BG114">
        <v>2743</v>
      </c>
      <c r="BH114">
        <v>0</v>
      </c>
      <c r="BI114">
        <v>5</v>
      </c>
      <c r="BJ114">
        <v>349</v>
      </c>
      <c r="BK114">
        <v>976</v>
      </c>
      <c r="BL114">
        <v>1272</v>
      </c>
      <c r="BM114">
        <v>25</v>
      </c>
      <c r="BN114">
        <v>0</v>
      </c>
      <c r="BO114">
        <v>0</v>
      </c>
      <c r="BP114">
        <v>0</v>
      </c>
      <c r="BQ114">
        <v>0</v>
      </c>
      <c r="BR114">
        <v>23</v>
      </c>
      <c r="BS114">
        <v>4</v>
      </c>
      <c r="BT114">
        <v>106</v>
      </c>
      <c r="BU114">
        <v>123</v>
      </c>
      <c r="BV114">
        <v>8</v>
      </c>
      <c r="BW114">
        <v>34</v>
      </c>
      <c r="BX114">
        <v>21</v>
      </c>
      <c r="BY114">
        <v>153</v>
      </c>
      <c r="BZ114">
        <v>0</v>
      </c>
      <c r="CA114">
        <v>0</v>
      </c>
      <c r="CB114">
        <v>47</v>
      </c>
      <c r="CC114">
        <v>6</v>
      </c>
      <c r="CD114">
        <v>169</v>
      </c>
      <c r="CE114">
        <v>433</v>
      </c>
      <c r="CF114">
        <v>370</v>
      </c>
      <c r="CG114">
        <v>41</v>
      </c>
      <c r="CH114">
        <v>25</v>
      </c>
      <c r="CI114">
        <v>566</v>
      </c>
    </row>
    <row r="115" spans="1:87" x14ac:dyDescent="0.25">
      <c r="A115" t="s">
        <v>405</v>
      </c>
      <c r="B115" t="s">
        <v>609</v>
      </c>
      <c r="C115" t="s">
        <v>610</v>
      </c>
      <c r="D115" s="1">
        <v>44872</v>
      </c>
      <c r="E115">
        <v>44</v>
      </c>
      <c r="F115">
        <v>2</v>
      </c>
      <c r="G115">
        <v>0</v>
      </c>
      <c r="H115">
        <v>1</v>
      </c>
      <c r="I115">
        <v>1</v>
      </c>
      <c r="J115">
        <v>1</v>
      </c>
      <c r="K115">
        <v>0</v>
      </c>
      <c r="L115">
        <v>0</v>
      </c>
      <c r="M115">
        <v>0</v>
      </c>
      <c r="N115">
        <v>179</v>
      </c>
      <c r="O115">
        <v>10</v>
      </c>
      <c r="P115">
        <v>0</v>
      </c>
      <c r="Q115">
        <v>1</v>
      </c>
      <c r="R115">
        <v>614</v>
      </c>
      <c r="S115">
        <v>23</v>
      </c>
      <c r="T115">
        <v>35</v>
      </c>
      <c r="U115">
        <v>25</v>
      </c>
      <c r="V115">
        <v>261</v>
      </c>
      <c r="W115">
        <v>6</v>
      </c>
      <c r="X115">
        <v>30</v>
      </c>
      <c r="Y115">
        <v>31</v>
      </c>
      <c r="Z115">
        <v>64</v>
      </c>
      <c r="AA115">
        <v>0</v>
      </c>
      <c r="AB115">
        <v>12</v>
      </c>
      <c r="AC115">
        <v>8</v>
      </c>
      <c r="AD115">
        <v>15</v>
      </c>
      <c r="AE115">
        <v>0</v>
      </c>
      <c r="AF115">
        <v>0</v>
      </c>
      <c r="AG115">
        <v>0</v>
      </c>
      <c r="AH115">
        <v>0</v>
      </c>
      <c r="AI115">
        <v>0</v>
      </c>
      <c r="AJ115">
        <v>0</v>
      </c>
      <c r="AK115">
        <v>0</v>
      </c>
      <c r="AL115">
        <v>0</v>
      </c>
      <c r="AM115">
        <v>0</v>
      </c>
      <c r="AN115">
        <v>0</v>
      </c>
      <c r="AO115">
        <v>0</v>
      </c>
      <c r="AP115">
        <v>0</v>
      </c>
      <c r="AQ115">
        <v>0</v>
      </c>
      <c r="AR115">
        <v>0</v>
      </c>
      <c r="AS115">
        <v>0</v>
      </c>
      <c r="AT115">
        <v>0</v>
      </c>
      <c r="AU115">
        <v>0</v>
      </c>
      <c r="AV115">
        <v>0</v>
      </c>
      <c r="AW115">
        <v>0</v>
      </c>
      <c r="AX115">
        <v>2</v>
      </c>
      <c r="AY115">
        <v>0</v>
      </c>
      <c r="AZ115">
        <v>39</v>
      </c>
      <c r="BA115">
        <v>0</v>
      </c>
      <c r="BB115">
        <v>165</v>
      </c>
      <c r="BC115">
        <v>515</v>
      </c>
      <c r="BD115">
        <v>186</v>
      </c>
      <c r="BE115">
        <v>44</v>
      </c>
      <c r="BF115">
        <v>15</v>
      </c>
      <c r="BG115">
        <v>1533</v>
      </c>
      <c r="BH115">
        <v>0</v>
      </c>
      <c r="BI115">
        <v>8</v>
      </c>
      <c r="BJ115">
        <v>296</v>
      </c>
      <c r="BK115">
        <v>349</v>
      </c>
      <c r="BL115">
        <v>808</v>
      </c>
      <c r="BM115">
        <v>15</v>
      </c>
      <c r="BN115">
        <v>2</v>
      </c>
      <c r="BO115">
        <v>0</v>
      </c>
      <c r="BP115">
        <v>2</v>
      </c>
      <c r="BQ115">
        <v>0</v>
      </c>
      <c r="BR115">
        <v>10</v>
      </c>
      <c r="BS115">
        <v>0</v>
      </c>
      <c r="BT115">
        <v>70</v>
      </c>
      <c r="BU115">
        <v>42</v>
      </c>
      <c r="BV115">
        <v>4</v>
      </c>
      <c r="BW115">
        <v>15</v>
      </c>
      <c r="BX115">
        <v>9</v>
      </c>
      <c r="BY115">
        <v>87</v>
      </c>
      <c r="BZ115">
        <v>2</v>
      </c>
      <c r="CA115">
        <v>0</v>
      </c>
      <c r="CB115">
        <v>32</v>
      </c>
      <c r="CC115">
        <v>0</v>
      </c>
      <c r="CD115">
        <v>146</v>
      </c>
      <c r="CE115">
        <v>359</v>
      </c>
      <c r="CF115">
        <v>141</v>
      </c>
      <c r="CG115">
        <v>22</v>
      </c>
      <c r="CH115">
        <v>13</v>
      </c>
      <c r="CI115">
        <v>379</v>
      </c>
    </row>
    <row r="116" spans="1:87" x14ac:dyDescent="0.25">
      <c r="A116" t="s">
        <v>405</v>
      </c>
      <c r="B116" t="s">
        <v>434</v>
      </c>
      <c r="C116" t="s">
        <v>435</v>
      </c>
      <c r="D116" s="1">
        <v>44872</v>
      </c>
      <c r="E116">
        <v>119</v>
      </c>
      <c r="F116">
        <v>4</v>
      </c>
      <c r="G116">
        <v>0</v>
      </c>
      <c r="H116">
        <v>2</v>
      </c>
      <c r="I116">
        <v>11</v>
      </c>
      <c r="J116">
        <v>3</v>
      </c>
      <c r="K116">
        <v>1</v>
      </c>
      <c r="L116">
        <v>0</v>
      </c>
      <c r="M116">
        <v>0</v>
      </c>
      <c r="N116">
        <v>376</v>
      </c>
      <c r="O116">
        <v>8</v>
      </c>
      <c r="P116">
        <v>18</v>
      </c>
      <c r="Q116">
        <v>22</v>
      </c>
      <c r="R116">
        <v>1915</v>
      </c>
      <c r="S116">
        <v>35</v>
      </c>
      <c r="T116">
        <v>182</v>
      </c>
      <c r="U116">
        <v>170</v>
      </c>
      <c r="V116">
        <v>1025</v>
      </c>
      <c r="W116">
        <v>8</v>
      </c>
      <c r="X116">
        <v>50</v>
      </c>
      <c r="Y116">
        <v>229</v>
      </c>
      <c r="Z116">
        <v>264</v>
      </c>
      <c r="AA116">
        <v>1</v>
      </c>
      <c r="AB116">
        <v>22</v>
      </c>
      <c r="AC116">
        <v>25</v>
      </c>
      <c r="AD116">
        <v>20</v>
      </c>
      <c r="AE116">
        <v>0</v>
      </c>
      <c r="AF116">
        <v>3</v>
      </c>
      <c r="AG116">
        <v>1</v>
      </c>
      <c r="AH116">
        <v>0</v>
      </c>
      <c r="AI116">
        <v>0</v>
      </c>
      <c r="AJ116">
        <v>1</v>
      </c>
      <c r="AK116">
        <v>0</v>
      </c>
      <c r="AL116">
        <v>0</v>
      </c>
      <c r="AM116">
        <v>0</v>
      </c>
      <c r="AN116">
        <v>0</v>
      </c>
      <c r="AO116">
        <v>0</v>
      </c>
      <c r="AP116">
        <v>0</v>
      </c>
      <c r="AQ116">
        <v>0</v>
      </c>
      <c r="AR116">
        <v>0</v>
      </c>
      <c r="AS116">
        <v>0</v>
      </c>
      <c r="AT116">
        <v>0</v>
      </c>
      <c r="AU116">
        <v>0</v>
      </c>
      <c r="AV116">
        <v>0</v>
      </c>
      <c r="AW116">
        <v>0</v>
      </c>
      <c r="AX116">
        <v>3</v>
      </c>
      <c r="AY116">
        <v>0</v>
      </c>
      <c r="AZ116">
        <v>99</v>
      </c>
      <c r="BA116">
        <v>1</v>
      </c>
      <c r="BB116">
        <v>314</v>
      </c>
      <c r="BC116">
        <v>1453</v>
      </c>
      <c r="BD116">
        <v>712</v>
      </c>
      <c r="BE116">
        <v>203</v>
      </c>
      <c r="BF116">
        <v>15</v>
      </c>
      <c r="BG116">
        <v>6226</v>
      </c>
      <c r="BH116">
        <v>0</v>
      </c>
      <c r="BI116">
        <v>51</v>
      </c>
      <c r="BJ116">
        <v>609</v>
      </c>
      <c r="BK116">
        <v>1947</v>
      </c>
      <c r="BL116">
        <v>3311</v>
      </c>
      <c r="BM116">
        <v>34</v>
      </c>
      <c r="BN116">
        <v>2</v>
      </c>
      <c r="BO116">
        <v>0</v>
      </c>
      <c r="BP116">
        <v>2</v>
      </c>
      <c r="BQ116">
        <v>0</v>
      </c>
      <c r="BR116">
        <v>31</v>
      </c>
      <c r="BS116">
        <v>0</v>
      </c>
      <c r="BT116">
        <v>152</v>
      </c>
      <c r="BU116">
        <v>141</v>
      </c>
      <c r="BV116">
        <v>8</v>
      </c>
      <c r="BW116">
        <v>64</v>
      </c>
      <c r="BX116">
        <v>8</v>
      </c>
      <c r="BY116">
        <v>288</v>
      </c>
      <c r="BZ116">
        <v>2</v>
      </c>
      <c r="CA116">
        <v>0</v>
      </c>
      <c r="CB116">
        <v>75</v>
      </c>
      <c r="CC116">
        <v>0</v>
      </c>
      <c r="CD116">
        <v>266</v>
      </c>
      <c r="CE116">
        <v>958</v>
      </c>
      <c r="CF116">
        <v>482</v>
      </c>
      <c r="CG116">
        <v>109</v>
      </c>
      <c r="CH116">
        <v>12</v>
      </c>
      <c r="CI116">
        <v>1474</v>
      </c>
    </row>
    <row r="117" spans="1:87" x14ac:dyDescent="0.25">
      <c r="A117" t="s">
        <v>405</v>
      </c>
      <c r="B117" t="s">
        <v>607</v>
      </c>
      <c r="C117" t="s">
        <v>611</v>
      </c>
      <c r="D117" s="1">
        <v>44872</v>
      </c>
      <c r="E117">
        <v>174</v>
      </c>
      <c r="F117">
        <v>3</v>
      </c>
      <c r="G117">
        <v>1</v>
      </c>
      <c r="H117">
        <v>13</v>
      </c>
      <c r="I117">
        <v>17</v>
      </c>
      <c r="J117">
        <v>10</v>
      </c>
      <c r="K117">
        <v>8</v>
      </c>
      <c r="L117">
        <v>0</v>
      </c>
      <c r="M117">
        <v>0</v>
      </c>
      <c r="N117">
        <v>334</v>
      </c>
      <c r="O117">
        <v>24</v>
      </c>
      <c r="P117">
        <v>11</v>
      </c>
      <c r="Q117">
        <v>35</v>
      </c>
      <c r="R117">
        <v>2541</v>
      </c>
      <c r="S117">
        <v>196</v>
      </c>
      <c r="T117">
        <v>163</v>
      </c>
      <c r="U117">
        <v>222</v>
      </c>
      <c r="V117">
        <v>1355</v>
      </c>
      <c r="W117">
        <v>61</v>
      </c>
      <c r="X117">
        <v>69</v>
      </c>
      <c r="Y117">
        <v>292</v>
      </c>
      <c r="Z117">
        <v>363</v>
      </c>
      <c r="AA117">
        <v>12</v>
      </c>
      <c r="AB117">
        <v>27</v>
      </c>
      <c r="AC117">
        <v>37</v>
      </c>
      <c r="AD117">
        <v>47</v>
      </c>
      <c r="AE117">
        <v>5</v>
      </c>
      <c r="AF117">
        <v>3</v>
      </c>
      <c r="AG117">
        <v>2</v>
      </c>
      <c r="AH117">
        <v>0</v>
      </c>
      <c r="AI117">
        <v>0</v>
      </c>
      <c r="AJ117">
        <v>1</v>
      </c>
      <c r="AK117">
        <v>0</v>
      </c>
      <c r="AL117">
        <v>0</v>
      </c>
      <c r="AM117">
        <v>0</v>
      </c>
      <c r="AN117">
        <v>0</v>
      </c>
      <c r="AO117">
        <v>0</v>
      </c>
      <c r="AP117">
        <v>0</v>
      </c>
      <c r="AQ117">
        <v>0</v>
      </c>
      <c r="AR117">
        <v>0</v>
      </c>
      <c r="AS117">
        <v>0</v>
      </c>
      <c r="AT117">
        <v>0</v>
      </c>
      <c r="AU117">
        <v>0</v>
      </c>
      <c r="AV117">
        <v>0</v>
      </c>
      <c r="AW117">
        <v>0</v>
      </c>
      <c r="AX117">
        <v>2</v>
      </c>
      <c r="AY117">
        <v>1</v>
      </c>
      <c r="AZ117">
        <v>125</v>
      </c>
      <c r="BA117">
        <v>8</v>
      </c>
      <c r="BB117">
        <v>250</v>
      </c>
      <c r="BC117">
        <v>1857</v>
      </c>
      <c r="BD117">
        <v>879</v>
      </c>
      <c r="BE117">
        <v>272</v>
      </c>
      <c r="BF117">
        <v>34</v>
      </c>
      <c r="BG117">
        <v>14513</v>
      </c>
      <c r="BH117">
        <v>0</v>
      </c>
      <c r="BI117">
        <v>77</v>
      </c>
      <c r="BJ117">
        <v>325</v>
      </c>
      <c r="BK117">
        <v>5602</v>
      </c>
      <c r="BL117">
        <v>7778</v>
      </c>
      <c r="BM117">
        <v>48</v>
      </c>
      <c r="BN117">
        <v>1</v>
      </c>
      <c r="BO117">
        <v>0</v>
      </c>
      <c r="BP117">
        <v>0</v>
      </c>
      <c r="BQ117">
        <v>0</v>
      </c>
      <c r="BR117">
        <v>37</v>
      </c>
      <c r="BS117">
        <v>2</v>
      </c>
      <c r="BT117">
        <v>114</v>
      </c>
      <c r="BU117">
        <v>183</v>
      </c>
      <c r="BV117">
        <v>13</v>
      </c>
      <c r="BW117">
        <v>153</v>
      </c>
      <c r="BX117">
        <v>17</v>
      </c>
      <c r="BY117">
        <v>392</v>
      </c>
      <c r="BZ117">
        <v>2</v>
      </c>
      <c r="CA117">
        <v>1</v>
      </c>
      <c r="CB117">
        <v>95</v>
      </c>
      <c r="CC117">
        <v>8</v>
      </c>
      <c r="CD117">
        <v>208</v>
      </c>
      <c r="CE117">
        <v>1279</v>
      </c>
      <c r="CF117">
        <v>610</v>
      </c>
      <c r="CG117">
        <v>172</v>
      </c>
      <c r="CH117">
        <v>31</v>
      </c>
      <c r="CI117">
        <v>4549</v>
      </c>
    </row>
    <row r="118" spans="1:87" x14ac:dyDescent="0.25">
      <c r="A118" t="s">
        <v>405</v>
      </c>
      <c r="B118" t="s">
        <v>612</v>
      </c>
      <c r="C118" t="s">
        <v>613</v>
      </c>
      <c r="D118" s="1">
        <v>44872</v>
      </c>
      <c r="E118">
        <v>141</v>
      </c>
      <c r="F118">
        <v>2</v>
      </c>
      <c r="G118">
        <v>0</v>
      </c>
      <c r="H118">
        <v>9</v>
      </c>
      <c r="I118">
        <v>13</v>
      </c>
      <c r="J118">
        <v>1</v>
      </c>
      <c r="K118">
        <v>4</v>
      </c>
      <c r="L118">
        <v>0</v>
      </c>
      <c r="M118">
        <v>0</v>
      </c>
      <c r="N118">
        <v>643</v>
      </c>
      <c r="O118">
        <v>51</v>
      </c>
      <c r="P118">
        <v>20</v>
      </c>
      <c r="Q118">
        <v>9</v>
      </c>
      <c r="R118">
        <v>1799</v>
      </c>
      <c r="S118">
        <v>60</v>
      </c>
      <c r="T118">
        <v>234</v>
      </c>
      <c r="U118">
        <v>42</v>
      </c>
      <c r="V118">
        <v>1148</v>
      </c>
      <c r="W118">
        <v>14</v>
      </c>
      <c r="X118">
        <v>173</v>
      </c>
      <c r="Y118">
        <v>91</v>
      </c>
      <c r="Z118">
        <v>350</v>
      </c>
      <c r="AA118">
        <v>2</v>
      </c>
      <c r="AB118">
        <v>67</v>
      </c>
      <c r="AC118">
        <v>27</v>
      </c>
      <c r="AD118">
        <v>57</v>
      </c>
      <c r="AE118">
        <v>4</v>
      </c>
      <c r="AF118">
        <v>1</v>
      </c>
      <c r="AG118">
        <v>1</v>
      </c>
      <c r="AH118">
        <v>0</v>
      </c>
      <c r="AI118">
        <v>0</v>
      </c>
      <c r="AJ118">
        <v>0</v>
      </c>
      <c r="AK118">
        <v>0</v>
      </c>
      <c r="AL118">
        <v>0</v>
      </c>
      <c r="AM118">
        <v>0</v>
      </c>
      <c r="AN118">
        <v>0</v>
      </c>
      <c r="AO118">
        <v>0</v>
      </c>
      <c r="AP118">
        <v>0</v>
      </c>
      <c r="AQ118">
        <v>0</v>
      </c>
      <c r="AR118">
        <v>0</v>
      </c>
      <c r="AS118">
        <v>0</v>
      </c>
      <c r="AT118">
        <v>0</v>
      </c>
      <c r="AU118">
        <v>0</v>
      </c>
      <c r="AV118">
        <v>0</v>
      </c>
      <c r="AW118">
        <v>0</v>
      </c>
      <c r="AX118">
        <v>2</v>
      </c>
      <c r="AY118">
        <v>0</v>
      </c>
      <c r="AZ118">
        <v>113</v>
      </c>
      <c r="BA118">
        <v>4</v>
      </c>
      <c r="BB118">
        <v>551</v>
      </c>
      <c r="BC118">
        <v>1420</v>
      </c>
      <c r="BD118">
        <v>843</v>
      </c>
      <c r="BE118">
        <v>239</v>
      </c>
      <c r="BF118">
        <v>50</v>
      </c>
      <c r="BG118">
        <v>5238</v>
      </c>
      <c r="BH118">
        <v>0</v>
      </c>
      <c r="BI118">
        <v>10</v>
      </c>
      <c r="BJ118">
        <v>1192</v>
      </c>
      <c r="BK118">
        <v>872</v>
      </c>
      <c r="BL118">
        <v>2957</v>
      </c>
      <c r="BM118">
        <v>47</v>
      </c>
      <c r="BN118">
        <v>2</v>
      </c>
      <c r="BO118">
        <v>0</v>
      </c>
      <c r="BP118">
        <v>2</v>
      </c>
      <c r="BQ118">
        <v>0</v>
      </c>
      <c r="BR118">
        <v>34</v>
      </c>
      <c r="BS118">
        <v>1</v>
      </c>
      <c r="BT118">
        <v>289</v>
      </c>
      <c r="BU118">
        <v>246</v>
      </c>
      <c r="BV118">
        <v>12</v>
      </c>
      <c r="BW118">
        <v>60</v>
      </c>
      <c r="BX118">
        <v>25</v>
      </c>
      <c r="BY118">
        <v>356</v>
      </c>
      <c r="BZ118">
        <v>2</v>
      </c>
      <c r="CA118">
        <v>0</v>
      </c>
      <c r="CB118">
        <v>94</v>
      </c>
      <c r="CC118">
        <v>4</v>
      </c>
      <c r="CD118">
        <v>489</v>
      </c>
      <c r="CE118">
        <v>985</v>
      </c>
      <c r="CF118">
        <v>628</v>
      </c>
      <c r="CG118">
        <v>131</v>
      </c>
      <c r="CH118">
        <v>43</v>
      </c>
      <c r="CI118">
        <v>1537</v>
      </c>
    </row>
    <row r="119" spans="1:87" x14ac:dyDescent="0.25">
      <c r="A119" t="s">
        <v>405</v>
      </c>
      <c r="B119" t="s">
        <v>614</v>
      </c>
      <c r="C119" t="s">
        <v>615</v>
      </c>
      <c r="D119" s="1">
        <v>44872</v>
      </c>
      <c r="E119">
        <v>75</v>
      </c>
      <c r="F119">
        <v>2</v>
      </c>
      <c r="G119">
        <v>0</v>
      </c>
      <c r="H119">
        <v>4</v>
      </c>
      <c r="I119">
        <v>4</v>
      </c>
      <c r="J119">
        <v>4</v>
      </c>
      <c r="K119">
        <v>0</v>
      </c>
      <c r="L119">
        <v>0</v>
      </c>
      <c r="M119">
        <v>0</v>
      </c>
      <c r="N119">
        <v>259</v>
      </c>
      <c r="O119">
        <v>7</v>
      </c>
      <c r="P119">
        <v>6</v>
      </c>
      <c r="Q119">
        <v>11</v>
      </c>
      <c r="R119">
        <v>717</v>
      </c>
      <c r="S119">
        <v>39</v>
      </c>
      <c r="T119">
        <v>91</v>
      </c>
      <c r="U119">
        <v>46</v>
      </c>
      <c r="V119">
        <v>554</v>
      </c>
      <c r="W119">
        <v>10</v>
      </c>
      <c r="X119">
        <v>30</v>
      </c>
      <c r="Y119">
        <v>118</v>
      </c>
      <c r="Z119">
        <v>86</v>
      </c>
      <c r="AA119">
        <v>6</v>
      </c>
      <c r="AB119">
        <v>21</v>
      </c>
      <c r="AC119">
        <v>8</v>
      </c>
      <c r="AD119">
        <v>37</v>
      </c>
      <c r="AE119">
        <v>1</v>
      </c>
      <c r="AF119">
        <v>1</v>
      </c>
      <c r="AG119">
        <v>1</v>
      </c>
      <c r="AH119">
        <v>0</v>
      </c>
      <c r="AI119">
        <v>0</v>
      </c>
      <c r="AJ119">
        <v>0</v>
      </c>
      <c r="AK119">
        <v>0</v>
      </c>
      <c r="AL119">
        <v>0</v>
      </c>
      <c r="AM119">
        <v>0</v>
      </c>
      <c r="AN119">
        <v>0</v>
      </c>
      <c r="AO119">
        <v>0</v>
      </c>
      <c r="AP119">
        <v>0</v>
      </c>
      <c r="AQ119">
        <v>0</v>
      </c>
      <c r="AR119">
        <v>0</v>
      </c>
      <c r="AS119">
        <v>0</v>
      </c>
      <c r="AT119">
        <v>0</v>
      </c>
      <c r="AU119">
        <v>0</v>
      </c>
      <c r="AV119">
        <v>0</v>
      </c>
      <c r="AW119">
        <v>0</v>
      </c>
      <c r="AX119">
        <v>2</v>
      </c>
      <c r="AY119">
        <v>0</v>
      </c>
      <c r="AZ119">
        <v>61</v>
      </c>
      <c r="BA119">
        <v>0</v>
      </c>
      <c r="BB119">
        <v>230</v>
      </c>
      <c r="BC119">
        <v>514</v>
      </c>
      <c r="BD119">
        <v>376</v>
      </c>
      <c r="BE119">
        <v>48</v>
      </c>
      <c r="BF119">
        <v>34</v>
      </c>
      <c r="BG119">
        <v>2565</v>
      </c>
      <c r="BH119">
        <v>0</v>
      </c>
      <c r="BI119">
        <v>18</v>
      </c>
      <c r="BJ119">
        <v>509</v>
      </c>
      <c r="BK119">
        <v>612</v>
      </c>
      <c r="BL119">
        <v>1315</v>
      </c>
      <c r="BM119">
        <v>23</v>
      </c>
      <c r="BN119">
        <v>1</v>
      </c>
      <c r="BO119">
        <v>0</v>
      </c>
      <c r="BP119">
        <v>0</v>
      </c>
      <c r="BQ119">
        <v>0</v>
      </c>
      <c r="BR119">
        <v>20</v>
      </c>
      <c r="BS119">
        <v>0</v>
      </c>
      <c r="BT119">
        <v>128</v>
      </c>
      <c r="BU119">
        <v>79</v>
      </c>
      <c r="BV119">
        <v>3</v>
      </c>
      <c r="BW119">
        <v>22</v>
      </c>
      <c r="BX119">
        <v>22</v>
      </c>
      <c r="BY119">
        <v>123</v>
      </c>
      <c r="BZ119">
        <v>2</v>
      </c>
      <c r="CA119">
        <v>0</v>
      </c>
      <c r="CB119">
        <v>52</v>
      </c>
      <c r="CC119">
        <v>0</v>
      </c>
      <c r="CD119">
        <v>217</v>
      </c>
      <c r="CE119">
        <v>392</v>
      </c>
      <c r="CF119">
        <v>271</v>
      </c>
      <c r="CG119">
        <v>33</v>
      </c>
      <c r="CH119">
        <v>33</v>
      </c>
      <c r="CI119">
        <v>727</v>
      </c>
    </row>
    <row r="120" spans="1:87" x14ac:dyDescent="0.25">
      <c r="A120" t="s">
        <v>405</v>
      </c>
      <c r="B120" t="s">
        <v>614</v>
      </c>
      <c r="C120" t="s">
        <v>616</v>
      </c>
      <c r="D120" s="1">
        <v>44872</v>
      </c>
      <c r="E120">
        <v>146</v>
      </c>
      <c r="F120">
        <v>2</v>
      </c>
      <c r="G120">
        <v>0</v>
      </c>
      <c r="H120">
        <v>5</v>
      </c>
      <c r="I120">
        <v>22</v>
      </c>
      <c r="J120">
        <v>2</v>
      </c>
      <c r="K120">
        <v>0</v>
      </c>
      <c r="L120">
        <v>0</v>
      </c>
      <c r="M120">
        <v>0</v>
      </c>
      <c r="N120">
        <v>470</v>
      </c>
      <c r="O120">
        <v>25</v>
      </c>
      <c r="P120">
        <v>47</v>
      </c>
      <c r="Q120">
        <v>1</v>
      </c>
      <c r="R120">
        <v>1653</v>
      </c>
      <c r="S120">
        <v>90</v>
      </c>
      <c r="T120">
        <v>271</v>
      </c>
      <c r="U120">
        <v>23</v>
      </c>
      <c r="V120">
        <v>1019</v>
      </c>
      <c r="W120">
        <v>43</v>
      </c>
      <c r="X120">
        <v>194</v>
      </c>
      <c r="Y120">
        <v>24</v>
      </c>
      <c r="Z120">
        <v>158</v>
      </c>
      <c r="AA120">
        <v>10</v>
      </c>
      <c r="AB120">
        <v>32</v>
      </c>
      <c r="AC120">
        <v>12</v>
      </c>
      <c r="AD120">
        <v>46</v>
      </c>
      <c r="AE120">
        <v>1</v>
      </c>
      <c r="AF120">
        <v>1</v>
      </c>
      <c r="AG120">
        <v>0</v>
      </c>
      <c r="AH120">
        <v>0</v>
      </c>
      <c r="AI120">
        <v>0</v>
      </c>
      <c r="AJ120">
        <v>0</v>
      </c>
      <c r="AK120">
        <v>0</v>
      </c>
      <c r="AL120">
        <v>0</v>
      </c>
      <c r="AM120">
        <v>0</v>
      </c>
      <c r="AN120">
        <v>0</v>
      </c>
      <c r="AO120">
        <v>0</v>
      </c>
      <c r="AP120">
        <v>0</v>
      </c>
      <c r="AQ120">
        <v>0</v>
      </c>
      <c r="AR120">
        <v>0</v>
      </c>
      <c r="AS120">
        <v>0</v>
      </c>
      <c r="AT120">
        <v>0</v>
      </c>
      <c r="AU120">
        <v>0</v>
      </c>
      <c r="AV120">
        <v>0</v>
      </c>
      <c r="AW120">
        <v>0</v>
      </c>
      <c r="AX120">
        <v>2</v>
      </c>
      <c r="AY120">
        <v>0</v>
      </c>
      <c r="AZ120">
        <v>113</v>
      </c>
      <c r="BA120">
        <v>0</v>
      </c>
      <c r="BB120">
        <v>389</v>
      </c>
      <c r="BC120">
        <v>1199</v>
      </c>
      <c r="BD120">
        <v>731</v>
      </c>
      <c r="BE120">
        <v>99</v>
      </c>
      <c r="BF120">
        <v>43</v>
      </c>
      <c r="BG120">
        <v>4325</v>
      </c>
      <c r="BH120">
        <v>0</v>
      </c>
      <c r="BI120">
        <v>133</v>
      </c>
      <c r="BJ120">
        <v>1411</v>
      </c>
      <c r="BK120">
        <v>335</v>
      </c>
      <c r="BL120">
        <v>2233</v>
      </c>
      <c r="BM120">
        <v>41</v>
      </c>
      <c r="BN120">
        <v>2</v>
      </c>
      <c r="BO120">
        <v>0</v>
      </c>
      <c r="BP120">
        <v>2</v>
      </c>
      <c r="BQ120">
        <v>0</v>
      </c>
      <c r="BR120">
        <v>33</v>
      </c>
      <c r="BS120">
        <v>0</v>
      </c>
      <c r="BT120">
        <v>196</v>
      </c>
      <c r="BU120">
        <v>134</v>
      </c>
      <c r="BV120">
        <v>4</v>
      </c>
      <c r="BW120">
        <v>52</v>
      </c>
      <c r="BX120">
        <v>25</v>
      </c>
      <c r="BY120">
        <v>269</v>
      </c>
      <c r="BZ120">
        <v>2</v>
      </c>
      <c r="CA120">
        <v>0</v>
      </c>
      <c r="CB120">
        <v>82</v>
      </c>
      <c r="CC120">
        <v>0</v>
      </c>
      <c r="CD120">
        <v>349</v>
      </c>
      <c r="CE120">
        <v>824</v>
      </c>
      <c r="CF120">
        <v>513</v>
      </c>
      <c r="CG120">
        <v>49</v>
      </c>
      <c r="CH120">
        <v>37</v>
      </c>
      <c r="CI120">
        <v>1052</v>
      </c>
    </row>
    <row r="121" spans="1:87" x14ac:dyDescent="0.25">
      <c r="A121" t="s">
        <v>405</v>
      </c>
      <c r="B121" t="s">
        <v>609</v>
      </c>
      <c r="C121" t="s">
        <v>617</v>
      </c>
      <c r="D121" s="1">
        <v>44872</v>
      </c>
      <c r="E121">
        <v>33</v>
      </c>
      <c r="F121">
        <v>0</v>
      </c>
      <c r="G121">
        <v>0</v>
      </c>
      <c r="H121">
        <v>0</v>
      </c>
      <c r="I121">
        <v>1</v>
      </c>
      <c r="J121">
        <v>8</v>
      </c>
      <c r="K121">
        <v>0</v>
      </c>
      <c r="L121">
        <v>0</v>
      </c>
      <c r="M121">
        <v>0</v>
      </c>
      <c r="N121">
        <v>59</v>
      </c>
      <c r="O121">
        <v>0</v>
      </c>
      <c r="P121">
        <v>0</v>
      </c>
      <c r="Q121">
        <v>1</v>
      </c>
      <c r="R121">
        <v>314</v>
      </c>
      <c r="S121">
        <v>3</v>
      </c>
      <c r="T121">
        <v>19</v>
      </c>
      <c r="U121">
        <v>13</v>
      </c>
      <c r="V121">
        <v>209</v>
      </c>
      <c r="W121">
        <v>2</v>
      </c>
      <c r="X121">
        <v>12</v>
      </c>
      <c r="Y121">
        <v>37</v>
      </c>
      <c r="Z121">
        <v>56</v>
      </c>
      <c r="AA121">
        <v>3</v>
      </c>
      <c r="AB121">
        <v>4</v>
      </c>
      <c r="AC121">
        <v>3</v>
      </c>
      <c r="AD121">
        <v>1</v>
      </c>
      <c r="AE121">
        <v>0</v>
      </c>
      <c r="AF121">
        <v>0</v>
      </c>
      <c r="AG121">
        <v>0</v>
      </c>
      <c r="AH121">
        <v>0</v>
      </c>
      <c r="AI121">
        <v>0</v>
      </c>
      <c r="AJ121">
        <v>0</v>
      </c>
      <c r="AK121">
        <v>0</v>
      </c>
      <c r="AL121">
        <v>0</v>
      </c>
      <c r="AM121">
        <v>0</v>
      </c>
      <c r="AN121">
        <v>0</v>
      </c>
      <c r="AO121">
        <v>0</v>
      </c>
      <c r="AP121">
        <v>0</v>
      </c>
      <c r="AQ121">
        <v>0</v>
      </c>
      <c r="AR121">
        <v>0</v>
      </c>
      <c r="AS121">
        <v>0</v>
      </c>
      <c r="AT121">
        <v>0</v>
      </c>
      <c r="AU121">
        <v>0</v>
      </c>
      <c r="AV121">
        <v>0</v>
      </c>
      <c r="AW121">
        <v>0</v>
      </c>
      <c r="AX121">
        <v>0</v>
      </c>
      <c r="AY121">
        <v>0</v>
      </c>
      <c r="AZ121">
        <v>24</v>
      </c>
      <c r="BA121">
        <v>0</v>
      </c>
      <c r="BB121">
        <v>57</v>
      </c>
      <c r="BC121">
        <v>273</v>
      </c>
      <c r="BD121">
        <v>156</v>
      </c>
      <c r="BE121">
        <v>44</v>
      </c>
      <c r="BF121">
        <v>1</v>
      </c>
      <c r="BG121">
        <v>1984</v>
      </c>
      <c r="BH121">
        <v>0</v>
      </c>
      <c r="BI121">
        <v>6</v>
      </c>
      <c r="BJ121">
        <v>87</v>
      </c>
      <c r="BK121">
        <v>643</v>
      </c>
      <c r="BL121">
        <v>1163</v>
      </c>
      <c r="BM121">
        <v>4</v>
      </c>
      <c r="BN121">
        <v>0</v>
      </c>
      <c r="BO121">
        <v>0</v>
      </c>
      <c r="BP121">
        <v>0</v>
      </c>
      <c r="BQ121">
        <v>0</v>
      </c>
      <c r="BR121">
        <v>2</v>
      </c>
      <c r="BS121">
        <v>0</v>
      </c>
      <c r="BT121">
        <v>36</v>
      </c>
      <c r="BU121">
        <v>34</v>
      </c>
      <c r="BV121">
        <v>0</v>
      </c>
      <c r="BW121">
        <v>14</v>
      </c>
      <c r="BX121">
        <v>0</v>
      </c>
      <c r="BY121">
        <v>57</v>
      </c>
      <c r="BZ121">
        <v>0</v>
      </c>
      <c r="CA121">
        <v>0</v>
      </c>
      <c r="CB121">
        <v>10</v>
      </c>
      <c r="CC121">
        <v>0</v>
      </c>
      <c r="CD121">
        <v>56</v>
      </c>
      <c r="CE121">
        <v>196</v>
      </c>
      <c r="CF121">
        <v>128</v>
      </c>
      <c r="CG121">
        <v>33</v>
      </c>
      <c r="CH121">
        <v>1</v>
      </c>
      <c r="CI121">
        <v>648</v>
      </c>
    </row>
    <row r="122" spans="1:87" x14ac:dyDescent="0.25">
      <c r="A122" t="s">
        <v>405</v>
      </c>
      <c r="B122" t="s">
        <v>614</v>
      </c>
      <c r="C122" t="s">
        <v>618</v>
      </c>
      <c r="D122" s="1">
        <v>44872</v>
      </c>
      <c r="E122">
        <v>68</v>
      </c>
      <c r="F122">
        <v>1</v>
      </c>
      <c r="G122">
        <v>0</v>
      </c>
      <c r="H122">
        <v>7</v>
      </c>
      <c r="I122">
        <v>8</v>
      </c>
      <c r="J122">
        <v>1</v>
      </c>
      <c r="K122">
        <v>0</v>
      </c>
      <c r="L122">
        <v>0</v>
      </c>
      <c r="M122">
        <v>0</v>
      </c>
      <c r="N122">
        <v>142</v>
      </c>
      <c r="O122">
        <v>17</v>
      </c>
      <c r="P122">
        <v>10</v>
      </c>
      <c r="Q122">
        <v>1</v>
      </c>
      <c r="R122">
        <v>776</v>
      </c>
      <c r="S122">
        <v>33</v>
      </c>
      <c r="T122">
        <v>139</v>
      </c>
      <c r="U122">
        <v>6</v>
      </c>
      <c r="V122">
        <v>533</v>
      </c>
      <c r="W122">
        <v>24</v>
      </c>
      <c r="X122">
        <v>82</v>
      </c>
      <c r="Y122">
        <v>41</v>
      </c>
      <c r="Z122">
        <v>107</v>
      </c>
      <c r="AA122">
        <v>1</v>
      </c>
      <c r="AB122">
        <v>24</v>
      </c>
      <c r="AC122">
        <v>3</v>
      </c>
      <c r="AD122">
        <v>15</v>
      </c>
      <c r="AE122">
        <v>0</v>
      </c>
      <c r="AF122">
        <v>0</v>
      </c>
      <c r="AG122">
        <v>1</v>
      </c>
      <c r="AH122">
        <v>0</v>
      </c>
      <c r="AI122">
        <v>0</v>
      </c>
      <c r="AJ122">
        <v>0</v>
      </c>
      <c r="AK122">
        <v>0</v>
      </c>
      <c r="AL122">
        <v>0</v>
      </c>
      <c r="AM122">
        <v>0</v>
      </c>
      <c r="AN122">
        <v>0</v>
      </c>
      <c r="AO122">
        <v>0</v>
      </c>
      <c r="AP122">
        <v>0</v>
      </c>
      <c r="AQ122">
        <v>0</v>
      </c>
      <c r="AR122">
        <v>0</v>
      </c>
      <c r="AS122">
        <v>0</v>
      </c>
      <c r="AT122">
        <v>0</v>
      </c>
      <c r="AU122">
        <v>0</v>
      </c>
      <c r="AV122">
        <v>0</v>
      </c>
      <c r="AW122">
        <v>0</v>
      </c>
      <c r="AX122">
        <v>1</v>
      </c>
      <c r="AY122">
        <v>0</v>
      </c>
      <c r="AZ122">
        <v>52</v>
      </c>
      <c r="BA122">
        <v>0</v>
      </c>
      <c r="BB122">
        <v>110</v>
      </c>
      <c r="BC122">
        <v>575</v>
      </c>
      <c r="BD122">
        <v>371</v>
      </c>
      <c r="BE122">
        <v>72</v>
      </c>
      <c r="BF122">
        <v>13</v>
      </c>
      <c r="BG122">
        <v>3209</v>
      </c>
      <c r="BH122">
        <v>0</v>
      </c>
      <c r="BI122">
        <v>135</v>
      </c>
      <c r="BJ122">
        <v>967</v>
      </c>
      <c r="BK122">
        <v>312</v>
      </c>
      <c r="BL122">
        <v>1682</v>
      </c>
      <c r="BM122">
        <v>22</v>
      </c>
      <c r="BN122">
        <v>1</v>
      </c>
      <c r="BO122">
        <v>0</v>
      </c>
      <c r="BP122">
        <v>0</v>
      </c>
      <c r="BQ122">
        <v>0</v>
      </c>
      <c r="BR122">
        <v>19</v>
      </c>
      <c r="BS122">
        <v>0</v>
      </c>
      <c r="BT122">
        <v>61</v>
      </c>
      <c r="BU122">
        <v>71</v>
      </c>
      <c r="BV122">
        <v>5</v>
      </c>
      <c r="BW122">
        <v>37</v>
      </c>
      <c r="BX122">
        <v>7</v>
      </c>
      <c r="BY122">
        <v>134</v>
      </c>
      <c r="BZ122">
        <v>1</v>
      </c>
      <c r="CA122">
        <v>0</v>
      </c>
      <c r="CB122">
        <v>41</v>
      </c>
      <c r="CC122">
        <v>0</v>
      </c>
      <c r="CD122">
        <v>104</v>
      </c>
      <c r="CE122">
        <v>405</v>
      </c>
      <c r="CF122">
        <v>263</v>
      </c>
      <c r="CG122">
        <v>42</v>
      </c>
      <c r="CH122">
        <v>10</v>
      </c>
      <c r="CI122">
        <v>941</v>
      </c>
    </row>
    <row r="123" spans="1:87" x14ac:dyDescent="0.25">
      <c r="A123" t="s">
        <v>405</v>
      </c>
      <c r="B123" t="s">
        <v>619</v>
      </c>
      <c r="C123" t="s">
        <v>620</v>
      </c>
      <c r="D123" s="1">
        <v>44872</v>
      </c>
      <c r="E123">
        <v>28</v>
      </c>
      <c r="F123">
        <v>1</v>
      </c>
      <c r="G123">
        <v>0</v>
      </c>
      <c r="H123">
        <v>1</v>
      </c>
      <c r="I123">
        <v>3</v>
      </c>
      <c r="J123">
        <v>0</v>
      </c>
      <c r="K123">
        <v>1</v>
      </c>
      <c r="L123">
        <v>0</v>
      </c>
      <c r="M123">
        <v>0</v>
      </c>
      <c r="N123">
        <v>134</v>
      </c>
      <c r="O123">
        <v>6</v>
      </c>
      <c r="P123">
        <v>13</v>
      </c>
      <c r="Q123">
        <v>0</v>
      </c>
      <c r="R123">
        <v>482</v>
      </c>
      <c r="S123">
        <v>17</v>
      </c>
      <c r="T123">
        <v>53</v>
      </c>
      <c r="U123">
        <v>6</v>
      </c>
      <c r="V123">
        <v>173</v>
      </c>
      <c r="W123">
        <v>3</v>
      </c>
      <c r="X123">
        <v>24</v>
      </c>
      <c r="Y123">
        <v>8</v>
      </c>
      <c r="Z123">
        <v>34</v>
      </c>
      <c r="AA123">
        <v>0</v>
      </c>
      <c r="AB123">
        <v>5</v>
      </c>
      <c r="AC123">
        <v>3</v>
      </c>
      <c r="AD123">
        <v>44</v>
      </c>
      <c r="AE123">
        <v>1</v>
      </c>
      <c r="AF123">
        <v>4</v>
      </c>
      <c r="AG123">
        <v>0</v>
      </c>
      <c r="AH123">
        <v>0</v>
      </c>
      <c r="AI123">
        <v>0</v>
      </c>
      <c r="AJ123">
        <v>0</v>
      </c>
      <c r="AK123">
        <v>0</v>
      </c>
      <c r="AL123">
        <v>0</v>
      </c>
      <c r="AM123">
        <v>0</v>
      </c>
      <c r="AN123">
        <v>0</v>
      </c>
      <c r="AO123">
        <v>0</v>
      </c>
      <c r="AP123">
        <v>0</v>
      </c>
      <c r="AQ123">
        <v>0</v>
      </c>
      <c r="AR123">
        <v>0</v>
      </c>
      <c r="AS123">
        <v>0</v>
      </c>
      <c r="AT123">
        <v>0</v>
      </c>
      <c r="AU123">
        <v>0</v>
      </c>
      <c r="AV123">
        <v>0</v>
      </c>
      <c r="AW123">
        <v>0</v>
      </c>
      <c r="AX123">
        <v>1</v>
      </c>
      <c r="AY123">
        <v>0</v>
      </c>
      <c r="AZ123">
        <v>24</v>
      </c>
      <c r="BA123">
        <v>1</v>
      </c>
      <c r="BB123">
        <v>112</v>
      </c>
      <c r="BC123">
        <v>388</v>
      </c>
      <c r="BD123">
        <v>135</v>
      </c>
      <c r="BE123">
        <v>22</v>
      </c>
      <c r="BF123">
        <v>39</v>
      </c>
      <c r="BG123">
        <v>1128</v>
      </c>
      <c r="BH123">
        <v>0</v>
      </c>
      <c r="BI123">
        <v>7</v>
      </c>
      <c r="BJ123">
        <v>271</v>
      </c>
      <c r="BK123">
        <v>205</v>
      </c>
      <c r="BL123">
        <v>589</v>
      </c>
      <c r="BM123">
        <v>9</v>
      </c>
      <c r="BN123">
        <v>1</v>
      </c>
      <c r="BO123">
        <v>0</v>
      </c>
      <c r="BP123">
        <v>1</v>
      </c>
      <c r="BQ123">
        <v>0</v>
      </c>
      <c r="BR123">
        <v>5</v>
      </c>
      <c r="BS123">
        <v>1</v>
      </c>
      <c r="BT123">
        <v>62</v>
      </c>
      <c r="BU123">
        <v>20</v>
      </c>
      <c r="BV123">
        <v>3</v>
      </c>
      <c r="BW123">
        <v>10</v>
      </c>
      <c r="BX123">
        <v>24</v>
      </c>
      <c r="BY123">
        <v>93</v>
      </c>
      <c r="BZ123">
        <v>1</v>
      </c>
      <c r="CA123">
        <v>0</v>
      </c>
      <c r="CB123">
        <v>19</v>
      </c>
      <c r="CC123">
        <v>1</v>
      </c>
      <c r="CD123">
        <v>96</v>
      </c>
      <c r="CE123">
        <v>284</v>
      </c>
      <c r="CF123">
        <v>94</v>
      </c>
      <c r="CG123">
        <v>11</v>
      </c>
      <c r="CH123">
        <v>37</v>
      </c>
      <c r="CI123">
        <v>267</v>
      </c>
    </row>
    <row r="124" spans="1:87" x14ac:dyDescent="0.25">
      <c r="A124" t="s">
        <v>405</v>
      </c>
      <c r="B124" t="s">
        <v>619</v>
      </c>
      <c r="C124" t="s">
        <v>621</v>
      </c>
      <c r="D124" s="1">
        <v>44872</v>
      </c>
      <c r="E124">
        <v>33</v>
      </c>
      <c r="F124">
        <v>0</v>
      </c>
      <c r="G124">
        <v>0</v>
      </c>
      <c r="H124">
        <v>0</v>
      </c>
      <c r="I124">
        <v>2</v>
      </c>
      <c r="J124">
        <v>0</v>
      </c>
      <c r="K124">
        <v>2</v>
      </c>
      <c r="L124">
        <v>0</v>
      </c>
      <c r="M124">
        <v>0</v>
      </c>
      <c r="N124">
        <v>84</v>
      </c>
      <c r="O124">
        <v>0</v>
      </c>
      <c r="P124">
        <v>1</v>
      </c>
      <c r="Q124">
        <v>1</v>
      </c>
      <c r="R124">
        <v>961</v>
      </c>
      <c r="S124">
        <v>8</v>
      </c>
      <c r="T124">
        <v>37</v>
      </c>
      <c r="U124">
        <v>38</v>
      </c>
      <c r="V124">
        <v>328</v>
      </c>
      <c r="W124">
        <v>1</v>
      </c>
      <c r="X124">
        <v>16</v>
      </c>
      <c r="Y124">
        <v>17</v>
      </c>
      <c r="Z124">
        <v>109</v>
      </c>
      <c r="AA124">
        <v>1</v>
      </c>
      <c r="AB124">
        <v>5</v>
      </c>
      <c r="AC124">
        <v>3</v>
      </c>
      <c r="AD124">
        <v>6</v>
      </c>
      <c r="AE124">
        <v>0</v>
      </c>
      <c r="AF124">
        <v>0</v>
      </c>
      <c r="AG124">
        <v>0</v>
      </c>
      <c r="AH124">
        <v>0</v>
      </c>
      <c r="AI124">
        <v>0</v>
      </c>
      <c r="AJ124">
        <v>0</v>
      </c>
      <c r="AK124">
        <v>0</v>
      </c>
      <c r="AL124">
        <v>0</v>
      </c>
      <c r="AM124">
        <v>0</v>
      </c>
      <c r="AN124">
        <v>0</v>
      </c>
      <c r="AO124">
        <v>0</v>
      </c>
      <c r="AP124">
        <v>0</v>
      </c>
      <c r="AQ124">
        <v>0</v>
      </c>
      <c r="AR124">
        <v>0</v>
      </c>
      <c r="AS124">
        <v>0</v>
      </c>
      <c r="AT124">
        <v>0</v>
      </c>
      <c r="AU124">
        <v>0</v>
      </c>
      <c r="AV124">
        <v>0</v>
      </c>
      <c r="AW124">
        <v>0</v>
      </c>
      <c r="AX124">
        <v>0</v>
      </c>
      <c r="AY124">
        <v>0</v>
      </c>
      <c r="AZ124">
        <v>29</v>
      </c>
      <c r="BA124">
        <v>2</v>
      </c>
      <c r="BB124">
        <v>80</v>
      </c>
      <c r="BC124">
        <v>857</v>
      </c>
      <c r="BD124">
        <v>291</v>
      </c>
      <c r="BE124">
        <v>96</v>
      </c>
      <c r="BF124">
        <v>6</v>
      </c>
      <c r="BG124">
        <v>2789</v>
      </c>
      <c r="BH124">
        <v>0</v>
      </c>
      <c r="BI124">
        <v>15</v>
      </c>
      <c r="BJ124">
        <v>358</v>
      </c>
      <c r="BK124">
        <v>625</v>
      </c>
      <c r="BL124">
        <v>1680</v>
      </c>
      <c r="BM124">
        <v>5</v>
      </c>
      <c r="BN124">
        <v>0</v>
      </c>
      <c r="BO124">
        <v>0</v>
      </c>
      <c r="BP124">
        <v>0</v>
      </c>
      <c r="BQ124">
        <v>0</v>
      </c>
      <c r="BR124">
        <v>3</v>
      </c>
      <c r="BS124">
        <v>2</v>
      </c>
      <c r="BT124">
        <v>29</v>
      </c>
      <c r="BU124">
        <v>27</v>
      </c>
      <c r="BV124">
        <v>2</v>
      </c>
      <c r="BW124">
        <v>11</v>
      </c>
      <c r="BX124">
        <v>0</v>
      </c>
      <c r="BY124">
        <v>98</v>
      </c>
      <c r="BZ124">
        <v>0</v>
      </c>
      <c r="CA124">
        <v>0</v>
      </c>
      <c r="CB124">
        <v>18</v>
      </c>
      <c r="CC124">
        <v>2</v>
      </c>
      <c r="CD124">
        <v>69</v>
      </c>
      <c r="CE124">
        <v>578</v>
      </c>
      <c r="CF124">
        <v>209</v>
      </c>
      <c r="CG124">
        <v>48</v>
      </c>
      <c r="CH124">
        <v>4</v>
      </c>
      <c r="CI124">
        <v>734</v>
      </c>
    </row>
    <row r="125" spans="1:87" x14ac:dyDescent="0.25">
      <c r="A125" t="s">
        <v>405</v>
      </c>
      <c r="B125" t="s">
        <v>622</v>
      </c>
      <c r="C125" t="s">
        <v>623</v>
      </c>
      <c r="D125" s="1">
        <v>44872</v>
      </c>
      <c r="E125">
        <v>204</v>
      </c>
      <c r="F125">
        <v>2</v>
      </c>
      <c r="G125">
        <v>0</v>
      </c>
      <c r="H125">
        <v>6</v>
      </c>
      <c r="I125">
        <v>19</v>
      </c>
      <c r="J125">
        <v>11</v>
      </c>
      <c r="K125">
        <v>2</v>
      </c>
      <c r="L125">
        <v>1</v>
      </c>
      <c r="M125">
        <v>0</v>
      </c>
      <c r="N125">
        <v>289</v>
      </c>
      <c r="O125">
        <v>9</v>
      </c>
      <c r="P125">
        <v>5</v>
      </c>
      <c r="Q125">
        <v>38</v>
      </c>
      <c r="R125">
        <v>2203</v>
      </c>
      <c r="S125">
        <v>37</v>
      </c>
      <c r="T125">
        <v>241</v>
      </c>
      <c r="U125">
        <v>214</v>
      </c>
      <c r="V125">
        <v>1526</v>
      </c>
      <c r="W125">
        <v>24</v>
      </c>
      <c r="X125">
        <v>61</v>
      </c>
      <c r="Y125">
        <v>353</v>
      </c>
      <c r="Z125">
        <v>371</v>
      </c>
      <c r="AA125">
        <v>1</v>
      </c>
      <c r="AB125">
        <v>23</v>
      </c>
      <c r="AC125">
        <v>50</v>
      </c>
      <c r="AD125">
        <v>35</v>
      </c>
      <c r="AE125">
        <v>1</v>
      </c>
      <c r="AF125">
        <v>3</v>
      </c>
      <c r="AG125">
        <v>2</v>
      </c>
      <c r="AH125">
        <v>0</v>
      </c>
      <c r="AI125">
        <v>0</v>
      </c>
      <c r="AJ125">
        <v>0</v>
      </c>
      <c r="AK125">
        <v>0</v>
      </c>
      <c r="AL125">
        <v>0</v>
      </c>
      <c r="AM125">
        <v>0</v>
      </c>
      <c r="AN125">
        <v>0</v>
      </c>
      <c r="AO125">
        <v>0</v>
      </c>
      <c r="AP125">
        <v>0</v>
      </c>
      <c r="AQ125">
        <v>0</v>
      </c>
      <c r="AR125">
        <v>0</v>
      </c>
      <c r="AS125">
        <v>0</v>
      </c>
      <c r="AT125">
        <v>0</v>
      </c>
      <c r="AU125">
        <v>0</v>
      </c>
      <c r="AV125">
        <v>0</v>
      </c>
      <c r="AW125">
        <v>0</v>
      </c>
      <c r="AX125">
        <v>2</v>
      </c>
      <c r="AY125">
        <v>0</v>
      </c>
      <c r="AZ125">
        <v>164</v>
      </c>
      <c r="BA125">
        <v>1</v>
      </c>
      <c r="BB125">
        <v>227</v>
      </c>
      <c r="BC125">
        <v>1613</v>
      </c>
      <c r="BD125">
        <v>1010</v>
      </c>
      <c r="BE125">
        <v>277</v>
      </c>
      <c r="BF125">
        <v>28</v>
      </c>
      <c r="BG125">
        <v>13356</v>
      </c>
      <c r="BH125">
        <v>1</v>
      </c>
      <c r="BI125">
        <v>29</v>
      </c>
      <c r="BJ125">
        <v>296</v>
      </c>
      <c r="BK125">
        <v>4397</v>
      </c>
      <c r="BL125">
        <v>8062</v>
      </c>
      <c r="BM125">
        <v>69</v>
      </c>
      <c r="BN125">
        <v>1</v>
      </c>
      <c r="BO125">
        <v>0</v>
      </c>
      <c r="BP125">
        <v>1</v>
      </c>
      <c r="BQ125">
        <v>0</v>
      </c>
      <c r="BR125">
        <v>57</v>
      </c>
      <c r="BS125">
        <v>0</v>
      </c>
      <c r="BT125">
        <v>115</v>
      </c>
      <c r="BU125">
        <v>260</v>
      </c>
      <c r="BV125">
        <v>17</v>
      </c>
      <c r="BW125">
        <v>145</v>
      </c>
      <c r="BX125">
        <v>20</v>
      </c>
      <c r="BY125">
        <v>371</v>
      </c>
      <c r="BZ125">
        <v>1</v>
      </c>
      <c r="CA125">
        <v>0</v>
      </c>
      <c r="CB125">
        <v>134</v>
      </c>
      <c r="CC125">
        <v>1</v>
      </c>
      <c r="CD125">
        <v>192</v>
      </c>
      <c r="CE125">
        <v>1106</v>
      </c>
      <c r="CF125">
        <v>747</v>
      </c>
      <c r="CG125">
        <v>193</v>
      </c>
      <c r="CH125">
        <v>27</v>
      </c>
      <c r="CI125">
        <v>5096</v>
      </c>
    </row>
    <row r="126" spans="1:87" x14ac:dyDescent="0.25">
      <c r="A126" t="s">
        <v>405</v>
      </c>
      <c r="B126" t="s">
        <v>612</v>
      </c>
      <c r="C126" t="s">
        <v>624</v>
      </c>
      <c r="D126" s="1">
        <v>44872</v>
      </c>
      <c r="E126">
        <v>83</v>
      </c>
      <c r="F126">
        <v>2</v>
      </c>
      <c r="G126">
        <v>0</v>
      </c>
      <c r="H126">
        <v>3</v>
      </c>
      <c r="I126">
        <v>6</v>
      </c>
      <c r="J126">
        <v>5</v>
      </c>
      <c r="K126">
        <v>1</v>
      </c>
      <c r="L126">
        <v>0</v>
      </c>
      <c r="M126">
        <v>0</v>
      </c>
      <c r="N126">
        <v>330</v>
      </c>
      <c r="O126">
        <v>8</v>
      </c>
      <c r="P126">
        <v>27</v>
      </c>
      <c r="Q126">
        <v>34</v>
      </c>
      <c r="R126">
        <v>1069</v>
      </c>
      <c r="S126">
        <v>28</v>
      </c>
      <c r="T126">
        <v>111</v>
      </c>
      <c r="U126">
        <v>118</v>
      </c>
      <c r="V126">
        <v>833</v>
      </c>
      <c r="W126">
        <v>3</v>
      </c>
      <c r="X126">
        <v>21</v>
      </c>
      <c r="Y126">
        <v>261</v>
      </c>
      <c r="Z126">
        <v>166</v>
      </c>
      <c r="AA126">
        <v>1</v>
      </c>
      <c r="AB126">
        <v>30</v>
      </c>
      <c r="AC126">
        <v>22</v>
      </c>
      <c r="AD126">
        <v>50</v>
      </c>
      <c r="AE126">
        <v>2</v>
      </c>
      <c r="AF126">
        <v>1</v>
      </c>
      <c r="AG126">
        <v>1</v>
      </c>
      <c r="AH126">
        <v>0</v>
      </c>
      <c r="AI126">
        <v>0</v>
      </c>
      <c r="AJ126">
        <v>0</v>
      </c>
      <c r="AK126">
        <v>0</v>
      </c>
      <c r="AL126">
        <v>0</v>
      </c>
      <c r="AM126">
        <v>0</v>
      </c>
      <c r="AN126">
        <v>0</v>
      </c>
      <c r="AO126">
        <v>0</v>
      </c>
      <c r="AP126">
        <v>0</v>
      </c>
      <c r="AQ126">
        <v>0</v>
      </c>
      <c r="AR126">
        <v>0</v>
      </c>
      <c r="AS126">
        <v>0</v>
      </c>
      <c r="AT126">
        <v>0</v>
      </c>
      <c r="AU126">
        <v>0</v>
      </c>
      <c r="AV126">
        <v>0</v>
      </c>
      <c r="AW126">
        <v>0</v>
      </c>
      <c r="AX126">
        <v>2</v>
      </c>
      <c r="AY126">
        <v>0</v>
      </c>
      <c r="AZ126">
        <v>66</v>
      </c>
      <c r="BA126">
        <v>1</v>
      </c>
      <c r="BB126">
        <v>258</v>
      </c>
      <c r="BC126">
        <v>787</v>
      </c>
      <c r="BD126">
        <v>521</v>
      </c>
      <c r="BE126">
        <v>106</v>
      </c>
      <c r="BF126">
        <v>42</v>
      </c>
      <c r="BG126">
        <v>3816</v>
      </c>
      <c r="BH126">
        <v>0</v>
      </c>
      <c r="BI126">
        <v>11</v>
      </c>
      <c r="BJ126">
        <v>126</v>
      </c>
      <c r="BK126">
        <v>1710</v>
      </c>
      <c r="BL126">
        <v>1811</v>
      </c>
      <c r="BM126">
        <v>35</v>
      </c>
      <c r="BN126">
        <v>2</v>
      </c>
      <c r="BO126">
        <v>0</v>
      </c>
      <c r="BP126">
        <v>0</v>
      </c>
      <c r="BQ126">
        <v>0</v>
      </c>
      <c r="BR126">
        <v>23</v>
      </c>
      <c r="BS126">
        <v>0</v>
      </c>
      <c r="BT126">
        <v>128</v>
      </c>
      <c r="BU126">
        <v>125</v>
      </c>
      <c r="BV126">
        <v>2</v>
      </c>
      <c r="BW126">
        <v>38</v>
      </c>
      <c r="BX126">
        <v>23</v>
      </c>
      <c r="BY126">
        <v>219</v>
      </c>
      <c r="BZ126">
        <v>2</v>
      </c>
      <c r="CA126">
        <v>0</v>
      </c>
      <c r="CB126">
        <v>57</v>
      </c>
      <c r="CC126">
        <v>0</v>
      </c>
      <c r="CD126">
        <v>232</v>
      </c>
      <c r="CE126">
        <v>574</v>
      </c>
      <c r="CF126">
        <v>367</v>
      </c>
      <c r="CG126">
        <v>68</v>
      </c>
      <c r="CH126">
        <v>36</v>
      </c>
      <c r="CI126">
        <v>977</v>
      </c>
    </row>
    <row r="127" spans="1:87" x14ac:dyDescent="0.25">
      <c r="A127" t="s">
        <v>405</v>
      </c>
      <c r="B127" t="s">
        <v>625</v>
      </c>
      <c r="C127" t="s">
        <v>626</v>
      </c>
      <c r="D127" s="1">
        <v>44872</v>
      </c>
      <c r="E127">
        <v>98</v>
      </c>
      <c r="F127">
        <v>0</v>
      </c>
      <c r="G127">
        <v>1</v>
      </c>
      <c r="H127">
        <v>4</v>
      </c>
      <c r="I127">
        <v>2</v>
      </c>
      <c r="J127">
        <v>2</v>
      </c>
      <c r="K127">
        <v>12</v>
      </c>
      <c r="L127">
        <v>0</v>
      </c>
      <c r="M127">
        <v>0</v>
      </c>
      <c r="N127">
        <v>348</v>
      </c>
      <c r="O127">
        <v>21</v>
      </c>
      <c r="P127">
        <v>4</v>
      </c>
      <c r="Q127">
        <v>6</v>
      </c>
      <c r="R127">
        <v>1193</v>
      </c>
      <c r="S127">
        <v>57</v>
      </c>
      <c r="T127">
        <v>101</v>
      </c>
      <c r="U127">
        <v>39</v>
      </c>
      <c r="V127">
        <v>625</v>
      </c>
      <c r="W127">
        <v>15</v>
      </c>
      <c r="X127">
        <v>82</v>
      </c>
      <c r="Y127">
        <v>27</v>
      </c>
      <c r="Z127">
        <v>177</v>
      </c>
      <c r="AA127">
        <v>6</v>
      </c>
      <c r="AB127">
        <v>22</v>
      </c>
      <c r="AC127">
        <v>12</v>
      </c>
      <c r="AD127">
        <v>67</v>
      </c>
      <c r="AE127">
        <v>5</v>
      </c>
      <c r="AF127">
        <v>0</v>
      </c>
      <c r="AG127">
        <v>0</v>
      </c>
      <c r="AH127">
        <v>0</v>
      </c>
      <c r="AI127">
        <v>0</v>
      </c>
      <c r="AJ127">
        <v>0</v>
      </c>
      <c r="AK127">
        <v>0</v>
      </c>
      <c r="AL127">
        <v>0</v>
      </c>
      <c r="AM127">
        <v>0</v>
      </c>
      <c r="AN127">
        <v>0</v>
      </c>
      <c r="AO127">
        <v>0</v>
      </c>
      <c r="AP127">
        <v>0</v>
      </c>
      <c r="AQ127">
        <v>0</v>
      </c>
      <c r="AR127">
        <v>0</v>
      </c>
      <c r="AS127">
        <v>0</v>
      </c>
      <c r="AT127">
        <v>1</v>
      </c>
      <c r="AU127">
        <v>2</v>
      </c>
      <c r="AV127">
        <v>0</v>
      </c>
      <c r="AW127">
        <v>0</v>
      </c>
      <c r="AX127">
        <v>0</v>
      </c>
      <c r="AY127">
        <v>1</v>
      </c>
      <c r="AZ127">
        <v>89</v>
      </c>
      <c r="BA127">
        <v>12</v>
      </c>
      <c r="BB127">
        <v>314</v>
      </c>
      <c r="BC127">
        <v>954</v>
      </c>
      <c r="BD127">
        <v>479</v>
      </c>
      <c r="BE127">
        <v>128</v>
      </c>
      <c r="BF127">
        <v>62</v>
      </c>
      <c r="BG127">
        <v>2955</v>
      </c>
      <c r="BH127">
        <v>0</v>
      </c>
      <c r="BI127">
        <v>59</v>
      </c>
      <c r="BJ127">
        <v>290</v>
      </c>
      <c r="BK127">
        <v>762</v>
      </c>
      <c r="BL127">
        <v>1703</v>
      </c>
      <c r="BM127">
        <v>38</v>
      </c>
      <c r="BN127">
        <v>0</v>
      </c>
      <c r="BO127">
        <v>1</v>
      </c>
      <c r="BP127">
        <v>0</v>
      </c>
      <c r="BQ127">
        <v>1</v>
      </c>
      <c r="BR127">
        <v>30</v>
      </c>
      <c r="BS127">
        <v>5</v>
      </c>
      <c r="BT127">
        <v>128</v>
      </c>
      <c r="BU127">
        <v>95</v>
      </c>
      <c r="BV127">
        <v>7</v>
      </c>
      <c r="BW127">
        <v>28</v>
      </c>
      <c r="BX127">
        <v>31</v>
      </c>
      <c r="BY127">
        <v>238</v>
      </c>
      <c r="BZ127">
        <v>0</v>
      </c>
      <c r="CA127">
        <v>1</v>
      </c>
      <c r="CB127">
        <v>67</v>
      </c>
      <c r="CC127">
        <v>11</v>
      </c>
      <c r="CD127">
        <v>262</v>
      </c>
      <c r="CE127">
        <v>695</v>
      </c>
      <c r="CF127">
        <v>353</v>
      </c>
      <c r="CG127">
        <v>88</v>
      </c>
      <c r="CH127">
        <v>57</v>
      </c>
      <c r="CI127">
        <v>792</v>
      </c>
    </row>
    <row r="128" spans="1:87" x14ac:dyDescent="0.25">
      <c r="A128" t="s">
        <v>405</v>
      </c>
      <c r="B128" t="s">
        <v>607</v>
      </c>
      <c r="C128" t="s">
        <v>627</v>
      </c>
      <c r="D128" s="1">
        <v>44872</v>
      </c>
      <c r="E128">
        <v>176</v>
      </c>
      <c r="F128">
        <v>3</v>
      </c>
      <c r="G128">
        <v>1</v>
      </c>
      <c r="H128">
        <v>16</v>
      </c>
      <c r="I128">
        <v>10</v>
      </c>
      <c r="J128">
        <v>2</v>
      </c>
      <c r="K128">
        <v>12</v>
      </c>
      <c r="L128">
        <v>2</v>
      </c>
      <c r="M128">
        <v>0</v>
      </c>
      <c r="N128">
        <v>631</v>
      </c>
      <c r="O128">
        <v>48</v>
      </c>
      <c r="P128">
        <v>12</v>
      </c>
      <c r="Q128">
        <v>7</v>
      </c>
      <c r="R128">
        <v>2283</v>
      </c>
      <c r="S128">
        <v>137</v>
      </c>
      <c r="T128">
        <v>257</v>
      </c>
      <c r="U128">
        <v>25</v>
      </c>
      <c r="V128">
        <v>1609</v>
      </c>
      <c r="W128">
        <v>73</v>
      </c>
      <c r="X128">
        <v>276</v>
      </c>
      <c r="Y128">
        <v>56</v>
      </c>
      <c r="Z128">
        <v>339</v>
      </c>
      <c r="AA128">
        <v>14</v>
      </c>
      <c r="AB128">
        <v>45</v>
      </c>
      <c r="AC128">
        <v>18</v>
      </c>
      <c r="AD128">
        <v>99</v>
      </c>
      <c r="AE128">
        <v>1</v>
      </c>
      <c r="AF128">
        <v>1</v>
      </c>
      <c r="AG128">
        <v>1</v>
      </c>
      <c r="AH128">
        <v>0</v>
      </c>
      <c r="AI128">
        <v>0</v>
      </c>
      <c r="AJ128">
        <v>0</v>
      </c>
      <c r="AK128">
        <v>0</v>
      </c>
      <c r="AL128">
        <v>0</v>
      </c>
      <c r="AM128">
        <v>0</v>
      </c>
      <c r="AN128">
        <v>0</v>
      </c>
      <c r="AO128">
        <v>0</v>
      </c>
      <c r="AP128">
        <v>0</v>
      </c>
      <c r="AQ128">
        <v>0</v>
      </c>
      <c r="AR128">
        <v>0</v>
      </c>
      <c r="AS128">
        <v>0</v>
      </c>
      <c r="AT128">
        <v>0</v>
      </c>
      <c r="AU128">
        <v>0</v>
      </c>
      <c r="AV128">
        <v>0</v>
      </c>
      <c r="AW128">
        <v>0</v>
      </c>
      <c r="AX128">
        <v>3</v>
      </c>
      <c r="AY128">
        <v>1</v>
      </c>
      <c r="AZ128">
        <v>143</v>
      </c>
      <c r="BA128">
        <v>10</v>
      </c>
      <c r="BB128">
        <v>555</v>
      </c>
      <c r="BC128">
        <v>1776</v>
      </c>
      <c r="BD128">
        <v>1160</v>
      </c>
      <c r="BE128">
        <v>243</v>
      </c>
      <c r="BF128">
        <v>96</v>
      </c>
      <c r="BG128">
        <v>7147</v>
      </c>
      <c r="BH128">
        <v>0</v>
      </c>
      <c r="BI128">
        <v>120</v>
      </c>
      <c r="BJ128">
        <v>1821</v>
      </c>
      <c r="BK128">
        <v>933</v>
      </c>
      <c r="BL128">
        <v>3963</v>
      </c>
      <c r="BM128">
        <v>71</v>
      </c>
      <c r="BN128">
        <v>3</v>
      </c>
      <c r="BO128">
        <v>1</v>
      </c>
      <c r="BP128">
        <v>0</v>
      </c>
      <c r="BQ128">
        <v>0</v>
      </c>
      <c r="BR128">
        <v>59</v>
      </c>
      <c r="BS128">
        <v>6</v>
      </c>
      <c r="BT128">
        <v>330</v>
      </c>
      <c r="BU128">
        <v>288</v>
      </c>
      <c r="BV128">
        <v>13</v>
      </c>
      <c r="BW128">
        <v>87</v>
      </c>
      <c r="BX128">
        <v>53</v>
      </c>
      <c r="BY128">
        <v>465</v>
      </c>
      <c r="BZ128">
        <v>3</v>
      </c>
      <c r="CA128">
        <v>1</v>
      </c>
      <c r="CB128">
        <v>120</v>
      </c>
      <c r="CC128">
        <v>9</v>
      </c>
      <c r="CD128">
        <v>514</v>
      </c>
      <c r="CE128">
        <v>1380</v>
      </c>
      <c r="CF128">
        <v>912</v>
      </c>
      <c r="CG128">
        <v>167</v>
      </c>
      <c r="CH128">
        <v>92</v>
      </c>
      <c r="CI128">
        <v>2307</v>
      </c>
    </row>
    <row r="129" spans="1:87" x14ac:dyDescent="0.25">
      <c r="A129" t="s">
        <v>405</v>
      </c>
      <c r="B129" t="s">
        <v>605</v>
      </c>
      <c r="C129" t="s">
        <v>628</v>
      </c>
      <c r="D129" s="1">
        <v>44872</v>
      </c>
      <c r="E129">
        <v>174</v>
      </c>
      <c r="F129">
        <v>3</v>
      </c>
      <c r="G129">
        <v>9</v>
      </c>
      <c r="H129">
        <v>5</v>
      </c>
      <c r="I129">
        <v>8</v>
      </c>
      <c r="J129">
        <v>1</v>
      </c>
      <c r="K129">
        <v>105</v>
      </c>
      <c r="L129">
        <v>6</v>
      </c>
      <c r="M129">
        <v>4</v>
      </c>
      <c r="N129">
        <v>570</v>
      </c>
      <c r="O129">
        <v>41</v>
      </c>
      <c r="P129">
        <v>21</v>
      </c>
      <c r="Q129">
        <v>22</v>
      </c>
      <c r="R129">
        <v>2354</v>
      </c>
      <c r="S129">
        <v>73</v>
      </c>
      <c r="T129">
        <v>225</v>
      </c>
      <c r="U129">
        <v>137</v>
      </c>
      <c r="V129">
        <v>1203</v>
      </c>
      <c r="W129">
        <v>17</v>
      </c>
      <c r="X129">
        <v>244</v>
      </c>
      <c r="Y129">
        <v>71</v>
      </c>
      <c r="Z129">
        <v>307</v>
      </c>
      <c r="AA129">
        <v>3</v>
      </c>
      <c r="AB129">
        <v>36</v>
      </c>
      <c r="AC129">
        <v>38</v>
      </c>
      <c r="AD129">
        <v>118</v>
      </c>
      <c r="AE129">
        <v>4</v>
      </c>
      <c r="AF129">
        <v>0</v>
      </c>
      <c r="AG129">
        <v>0</v>
      </c>
      <c r="AH129">
        <v>0</v>
      </c>
      <c r="AI129">
        <v>0</v>
      </c>
      <c r="AJ129">
        <v>0</v>
      </c>
      <c r="AK129">
        <v>0</v>
      </c>
      <c r="AL129">
        <v>0</v>
      </c>
      <c r="AM129">
        <v>0</v>
      </c>
      <c r="AN129">
        <v>0</v>
      </c>
      <c r="AO129">
        <v>0</v>
      </c>
      <c r="AP129">
        <v>0</v>
      </c>
      <c r="AQ129">
        <v>0</v>
      </c>
      <c r="AR129">
        <v>0</v>
      </c>
      <c r="AS129">
        <v>0</v>
      </c>
      <c r="AT129">
        <v>0</v>
      </c>
      <c r="AU129">
        <v>0</v>
      </c>
      <c r="AV129">
        <v>0</v>
      </c>
      <c r="AW129">
        <v>0</v>
      </c>
      <c r="AX129">
        <v>2</v>
      </c>
      <c r="AY129">
        <v>9</v>
      </c>
      <c r="AZ129">
        <v>155</v>
      </c>
      <c r="BA129">
        <v>91</v>
      </c>
      <c r="BB129">
        <v>470</v>
      </c>
      <c r="BC129">
        <v>1842</v>
      </c>
      <c r="BD129">
        <v>831</v>
      </c>
      <c r="BE129">
        <v>210</v>
      </c>
      <c r="BF129">
        <v>109</v>
      </c>
      <c r="BG129">
        <v>6817</v>
      </c>
      <c r="BH129">
        <v>0</v>
      </c>
      <c r="BI129">
        <v>27</v>
      </c>
      <c r="BJ129">
        <v>729</v>
      </c>
      <c r="BK129">
        <v>2178</v>
      </c>
      <c r="BL129">
        <v>3525</v>
      </c>
      <c r="BM129">
        <v>54</v>
      </c>
      <c r="BN129">
        <v>2</v>
      </c>
      <c r="BO129">
        <v>5</v>
      </c>
      <c r="BP129">
        <v>2</v>
      </c>
      <c r="BQ129">
        <v>6</v>
      </c>
      <c r="BR129">
        <v>46</v>
      </c>
      <c r="BS129">
        <v>65</v>
      </c>
      <c r="BT129">
        <v>218</v>
      </c>
      <c r="BU129">
        <v>168</v>
      </c>
      <c r="BV129">
        <v>13</v>
      </c>
      <c r="BW129">
        <v>60</v>
      </c>
      <c r="BX129">
        <v>67</v>
      </c>
      <c r="BY129">
        <v>383</v>
      </c>
      <c r="BZ129">
        <v>2</v>
      </c>
      <c r="CA129">
        <v>7</v>
      </c>
      <c r="CB129">
        <v>105</v>
      </c>
      <c r="CC129">
        <v>90</v>
      </c>
      <c r="CD129">
        <v>393</v>
      </c>
      <c r="CE129">
        <v>1263</v>
      </c>
      <c r="CF129">
        <v>574</v>
      </c>
      <c r="CG129">
        <v>116</v>
      </c>
      <c r="CH129">
        <v>102</v>
      </c>
      <c r="CI129">
        <v>1653</v>
      </c>
    </row>
    <row r="130" spans="1:87" x14ac:dyDescent="0.25">
      <c r="A130" t="s">
        <v>405</v>
      </c>
      <c r="B130" t="s">
        <v>614</v>
      </c>
      <c r="C130" t="s">
        <v>629</v>
      </c>
      <c r="D130" s="1">
        <v>44872</v>
      </c>
      <c r="E130">
        <v>107</v>
      </c>
      <c r="F130">
        <v>1</v>
      </c>
      <c r="G130">
        <v>0</v>
      </c>
      <c r="H130">
        <v>15</v>
      </c>
      <c r="I130">
        <v>5</v>
      </c>
      <c r="J130">
        <v>2</v>
      </c>
      <c r="K130">
        <v>0</v>
      </c>
      <c r="L130">
        <v>0</v>
      </c>
      <c r="M130">
        <v>0</v>
      </c>
      <c r="N130">
        <v>341</v>
      </c>
      <c r="O130">
        <v>62</v>
      </c>
      <c r="P130">
        <v>2</v>
      </c>
      <c r="Q130">
        <v>5</v>
      </c>
      <c r="R130">
        <v>1423</v>
      </c>
      <c r="S130">
        <v>174</v>
      </c>
      <c r="T130">
        <v>45</v>
      </c>
      <c r="U130">
        <v>58</v>
      </c>
      <c r="V130">
        <v>912</v>
      </c>
      <c r="W130">
        <v>180</v>
      </c>
      <c r="X130">
        <v>62</v>
      </c>
      <c r="Y130">
        <v>58</v>
      </c>
      <c r="Z130">
        <v>146</v>
      </c>
      <c r="AA130">
        <v>9</v>
      </c>
      <c r="AB130">
        <v>12</v>
      </c>
      <c r="AC130">
        <v>21</v>
      </c>
      <c r="AD130">
        <v>33</v>
      </c>
      <c r="AE130">
        <v>2</v>
      </c>
      <c r="AF130">
        <v>2</v>
      </c>
      <c r="AG130">
        <v>1</v>
      </c>
      <c r="AH130">
        <v>0</v>
      </c>
      <c r="AI130">
        <v>0</v>
      </c>
      <c r="AJ130">
        <v>0</v>
      </c>
      <c r="AK130">
        <v>0</v>
      </c>
      <c r="AL130">
        <v>0</v>
      </c>
      <c r="AM130">
        <v>0</v>
      </c>
      <c r="AN130">
        <v>0</v>
      </c>
      <c r="AO130">
        <v>0</v>
      </c>
      <c r="AP130">
        <v>0</v>
      </c>
      <c r="AQ130">
        <v>0</v>
      </c>
      <c r="AR130">
        <v>0</v>
      </c>
      <c r="AS130">
        <v>0</v>
      </c>
      <c r="AT130">
        <v>0</v>
      </c>
      <c r="AU130">
        <v>0</v>
      </c>
      <c r="AV130">
        <v>0</v>
      </c>
      <c r="AW130">
        <v>0</v>
      </c>
      <c r="AX130">
        <v>1</v>
      </c>
      <c r="AY130">
        <v>0</v>
      </c>
      <c r="AZ130">
        <v>82</v>
      </c>
      <c r="BA130">
        <v>0</v>
      </c>
      <c r="BB130">
        <v>266</v>
      </c>
      <c r="BC130">
        <v>1102</v>
      </c>
      <c r="BD130">
        <v>588</v>
      </c>
      <c r="BE130">
        <v>91</v>
      </c>
      <c r="BF130">
        <v>27</v>
      </c>
      <c r="BG130">
        <v>3816</v>
      </c>
      <c r="BH130">
        <v>0</v>
      </c>
      <c r="BI130">
        <v>101</v>
      </c>
      <c r="BJ130">
        <v>540</v>
      </c>
      <c r="BK130">
        <v>1215</v>
      </c>
      <c r="BL130">
        <v>1769</v>
      </c>
      <c r="BM130">
        <v>31</v>
      </c>
      <c r="BN130">
        <v>1</v>
      </c>
      <c r="BO130">
        <v>0</v>
      </c>
      <c r="BP130">
        <v>1</v>
      </c>
      <c r="BQ130">
        <v>0</v>
      </c>
      <c r="BR130">
        <v>25</v>
      </c>
      <c r="BS130">
        <v>0</v>
      </c>
      <c r="BT130">
        <v>137</v>
      </c>
      <c r="BU130">
        <v>106</v>
      </c>
      <c r="BV130">
        <v>7</v>
      </c>
      <c r="BW130">
        <v>39</v>
      </c>
      <c r="BX130">
        <v>8</v>
      </c>
      <c r="BY130">
        <v>235</v>
      </c>
      <c r="BZ130">
        <v>1</v>
      </c>
      <c r="CA130">
        <v>0</v>
      </c>
      <c r="CB130">
        <v>64</v>
      </c>
      <c r="CC130">
        <v>0</v>
      </c>
      <c r="CD130">
        <v>240</v>
      </c>
      <c r="CE130">
        <v>769</v>
      </c>
      <c r="CF130">
        <v>427</v>
      </c>
      <c r="CG130">
        <v>52</v>
      </c>
      <c r="CH130">
        <v>24</v>
      </c>
      <c r="CI130">
        <v>816</v>
      </c>
    </row>
    <row r="131" spans="1:87" x14ac:dyDescent="0.25">
      <c r="A131" t="s">
        <v>405</v>
      </c>
      <c r="B131" t="s">
        <v>434</v>
      </c>
      <c r="C131" t="s">
        <v>436</v>
      </c>
      <c r="D131" s="1">
        <v>44872</v>
      </c>
      <c r="E131">
        <v>102</v>
      </c>
      <c r="F131">
        <v>1</v>
      </c>
      <c r="G131">
        <v>0</v>
      </c>
      <c r="H131">
        <v>0</v>
      </c>
      <c r="I131">
        <v>12</v>
      </c>
      <c r="J131">
        <v>3</v>
      </c>
      <c r="K131">
        <v>2</v>
      </c>
      <c r="L131">
        <v>0</v>
      </c>
      <c r="M131">
        <v>0</v>
      </c>
      <c r="N131">
        <v>336</v>
      </c>
      <c r="O131">
        <v>10</v>
      </c>
      <c r="P131">
        <v>29</v>
      </c>
      <c r="Q131">
        <v>8</v>
      </c>
      <c r="R131">
        <v>1339</v>
      </c>
      <c r="S131">
        <v>10</v>
      </c>
      <c r="T131">
        <v>225</v>
      </c>
      <c r="U131">
        <v>92</v>
      </c>
      <c r="V131">
        <v>982</v>
      </c>
      <c r="W131">
        <v>3</v>
      </c>
      <c r="X131">
        <v>166</v>
      </c>
      <c r="Y131">
        <v>240</v>
      </c>
      <c r="Z131">
        <v>171</v>
      </c>
      <c r="AA131">
        <v>2</v>
      </c>
      <c r="AB131">
        <v>32</v>
      </c>
      <c r="AC131">
        <v>30</v>
      </c>
      <c r="AD131">
        <v>54</v>
      </c>
      <c r="AE131">
        <v>6</v>
      </c>
      <c r="AF131">
        <v>0</v>
      </c>
      <c r="AG131">
        <v>0</v>
      </c>
      <c r="AH131">
        <v>0</v>
      </c>
      <c r="AI131">
        <v>0</v>
      </c>
      <c r="AJ131">
        <v>0</v>
      </c>
      <c r="AK131">
        <v>0</v>
      </c>
      <c r="AL131">
        <v>0</v>
      </c>
      <c r="AM131">
        <v>0</v>
      </c>
      <c r="AN131">
        <v>0</v>
      </c>
      <c r="AO131">
        <v>0</v>
      </c>
      <c r="AP131">
        <v>0</v>
      </c>
      <c r="AQ131">
        <v>0</v>
      </c>
      <c r="AR131">
        <v>1</v>
      </c>
      <c r="AS131">
        <v>0</v>
      </c>
      <c r="AT131">
        <v>0</v>
      </c>
      <c r="AU131">
        <v>0</v>
      </c>
      <c r="AV131">
        <v>0</v>
      </c>
      <c r="AW131">
        <v>0</v>
      </c>
      <c r="AX131">
        <v>1</v>
      </c>
      <c r="AY131">
        <v>0</v>
      </c>
      <c r="AZ131">
        <v>83</v>
      </c>
      <c r="BA131">
        <v>1</v>
      </c>
      <c r="BB131">
        <v>286</v>
      </c>
      <c r="BC131">
        <v>967</v>
      </c>
      <c r="BD131">
        <v>560</v>
      </c>
      <c r="BE131">
        <v>97</v>
      </c>
      <c r="BF131">
        <v>47</v>
      </c>
      <c r="BG131">
        <v>3543</v>
      </c>
      <c r="BH131">
        <v>0</v>
      </c>
      <c r="BI131">
        <v>9</v>
      </c>
      <c r="BJ131">
        <v>566</v>
      </c>
      <c r="BK131">
        <v>1302</v>
      </c>
      <c r="BL131">
        <v>1535</v>
      </c>
      <c r="BM131">
        <v>22</v>
      </c>
      <c r="BN131">
        <v>1</v>
      </c>
      <c r="BO131">
        <v>0</v>
      </c>
      <c r="BP131">
        <v>1</v>
      </c>
      <c r="BQ131">
        <v>0</v>
      </c>
      <c r="BR131">
        <v>17</v>
      </c>
      <c r="BS131">
        <v>0</v>
      </c>
      <c r="BT131">
        <v>123</v>
      </c>
      <c r="BU131">
        <v>91</v>
      </c>
      <c r="BV131">
        <v>6</v>
      </c>
      <c r="BW131">
        <v>33</v>
      </c>
      <c r="BX131">
        <v>25</v>
      </c>
      <c r="BY131">
        <v>194</v>
      </c>
      <c r="BZ131">
        <v>1</v>
      </c>
      <c r="CA131">
        <v>0</v>
      </c>
      <c r="CB131">
        <v>59</v>
      </c>
      <c r="CC131">
        <v>1</v>
      </c>
      <c r="CD131">
        <v>249</v>
      </c>
      <c r="CE131">
        <v>652</v>
      </c>
      <c r="CF131">
        <v>355</v>
      </c>
      <c r="CG131">
        <v>48</v>
      </c>
      <c r="CH131">
        <v>44</v>
      </c>
      <c r="CI131">
        <v>658</v>
      </c>
    </row>
    <row r="132" spans="1:87" x14ac:dyDescent="0.25">
      <c r="A132" t="s">
        <v>405</v>
      </c>
      <c r="B132" t="s">
        <v>619</v>
      </c>
      <c r="C132" t="s">
        <v>630</v>
      </c>
      <c r="D132" s="1">
        <v>44872</v>
      </c>
      <c r="E132">
        <v>80</v>
      </c>
      <c r="F132">
        <v>5</v>
      </c>
      <c r="G132">
        <v>0</v>
      </c>
      <c r="H132">
        <v>5</v>
      </c>
      <c r="I132">
        <v>5</v>
      </c>
      <c r="J132">
        <v>1</v>
      </c>
      <c r="K132">
        <v>1</v>
      </c>
      <c r="L132">
        <v>0</v>
      </c>
      <c r="M132">
        <v>1</v>
      </c>
      <c r="N132">
        <v>349</v>
      </c>
      <c r="O132">
        <v>23</v>
      </c>
      <c r="P132">
        <v>9</v>
      </c>
      <c r="Q132">
        <v>1</v>
      </c>
      <c r="R132">
        <v>1230</v>
      </c>
      <c r="S132">
        <v>105</v>
      </c>
      <c r="T132">
        <v>126</v>
      </c>
      <c r="U132">
        <v>30</v>
      </c>
      <c r="V132">
        <v>614</v>
      </c>
      <c r="W132">
        <v>10</v>
      </c>
      <c r="X132">
        <v>99</v>
      </c>
      <c r="Y132">
        <v>19</v>
      </c>
      <c r="Z132">
        <v>132</v>
      </c>
      <c r="AA132">
        <v>4</v>
      </c>
      <c r="AB132">
        <v>14</v>
      </c>
      <c r="AC132">
        <v>11</v>
      </c>
      <c r="AD132">
        <v>62</v>
      </c>
      <c r="AE132">
        <v>3</v>
      </c>
      <c r="AF132">
        <v>0</v>
      </c>
      <c r="AG132">
        <v>0</v>
      </c>
      <c r="AH132">
        <v>0</v>
      </c>
      <c r="AI132">
        <v>1</v>
      </c>
      <c r="AJ132">
        <v>0</v>
      </c>
      <c r="AK132">
        <v>0</v>
      </c>
      <c r="AL132">
        <v>0</v>
      </c>
      <c r="AM132">
        <v>0</v>
      </c>
      <c r="AN132">
        <v>0</v>
      </c>
      <c r="AO132">
        <v>0</v>
      </c>
      <c r="AP132">
        <v>0</v>
      </c>
      <c r="AQ132">
        <v>0</v>
      </c>
      <c r="AR132">
        <v>0</v>
      </c>
      <c r="AS132">
        <v>0</v>
      </c>
      <c r="AT132">
        <v>0</v>
      </c>
      <c r="AU132">
        <v>0</v>
      </c>
      <c r="AV132">
        <v>0</v>
      </c>
      <c r="AW132">
        <v>0</v>
      </c>
      <c r="AX132">
        <v>4</v>
      </c>
      <c r="AY132">
        <v>0</v>
      </c>
      <c r="AZ132">
        <v>67</v>
      </c>
      <c r="BA132">
        <v>0</v>
      </c>
      <c r="BB132">
        <v>314</v>
      </c>
      <c r="BC132">
        <v>932</v>
      </c>
      <c r="BD132">
        <v>462</v>
      </c>
      <c r="BE132">
        <v>96</v>
      </c>
      <c r="BF132">
        <v>57</v>
      </c>
      <c r="BG132">
        <v>3810</v>
      </c>
      <c r="BH132">
        <v>0</v>
      </c>
      <c r="BI132">
        <v>29</v>
      </c>
      <c r="BJ132">
        <v>1164</v>
      </c>
      <c r="BK132">
        <v>589</v>
      </c>
      <c r="BL132">
        <v>1870</v>
      </c>
      <c r="BM132">
        <v>30</v>
      </c>
      <c r="BN132">
        <v>3</v>
      </c>
      <c r="BO132">
        <v>0</v>
      </c>
      <c r="BP132">
        <v>3</v>
      </c>
      <c r="BQ132">
        <v>0</v>
      </c>
      <c r="BR132">
        <v>19</v>
      </c>
      <c r="BS132">
        <v>0</v>
      </c>
      <c r="BT132">
        <v>162</v>
      </c>
      <c r="BU132">
        <v>81</v>
      </c>
      <c r="BV132">
        <v>6</v>
      </c>
      <c r="BW132">
        <v>30</v>
      </c>
      <c r="BX132">
        <v>35</v>
      </c>
      <c r="BY132">
        <v>190</v>
      </c>
      <c r="BZ132">
        <v>4</v>
      </c>
      <c r="CA132">
        <v>0</v>
      </c>
      <c r="CB132">
        <v>57</v>
      </c>
      <c r="CC132">
        <v>0</v>
      </c>
      <c r="CD132">
        <v>294</v>
      </c>
      <c r="CE132">
        <v>682</v>
      </c>
      <c r="CF132">
        <v>325</v>
      </c>
      <c r="CG132">
        <v>55</v>
      </c>
      <c r="CH132">
        <v>54</v>
      </c>
      <c r="CI132">
        <v>958</v>
      </c>
    </row>
    <row r="133" spans="1:87" x14ac:dyDescent="0.25">
      <c r="A133" t="s">
        <v>405</v>
      </c>
      <c r="B133" t="s">
        <v>605</v>
      </c>
      <c r="C133" t="s">
        <v>631</v>
      </c>
      <c r="D133" s="1">
        <v>44872</v>
      </c>
      <c r="E133">
        <v>201</v>
      </c>
      <c r="F133">
        <v>1</v>
      </c>
      <c r="G133">
        <v>0</v>
      </c>
      <c r="H133">
        <v>8</v>
      </c>
      <c r="I133">
        <v>19</v>
      </c>
      <c r="J133">
        <v>1</v>
      </c>
      <c r="K133">
        <v>0</v>
      </c>
      <c r="L133">
        <v>0</v>
      </c>
      <c r="M133">
        <v>0</v>
      </c>
      <c r="N133">
        <v>151</v>
      </c>
      <c r="O133">
        <v>5</v>
      </c>
      <c r="P133">
        <v>24</v>
      </c>
      <c r="Q133">
        <v>0</v>
      </c>
      <c r="R133">
        <v>1587</v>
      </c>
      <c r="S133">
        <v>50</v>
      </c>
      <c r="T133">
        <v>194</v>
      </c>
      <c r="U133">
        <v>22</v>
      </c>
      <c r="V133">
        <v>1090</v>
      </c>
      <c r="W133">
        <v>40</v>
      </c>
      <c r="X133">
        <v>192</v>
      </c>
      <c r="Y133">
        <v>43</v>
      </c>
      <c r="Z133">
        <v>535</v>
      </c>
      <c r="AA133">
        <v>19</v>
      </c>
      <c r="AB133">
        <v>61</v>
      </c>
      <c r="AC133">
        <v>9</v>
      </c>
      <c r="AD133">
        <v>33</v>
      </c>
      <c r="AE133">
        <v>2</v>
      </c>
      <c r="AF133">
        <v>4</v>
      </c>
      <c r="AG133">
        <v>0</v>
      </c>
      <c r="AH133">
        <v>0</v>
      </c>
      <c r="AI133">
        <v>0</v>
      </c>
      <c r="AJ133">
        <v>0</v>
      </c>
      <c r="AK133">
        <v>0</v>
      </c>
      <c r="AL133">
        <v>0</v>
      </c>
      <c r="AM133">
        <v>0</v>
      </c>
      <c r="AN133">
        <v>0</v>
      </c>
      <c r="AO133">
        <v>0</v>
      </c>
      <c r="AP133">
        <v>0</v>
      </c>
      <c r="AQ133">
        <v>0</v>
      </c>
      <c r="AR133">
        <v>0</v>
      </c>
      <c r="AS133">
        <v>0</v>
      </c>
      <c r="AT133">
        <v>0</v>
      </c>
      <c r="AU133">
        <v>0</v>
      </c>
      <c r="AV133">
        <v>0</v>
      </c>
      <c r="AW133">
        <v>0</v>
      </c>
      <c r="AX133">
        <v>1</v>
      </c>
      <c r="AY133">
        <v>0</v>
      </c>
      <c r="AZ133">
        <v>165</v>
      </c>
      <c r="BA133">
        <v>0</v>
      </c>
      <c r="BB133">
        <v>112</v>
      </c>
      <c r="BC133">
        <v>1275</v>
      </c>
      <c r="BD133">
        <v>780</v>
      </c>
      <c r="BE133">
        <v>432</v>
      </c>
      <c r="BF133">
        <v>26</v>
      </c>
      <c r="BG133">
        <v>12469</v>
      </c>
      <c r="BH133">
        <v>0</v>
      </c>
      <c r="BI133">
        <v>170</v>
      </c>
      <c r="BJ133">
        <v>2924</v>
      </c>
      <c r="BK133">
        <v>642</v>
      </c>
      <c r="BL133">
        <v>8273</v>
      </c>
      <c r="BM133">
        <v>78</v>
      </c>
      <c r="BN133">
        <v>0</v>
      </c>
      <c r="BO133">
        <v>0</v>
      </c>
      <c r="BP133">
        <v>0</v>
      </c>
      <c r="BQ133">
        <v>0</v>
      </c>
      <c r="BR133">
        <v>55</v>
      </c>
      <c r="BS133">
        <v>0</v>
      </c>
      <c r="BT133">
        <v>50</v>
      </c>
      <c r="BU133">
        <v>235</v>
      </c>
      <c r="BV133">
        <v>28</v>
      </c>
      <c r="BW133">
        <v>200</v>
      </c>
      <c r="BX133">
        <v>10</v>
      </c>
      <c r="BY133">
        <v>347</v>
      </c>
      <c r="BZ133">
        <v>1</v>
      </c>
      <c r="CA133">
        <v>0</v>
      </c>
      <c r="CB133">
        <v>136</v>
      </c>
      <c r="CC133">
        <v>0</v>
      </c>
      <c r="CD133">
        <v>98</v>
      </c>
      <c r="CE133">
        <v>990</v>
      </c>
      <c r="CF133">
        <v>601</v>
      </c>
      <c r="CG133">
        <v>336</v>
      </c>
      <c r="CH133">
        <v>22</v>
      </c>
      <c r="CI133">
        <v>6135</v>
      </c>
    </row>
    <row r="134" spans="1:87" x14ac:dyDescent="0.25">
      <c r="A134" t="s">
        <v>405</v>
      </c>
      <c r="B134" t="s">
        <v>607</v>
      </c>
      <c r="C134" t="s">
        <v>632</v>
      </c>
      <c r="D134" s="1">
        <v>44872</v>
      </c>
      <c r="E134">
        <v>100</v>
      </c>
      <c r="F134">
        <v>2</v>
      </c>
      <c r="G134">
        <v>0</v>
      </c>
      <c r="H134">
        <v>2</v>
      </c>
      <c r="I134">
        <v>5</v>
      </c>
      <c r="J134">
        <v>4</v>
      </c>
      <c r="K134">
        <v>5</v>
      </c>
      <c r="L134">
        <v>0</v>
      </c>
      <c r="M134">
        <v>1</v>
      </c>
      <c r="N134">
        <v>239</v>
      </c>
      <c r="O134">
        <v>4</v>
      </c>
      <c r="P134">
        <v>14</v>
      </c>
      <c r="Q134">
        <v>29</v>
      </c>
      <c r="R134">
        <v>1589</v>
      </c>
      <c r="S134">
        <v>31</v>
      </c>
      <c r="T134">
        <v>138</v>
      </c>
      <c r="U134">
        <v>147</v>
      </c>
      <c r="V134">
        <v>989</v>
      </c>
      <c r="W134">
        <v>7</v>
      </c>
      <c r="X134">
        <v>77</v>
      </c>
      <c r="Y134">
        <v>289</v>
      </c>
      <c r="Z134">
        <v>175</v>
      </c>
      <c r="AA134">
        <v>3</v>
      </c>
      <c r="AB134">
        <v>11</v>
      </c>
      <c r="AC134">
        <v>16</v>
      </c>
      <c r="AD134">
        <v>36</v>
      </c>
      <c r="AE134">
        <v>1</v>
      </c>
      <c r="AF134">
        <v>0</v>
      </c>
      <c r="AG134">
        <v>0</v>
      </c>
      <c r="AH134">
        <v>0</v>
      </c>
      <c r="AI134">
        <v>0</v>
      </c>
      <c r="AJ134">
        <v>0</v>
      </c>
      <c r="AK134">
        <v>0</v>
      </c>
      <c r="AL134">
        <v>0</v>
      </c>
      <c r="AM134">
        <v>0</v>
      </c>
      <c r="AN134">
        <v>0</v>
      </c>
      <c r="AO134">
        <v>0</v>
      </c>
      <c r="AP134">
        <v>0</v>
      </c>
      <c r="AQ134">
        <v>0</v>
      </c>
      <c r="AR134">
        <v>0</v>
      </c>
      <c r="AS134">
        <v>0</v>
      </c>
      <c r="AT134">
        <v>0</v>
      </c>
      <c r="AU134">
        <v>0</v>
      </c>
      <c r="AV134">
        <v>0</v>
      </c>
      <c r="AW134">
        <v>0</v>
      </c>
      <c r="AX134">
        <v>2</v>
      </c>
      <c r="AY134">
        <v>0</v>
      </c>
      <c r="AZ134">
        <v>85</v>
      </c>
      <c r="BA134">
        <v>4</v>
      </c>
      <c r="BB134">
        <v>185</v>
      </c>
      <c r="BC134">
        <v>1205</v>
      </c>
      <c r="BD134">
        <v>587</v>
      </c>
      <c r="BE134">
        <v>136</v>
      </c>
      <c r="BF134">
        <v>34</v>
      </c>
      <c r="BG134">
        <v>8648</v>
      </c>
      <c r="BH134">
        <v>0</v>
      </c>
      <c r="BI134">
        <v>24</v>
      </c>
      <c r="BJ134">
        <v>176</v>
      </c>
      <c r="BK134">
        <v>4150</v>
      </c>
      <c r="BL134">
        <v>3953</v>
      </c>
      <c r="BM134">
        <v>25</v>
      </c>
      <c r="BN134">
        <v>1</v>
      </c>
      <c r="BO134">
        <v>0</v>
      </c>
      <c r="BP134">
        <v>1</v>
      </c>
      <c r="BQ134">
        <v>0</v>
      </c>
      <c r="BR134">
        <v>23</v>
      </c>
      <c r="BS134">
        <v>2</v>
      </c>
      <c r="BT134">
        <v>61</v>
      </c>
      <c r="BU134">
        <v>107</v>
      </c>
      <c r="BV134">
        <v>7</v>
      </c>
      <c r="BW134">
        <v>73</v>
      </c>
      <c r="BX134">
        <v>21</v>
      </c>
      <c r="BY134">
        <v>219</v>
      </c>
      <c r="BZ134">
        <v>2</v>
      </c>
      <c r="CA134">
        <v>0</v>
      </c>
      <c r="CB134">
        <v>60</v>
      </c>
      <c r="CC134">
        <v>4</v>
      </c>
      <c r="CD134">
        <v>151</v>
      </c>
      <c r="CE134">
        <v>797</v>
      </c>
      <c r="CF134">
        <v>399</v>
      </c>
      <c r="CG134">
        <v>77</v>
      </c>
      <c r="CH134">
        <v>29</v>
      </c>
      <c r="CI134">
        <v>1943</v>
      </c>
    </row>
    <row r="135" spans="1:87" x14ac:dyDescent="0.25">
      <c r="A135" t="s">
        <v>405</v>
      </c>
      <c r="B135" t="s">
        <v>434</v>
      </c>
      <c r="C135" t="s">
        <v>437</v>
      </c>
      <c r="D135" s="1">
        <v>44872</v>
      </c>
      <c r="E135">
        <v>199</v>
      </c>
      <c r="F135">
        <v>16</v>
      </c>
      <c r="G135">
        <v>13</v>
      </c>
      <c r="H135">
        <v>6</v>
      </c>
      <c r="I135">
        <v>17</v>
      </c>
      <c r="J135">
        <v>2</v>
      </c>
      <c r="K135">
        <v>141</v>
      </c>
      <c r="L135">
        <v>5</v>
      </c>
      <c r="M135">
        <v>4</v>
      </c>
      <c r="N135">
        <v>578</v>
      </c>
      <c r="O135">
        <v>30</v>
      </c>
      <c r="P135">
        <v>21</v>
      </c>
      <c r="Q135">
        <v>19</v>
      </c>
      <c r="R135">
        <v>2175</v>
      </c>
      <c r="S135">
        <v>61</v>
      </c>
      <c r="T135">
        <v>322</v>
      </c>
      <c r="U135">
        <v>67</v>
      </c>
      <c r="V135">
        <v>1421</v>
      </c>
      <c r="W135">
        <v>4</v>
      </c>
      <c r="X135">
        <v>295</v>
      </c>
      <c r="Y135">
        <v>42</v>
      </c>
      <c r="Z135">
        <v>309</v>
      </c>
      <c r="AA135">
        <v>2</v>
      </c>
      <c r="AB135">
        <v>63</v>
      </c>
      <c r="AC135">
        <v>16</v>
      </c>
      <c r="AD135">
        <v>203</v>
      </c>
      <c r="AE135">
        <v>14</v>
      </c>
      <c r="AF135">
        <v>3</v>
      </c>
      <c r="AG135">
        <v>0</v>
      </c>
      <c r="AH135">
        <v>0</v>
      </c>
      <c r="AI135">
        <v>0</v>
      </c>
      <c r="AJ135">
        <v>0</v>
      </c>
      <c r="AK135">
        <v>0</v>
      </c>
      <c r="AL135">
        <v>0</v>
      </c>
      <c r="AM135">
        <v>1</v>
      </c>
      <c r="AN135">
        <v>0</v>
      </c>
      <c r="AO135">
        <v>0</v>
      </c>
      <c r="AP135">
        <v>0</v>
      </c>
      <c r="AQ135">
        <v>0</v>
      </c>
      <c r="AR135">
        <v>4</v>
      </c>
      <c r="AS135">
        <v>0</v>
      </c>
      <c r="AT135">
        <v>0</v>
      </c>
      <c r="AU135">
        <v>0</v>
      </c>
      <c r="AV135">
        <v>0</v>
      </c>
      <c r="AW135">
        <v>0</v>
      </c>
      <c r="AX135">
        <v>16</v>
      </c>
      <c r="AY135">
        <v>12</v>
      </c>
      <c r="AZ135">
        <v>165</v>
      </c>
      <c r="BA135">
        <v>121</v>
      </c>
      <c r="BB135">
        <v>492</v>
      </c>
      <c r="BC135">
        <v>1654</v>
      </c>
      <c r="BD135">
        <v>1045</v>
      </c>
      <c r="BE135">
        <v>205</v>
      </c>
      <c r="BF135">
        <v>184</v>
      </c>
      <c r="BG135">
        <v>5537</v>
      </c>
      <c r="BH135">
        <v>0</v>
      </c>
      <c r="BI135">
        <v>26</v>
      </c>
      <c r="BJ135">
        <v>1943</v>
      </c>
      <c r="BK135">
        <v>537</v>
      </c>
      <c r="BL135">
        <v>2790</v>
      </c>
      <c r="BM135">
        <v>63</v>
      </c>
      <c r="BN135">
        <v>10</v>
      </c>
      <c r="BO135">
        <v>9</v>
      </c>
      <c r="BP135">
        <v>9</v>
      </c>
      <c r="BQ135">
        <v>8</v>
      </c>
      <c r="BR135">
        <v>45</v>
      </c>
      <c r="BS135">
        <v>96</v>
      </c>
      <c r="BT135">
        <v>278</v>
      </c>
      <c r="BU135">
        <v>239</v>
      </c>
      <c r="BV135">
        <v>10</v>
      </c>
      <c r="BW135">
        <v>68</v>
      </c>
      <c r="BX135">
        <v>97</v>
      </c>
      <c r="BY135">
        <v>425</v>
      </c>
      <c r="BZ135">
        <v>14</v>
      </c>
      <c r="CA135">
        <v>12</v>
      </c>
      <c r="CB135">
        <v>130</v>
      </c>
      <c r="CC135">
        <v>116</v>
      </c>
      <c r="CD135">
        <v>437</v>
      </c>
      <c r="CE135">
        <v>1193</v>
      </c>
      <c r="CF135">
        <v>777</v>
      </c>
      <c r="CG135">
        <v>116</v>
      </c>
      <c r="CH135">
        <v>169</v>
      </c>
      <c r="CI135">
        <v>1342</v>
      </c>
    </row>
    <row r="136" spans="1:87" x14ac:dyDescent="0.25">
      <c r="A136" t="s">
        <v>405</v>
      </c>
      <c r="B136" t="s">
        <v>434</v>
      </c>
      <c r="C136" t="s">
        <v>438</v>
      </c>
      <c r="D136" s="1">
        <v>44872</v>
      </c>
      <c r="E136">
        <v>386</v>
      </c>
      <c r="F136">
        <v>10</v>
      </c>
      <c r="G136">
        <v>0</v>
      </c>
      <c r="H136">
        <v>16</v>
      </c>
      <c r="I136">
        <v>27</v>
      </c>
      <c r="J136">
        <v>2</v>
      </c>
      <c r="K136">
        <v>3</v>
      </c>
      <c r="L136">
        <v>0</v>
      </c>
      <c r="M136">
        <v>0</v>
      </c>
      <c r="N136">
        <v>276</v>
      </c>
      <c r="O136">
        <v>22</v>
      </c>
      <c r="P136">
        <v>7</v>
      </c>
      <c r="Q136">
        <v>1</v>
      </c>
      <c r="R136">
        <v>1560</v>
      </c>
      <c r="S136">
        <v>94</v>
      </c>
      <c r="T136">
        <v>185</v>
      </c>
      <c r="U136">
        <v>16</v>
      </c>
      <c r="V136">
        <v>768</v>
      </c>
      <c r="W136">
        <v>38</v>
      </c>
      <c r="X136">
        <v>139</v>
      </c>
      <c r="Y136">
        <v>22</v>
      </c>
      <c r="Z136">
        <v>212</v>
      </c>
      <c r="AA136">
        <v>3</v>
      </c>
      <c r="AB136">
        <v>28</v>
      </c>
      <c r="AC136">
        <v>18</v>
      </c>
      <c r="AD136">
        <v>23</v>
      </c>
      <c r="AE136">
        <v>0</v>
      </c>
      <c r="AF136">
        <v>1</v>
      </c>
      <c r="AG136">
        <v>0</v>
      </c>
      <c r="AH136">
        <v>0</v>
      </c>
      <c r="AI136">
        <v>0</v>
      </c>
      <c r="AJ136">
        <v>0</v>
      </c>
      <c r="AK136">
        <v>0</v>
      </c>
      <c r="AL136">
        <v>0</v>
      </c>
      <c r="AM136">
        <v>0</v>
      </c>
      <c r="AN136">
        <v>0</v>
      </c>
      <c r="AO136">
        <v>0</v>
      </c>
      <c r="AP136">
        <v>0</v>
      </c>
      <c r="AQ136">
        <v>0</v>
      </c>
      <c r="AR136">
        <v>0</v>
      </c>
      <c r="AS136">
        <v>0</v>
      </c>
      <c r="AT136">
        <v>0</v>
      </c>
      <c r="AU136">
        <v>0</v>
      </c>
      <c r="AV136">
        <v>0</v>
      </c>
      <c r="AW136">
        <v>0</v>
      </c>
      <c r="AX136">
        <v>10</v>
      </c>
      <c r="AY136">
        <v>0</v>
      </c>
      <c r="AZ136">
        <v>334</v>
      </c>
      <c r="BA136">
        <v>3</v>
      </c>
      <c r="BB136">
        <v>242</v>
      </c>
      <c r="BC136">
        <v>1211</v>
      </c>
      <c r="BD136">
        <v>550</v>
      </c>
      <c r="BE136">
        <v>145</v>
      </c>
      <c r="BF136">
        <v>22</v>
      </c>
      <c r="BG136">
        <v>4596</v>
      </c>
      <c r="BH136">
        <v>0</v>
      </c>
      <c r="BI136">
        <v>14</v>
      </c>
      <c r="BJ136">
        <v>868</v>
      </c>
      <c r="BK136">
        <v>957</v>
      </c>
      <c r="BL136">
        <v>2557</v>
      </c>
      <c r="BM136">
        <v>105</v>
      </c>
      <c r="BN136">
        <v>7</v>
      </c>
      <c r="BO136">
        <v>0</v>
      </c>
      <c r="BP136">
        <v>7</v>
      </c>
      <c r="BQ136">
        <v>0</v>
      </c>
      <c r="BR136">
        <v>96</v>
      </c>
      <c r="BS136">
        <v>0</v>
      </c>
      <c r="BT136">
        <v>99</v>
      </c>
      <c r="BU136">
        <v>108</v>
      </c>
      <c r="BV136">
        <v>9</v>
      </c>
      <c r="BW136">
        <v>52</v>
      </c>
      <c r="BX136">
        <v>12</v>
      </c>
      <c r="BY136">
        <v>221</v>
      </c>
      <c r="BZ136">
        <v>9</v>
      </c>
      <c r="CA136">
        <v>0</v>
      </c>
      <c r="CB136">
        <v>245</v>
      </c>
      <c r="CC136">
        <v>2</v>
      </c>
      <c r="CD136">
        <v>201</v>
      </c>
      <c r="CE136">
        <v>817</v>
      </c>
      <c r="CF136">
        <v>381</v>
      </c>
      <c r="CG136">
        <v>86</v>
      </c>
      <c r="CH136">
        <v>19</v>
      </c>
      <c r="CI136">
        <v>1244</v>
      </c>
    </row>
    <row r="137" spans="1:87" x14ac:dyDescent="0.25">
      <c r="A137" t="s">
        <v>405</v>
      </c>
      <c r="B137" t="s">
        <v>605</v>
      </c>
      <c r="C137" t="s">
        <v>633</v>
      </c>
      <c r="D137" s="1">
        <v>44872</v>
      </c>
      <c r="E137">
        <v>71</v>
      </c>
      <c r="F137">
        <v>2</v>
      </c>
      <c r="G137">
        <v>0</v>
      </c>
      <c r="H137">
        <v>9</v>
      </c>
      <c r="I137">
        <v>4</v>
      </c>
      <c r="J137">
        <v>1</v>
      </c>
      <c r="K137">
        <v>3</v>
      </c>
      <c r="L137">
        <v>0</v>
      </c>
      <c r="M137">
        <v>0</v>
      </c>
      <c r="N137">
        <v>76</v>
      </c>
      <c r="O137">
        <v>9</v>
      </c>
      <c r="P137">
        <v>2</v>
      </c>
      <c r="Q137">
        <v>8</v>
      </c>
      <c r="R137">
        <v>840</v>
      </c>
      <c r="S137">
        <v>145</v>
      </c>
      <c r="T137">
        <v>77</v>
      </c>
      <c r="U137">
        <v>35</v>
      </c>
      <c r="V137">
        <v>450</v>
      </c>
      <c r="W137">
        <v>30</v>
      </c>
      <c r="X137">
        <v>109</v>
      </c>
      <c r="Y137">
        <v>25</v>
      </c>
      <c r="Z137">
        <v>60</v>
      </c>
      <c r="AA137">
        <v>9</v>
      </c>
      <c r="AB137">
        <v>12</v>
      </c>
      <c r="AC137">
        <v>4</v>
      </c>
      <c r="AD137">
        <v>8</v>
      </c>
      <c r="AE137">
        <v>3</v>
      </c>
      <c r="AF137">
        <v>0</v>
      </c>
      <c r="AG137">
        <v>0</v>
      </c>
      <c r="AH137">
        <v>0</v>
      </c>
      <c r="AI137">
        <v>0</v>
      </c>
      <c r="AJ137">
        <v>0</v>
      </c>
      <c r="AK137">
        <v>0</v>
      </c>
      <c r="AL137">
        <v>0</v>
      </c>
      <c r="AM137">
        <v>0</v>
      </c>
      <c r="AN137">
        <v>0</v>
      </c>
      <c r="AO137">
        <v>0</v>
      </c>
      <c r="AP137">
        <v>0</v>
      </c>
      <c r="AQ137">
        <v>0</v>
      </c>
      <c r="AR137">
        <v>0</v>
      </c>
      <c r="AS137">
        <v>0</v>
      </c>
      <c r="AT137">
        <v>0</v>
      </c>
      <c r="AU137">
        <v>0</v>
      </c>
      <c r="AV137">
        <v>0</v>
      </c>
      <c r="AW137">
        <v>0</v>
      </c>
      <c r="AX137">
        <v>2</v>
      </c>
      <c r="AY137">
        <v>0</v>
      </c>
      <c r="AZ137">
        <v>55</v>
      </c>
      <c r="BA137">
        <v>3</v>
      </c>
      <c r="BB137">
        <v>53</v>
      </c>
      <c r="BC137">
        <v>545</v>
      </c>
      <c r="BD137">
        <v>264</v>
      </c>
      <c r="BE137">
        <v>33</v>
      </c>
      <c r="BF137">
        <v>5</v>
      </c>
      <c r="BG137">
        <v>2009</v>
      </c>
      <c r="BH137">
        <v>0</v>
      </c>
      <c r="BI137">
        <v>51</v>
      </c>
      <c r="BJ137">
        <v>1020</v>
      </c>
      <c r="BK137">
        <v>135</v>
      </c>
      <c r="BL137">
        <v>697</v>
      </c>
      <c r="BM137">
        <v>17</v>
      </c>
      <c r="BN137">
        <v>1</v>
      </c>
      <c r="BO137">
        <v>0</v>
      </c>
      <c r="BP137">
        <v>1</v>
      </c>
      <c r="BQ137">
        <v>0</v>
      </c>
      <c r="BR137">
        <v>15</v>
      </c>
      <c r="BS137">
        <v>2</v>
      </c>
      <c r="BT137">
        <v>18</v>
      </c>
      <c r="BU137">
        <v>49</v>
      </c>
      <c r="BV137">
        <v>0</v>
      </c>
      <c r="BW137">
        <v>8</v>
      </c>
      <c r="BX137">
        <v>0</v>
      </c>
      <c r="BY137">
        <v>85</v>
      </c>
      <c r="BZ137">
        <v>2</v>
      </c>
      <c r="CA137">
        <v>0</v>
      </c>
      <c r="CB137">
        <v>46</v>
      </c>
      <c r="CC137">
        <v>3</v>
      </c>
      <c r="CD137">
        <v>42</v>
      </c>
      <c r="CE137">
        <v>351</v>
      </c>
      <c r="CF137">
        <v>183</v>
      </c>
      <c r="CG137">
        <v>21</v>
      </c>
      <c r="CH137">
        <v>4</v>
      </c>
      <c r="CI137">
        <v>308</v>
      </c>
    </row>
    <row r="138" spans="1:87" x14ac:dyDescent="0.25">
      <c r="A138" t="s">
        <v>405</v>
      </c>
      <c r="B138" t="s">
        <v>625</v>
      </c>
      <c r="C138" t="s">
        <v>634</v>
      </c>
      <c r="D138" s="1">
        <v>44872</v>
      </c>
      <c r="E138">
        <v>108</v>
      </c>
      <c r="F138">
        <v>3</v>
      </c>
      <c r="G138">
        <v>1</v>
      </c>
      <c r="H138">
        <v>7</v>
      </c>
      <c r="I138">
        <v>5</v>
      </c>
      <c r="J138">
        <v>2</v>
      </c>
      <c r="K138">
        <v>2</v>
      </c>
      <c r="L138">
        <v>0</v>
      </c>
      <c r="M138">
        <v>0</v>
      </c>
      <c r="N138">
        <v>451</v>
      </c>
      <c r="O138">
        <v>50</v>
      </c>
      <c r="P138">
        <v>12</v>
      </c>
      <c r="Q138">
        <v>5</v>
      </c>
      <c r="R138">
        <v>1145</v>
      </c>
      <c r="S138">
        <v>169</v>
      </c>
      <c r="T138">
        <v>46</v>
      </c>
      <c r="U138">
        <v>53</v>
      </c>
      <c r="V138">
        <v>998</v>
      </c>
      <c r="W138">
        <v>45</v>
      </c>
      <c r="X138">
        <v>82</v>
      </c>
      <c r="Y138">
        <v>243</v>
      </c>
      <c r="Z138">
        <v>136</v>
      </c>
      <c r="AA138">
        <v>17</v>
      </c>
      <c r="AB138">
        <v>5</v>
      </c>
      <c r="AC138">
        <v>12</v>
      </c>
      <c r="AD138">
        <v>52</v>
      </c>
      <c r="AE138">
        <v>4</v>
      </c>
      <c r="AF138">
        <v>2</v>
      </c>
      <c r="AG138">
        <v>0</v>
      </c>
      <c r="AH138">
        <v>0</v>
      </c>
      <c r="AI138">
        <v>0</v>
      </c>
      <c r="AJ138">
        <v>0</v>
      </c>
      <c r="AK138">
        <v>0</v>
      </c>
      <c r="AL138">
        <v>0</v>
      </c>
      <c r="AM138">
        <v>0</v>
      </c>
      <c r="AN138">
        <v>0</v>
      </c>
      <c r="AO138">
        <v>0</v>
      </c>
      <c r="AP138">
        <v>0</v>
      </c>
      <c r="AQ138">
        <v>0</v>
      </c>
      <c r="AR138">
        <v>0</v>
      </c>
      <c r="AS138">
        <v>1</v>
      </c>
      <c r="AT138">
        <v>0</v>
      </c>
      <c r="AU138">
        <v>0</v>
      </c>
      <c r="AV138">
        <v>0</v>
      </c>
      <c r="AW138">
        <v>0</v>
      </c>
      <c r="AX138">
        <v>3</v>
      </c>
      <c r="AY138">
        <v>1</v>
      </c>
      <c r="AZ138">
        <v>88</v>
      </c>
      <c r="BA138">
        <v>2</v>
      </c>
      <c r="BB138">
        <v>377</v>
      </c>
      <c r="BC138">
        <v>845</v>
      </c>
      <c r="BD138">
        <v>610</v>
      </c>
      <c r="BE138">
        <v>99</v>
      </c>
      <c r="BF138">
        <v>45</v>
      </c>
      <c r="BG138">
        <v>4706</v>
      </c>
      <c r="BH138">
        <v>0</v>
      </c>
      <c r="BI138">
        <v>78</v>
      </c>
      <c r="BJ138">
        <v>137</v>
      </c>
      <c r="BK138">
        <v>2230</v>
      </c>
      <c r="BL138">
        <v>2106</v>
      </c>
      <c r="BM138">
        <v>41</v>
      </c>
      <c r="BN138">
        <v>3</v>
      </c>
      <c r="BO138">
        <v>1</v>
      </c>
      <c r="BP138">
        <v>3</v>
      </c>
      <c r="BQ138">
        <v>1</v>
      </c>
      <c r="BR138">
        <v>36</v>
      </c>
      <c r="BS138">
        <v>2</v>
      </c>
      <c r="BT138">
        <v>229</v>
      </c>
      <c r="BU138">
        <v>174</v>
      </c>
      <c r="BV138">
        <v>7</v>
      </c>
      <c r="BW138">
        <v>46</v>
      </c>
      <c r="BX138">
        <v>27</v>
      </c>
      <c r="BY138">
        <v>226</v>
      </c>
      <c r="BZ138">
        <v>3</v>
      </c>
      <c r="CA138">
        <v>1</v>
      </c>
      <c r="CB138">
        <v>71</v>
      </c>
      <c r="CC138">
        <v>2</v>
      </c>
      <c r="CD138">
        <v>349</v>
      </c>
      <c r="CE138">
        <v>632</v>
      </c>
      <c r="CF138">
        <v>460</v>
      </c>
      <c r="CG138">
        <v>64</v>
      </c>
      <c r="CH138">
        <v>41</v>
      </c>
      <c r="CI138">
        <v>1161</v>
      </c>
    </row>
    <row r="139" spans="1:87" x14ac:dyDescent="0.25">
      <c r="A139" t="s">
        <v>405</v>
      </c>
      <c r="B139" t="s">
        <v>609</v>
      </c>
      <c r="C139" t="s">
        <v>635</v>
      </c>
      <c r="D139" s="1">
        <v>44872</v>
      </c>
      <c r="E139">
        <v>66</v>
      </c>
      <c r="F139">
        <v>3</v>
      </c>
      <c r="G139">
        <v>1</v>
      </c>
      <c r="H139">
        <v>7</v>
      </c>
      <c r="I139">
        <v>1</v>
      </c>
      <c r="J139">
        <v>3</v>
      </c>
      <c r="K139">
        <v>40</v>
      </c>
      <c r="L139">
        <v>1</v>
      </c>
      <c r="M139">
        <v>0</v>
      </c>
      <c r="N139">
        <v>220</v>
      </c>
      <c r="O139">
        <v>23</v>
      </c>
      <c r="P139">
        <v>3</v>
      </c>
      <c r="Q139">
        <v>7</v>
      </c>
      <c r="R139">
        <v>985</v>
      </c>
      <c r="S139">
        <v>79</v>
      </c>
      <c r="T139">
        <v>44</v>
      </c>
      <c r="U139">
        <v>40</v>
      </c>
      <c r="V139">
        <v>464</v>
      </c>
      <c r="W139">
        <v>80</v>
      </c>
      <c r="X139">
        <v>11</v>
      </c>
      <c r="Y139">
        <v>50</v>
      </c>
      <c r="Z139">
        <v>79</v>
      </c>
      <c r="AA139">
        <v>4</v>
      </c>
      <c r="AB139">
        <v>5</v>
      </c>
      <c r="AC139">
        <v>9</v>
      </c>
      <c r="AD139">
        <v>70</v>
      </c>
      <c r="AE139">
        <v>6</v>
      </c>
      <c r="AF139">
        <v>0</v>
      </c>
      <c r="AG139">
        <v>2</v>
      </c>
      <c r="AH139">
        <v>0</v>
      </c>
      <c r="AI139">
        <v>1</v>
      </c>
      <c r="AJ139">
        <v>0</v>
      </c>
      <c r="AK139">
        <v>0</v>
      </c>
      <c r="AL139">
        <v>0</v>
      </c>
      <c r="AM139">
        <v>0</v>
      </c>
      <c r="AN139">
        <v>0</v>
      </c>
      <c r="AO139">
        <v>0</v>
      </c>
      <c r="AP139">
        <v>0</v>
      </c>
      <c r="AQ139">
        <v>0</v>
      </c>
      <c r="AR139">
        <v>0</v>
      </c>
      <c r="AS139">
        <v>0</v>
      </c>
      <c r="AT139">
        <v>0</v>
      </c>
      <c r="AU139">
        <v>0</v>
      </c>
      <c r="AV139">
        <v>0</v>
      </c>
      <c r="AW139">
        <v>0</v>
      </c>
      <c r="AX139">
        <v>2</v>
      </c>
      <c r="AY139">
        <v>1</v>
      </c>
      <c r="AZ139">
        <v>55</v>
      </c>
      <c r="BA139">
        <v>34</v>
      </c>
      <c r="BB139">
        <v>186</v>
      </c>
      <c r="BC139">
        <v>791</v>
      </c>
      <c r="BD139">
        <v>306</v>
      </c>
      <c r="BE139">
        <v>57</v>
      </c>
      <c r="BF139">
        <v>61</v>
      </c>
      <c r="BG139">
        <v>3318</v>
      </c>
      <c r="BH139">
        <v>0</v>
      </c>
      <c r="BI139">
        <v>155</v>
      </c>
      <c r="BJ139">
        <v>107</v>
      </c>
      <c r="BK139">
        <v>1258</v>
      </c>
      <c r="BL139">
        <v>1648</v>
      </c>
      <c r="BM139">
        <v>23</v>
      </c>
      <c r="BN139">
        <v>0</v>
      </c>
      <c r="BO139">
        <v>0</v>
      </c>
      <c r="BP139">
        <v>0</v>
      </c>
      <c r="BQ139">
        <v>0</v>
      </c>
      <c r="BR139">
        <v>17</v>
      </c>
      <c r="BS139">
        <v>17</v>
      </c>
      <c r="BT139">
        <v>85</v>
      </c>
      <c r="BU139">
        <v>76</v>
      </c>
      <c r="BV139">
        <v>2</v>
      </c>
      <c r="BW139">
        <v>23</v>
      </c>
      <c r="BX139">
        <v>27</v>
      </c>
      <c r="BY139">
        <v>144</v>
      </c>
      <c r="BZ139">
        <v>1</v>
      </c>
      <c r="CA139">
        <v>1</v>
      </c>
      <c r="CB139">
        <v>42</v>
      </c>
      <c r="CC139">
        <v>30</v>
      </c>
      <c r="CD139">
        <v>167</v>
      </c>
      <c r="CE139">
        <v>554</v>
      </c>
      <c r="CF139">
        <v>218</v>
      </c>
      <c r="CG139">
        <v>31</v>
      </c>
      <c r="CH139">
        <v>55</v>
      </c>
      <c r="CI139">
        <v>688</v>
      </c>
    </row>
    <row r="140" spans="1:87" x14ac:dyDescent="0.25">
      <c r="A140" t="s">
        <v>405</v>
      </c>
      <c r="B140" t="s">
        <v>622</v>
      </c>
      <c r="C140" t="s">
        <v>636</v>
      </c>
      <c r="D140" s="1">
        <v>44872</v>
      </c>
      <c r="E140">
        <v>137</v>
      </c>
      <c r="F140">
        <v>1</v>
      </c>
      <c r="G140">
        <v>0</v>
      </c>
      <c r="H140">
        <v>4</v>
      </c>
      <c r="I140">
        <v>21</v>
      </c>
      <c r="J140">
        <v>4</v>
      </c>
      <c r="K140">
        <v>4</v>
      </c>
      <c r="L140">
        <v>0</v>
      </c>
      <c r="M140">
        <v>0</v>
      </c>
      <c r="N140">
        <v>331</v>
      </c>
      <c r="O140">
        <v>44</v>
      </c>
      <c r="P140">
        <v>20</v>
      </c>
      <c r="Q140">
        <v>5</v>
      </c>
      <c r="R140">
        <v>1640</v>
      </c>
      <c r="S140">
        <v>67</v>
      </c>
      <c r="T140">
        <v>235</v>
      </c>
      <c r="U140">
        <v>102</v>
      </c>
      <c r="V140">
        <v>956</v>
      </c>
      <c r="W140">
        <v>67</v>
      </c>
      <c r="X140">
        <v>213</v>
      </c>
      <c r="Y140">
        <v>72</v>
      </c>
      <c r="Z140">
        <v>362</v>
      </c>
      <c r="AA140">
        <v>2</v>
      </c>
      <c r="AB140">
        <v>58</v>
      </c>
      <c r="AC140">
        <v>45</v>
      </c>
      <c r="AD140">
        <v>34</v>
      </c>
      <c r="AE140">
        <v>1</v>
      </c>
      <c r="AF140">
        <v>2</v>
      </c>
      <c r="AG140">
        <v>0</v>
      </c>
      <c r="AH140">
        <v>0</v>
      </c>
      <c r="AI140">
        <v>0</v>
      </c>
      <c r="AJ140">
        <v>0</v>
      </c>
      <c r="AK140">
        <v>0</v>
      </c>
      <c r="AL140">
        <v>0</v>
      </c>
      <c r="AM140">
        <v>0</v>
      </c>
      <c r="AN140">
        <v>0</v>
      </c>
      <c r="AO140">
        <v>0</v>
      </c>
      <c r="AP140">
        <v>0</v>
      </c>
      <c r="AQ140">
        <v>0</v>
      </c>
      <c r="AR140">
        <v>0</v>
      </c>
      <c r="AS140">
        <v>0</v>
      </c>
      <c r="AT140">
        <v>0</v>
      </c>
      <c r="AU140">
        <v>0</v>
      </c>
      <c r="AV140">
        <v>0</v>
      </c>
      <c r="AW140">
        <v>0</v>
      </c>
      <c r="AX140">
        <v>1</v>
      </c>
      <c r="AY140">
        <v>0</v>
      </c>
      <c r="AZ140">
        <v>103</v>
      </c>
      <c r="BA140">
        <v>3</v>
      </c>
      <c r="BB140">
        <v>258</v>
      </c>
      <c r="BC140">
        <v>1182</v>
      </c>
      <c r="BD140">
        <v>581</v>
      </c>
      <c r="BE140">
        <v>238</v>
      </c>
      <c r="BF140">
        <v>31</v>
      </c>
      <c r="BG140">
        <v>6652</v>
      </c>
      <c r="BH140">
        <v>0</v>
      </c>
      <c r="BI140">
        <v>12</v>
      </c>
      <c r="BJ140">
        <v>196</v>
      </c>
      <c r="BK140">
        <v>3133</v>
      </c>
      <c r="BL140">
        <v>3049</v>
      </c>
      <c r="BM140">
        <v>36</v>
      </c>
      <c r="BN140">
        <v>1</v>
      </c>
      <c r="BO140">
        <v>0</v>
      </c>
      <c r="BP140">
        <v>0</v>
      </c>
      <c r="BQ140">
        <v>0</v>
      </c>
      <c r="BR140">
        <v>28</v>
      </c>
      <c r="BS140">
        <v>2</v>
      </c>
      <c r="BT140">
        <v>113</v>
      </c>
      <c r="BU140">
        <v>140</v>
      </c>
      <c r="BV140">
        <v>14</v>
      </c>
      <c r="BW140">
        <v>57</v>
      </c>
      <c r="BX140">
        <v>16</v>
      </c>
      <c r="BY140">
        <v>294</v>
      </c>
      <c r="BZ140">
        <v>1</v>
      </c>
      <c r="CA140">
        <v>0</v>
      </c>
      <c r="CB140">
        <v>78</v>
      </c>
      <c r="CC140">
        <v>2</v>
      </c>
      <c r="CD140">
        <v>212</v>
      </c>
      <c r="CE140">
        <v>849</v>
      </c>
      <c r="CF140">
        <v>413</v>
      </c>
      <c r="CG140">
        <v>136</v>
      </c>
      <c r="CH140">
        <v>29</v>
      </c>
      <c r="CI140">
        <v>1612</v>
      </c>
    </row>
    <row r="141" spans="1:87" x14ac:dyDescent="0.25">
      <c r="A141" t="s">
        <v>405</v>
      </c>
      <c r="B141" t="s">
        <v>609</v>
      </c>
      <c r="C141" t="s">
        <v>637</v>
      </c>
      <c r="D141" s="1">
        <v>44872</v>
      </c>
      <c r="E141">
        <v>148</v>
      </c>
      <c r="F141">
        <v>3</v>
      </c>
      <c r="G141">
        <v>0</v>
      </c>
      <c r="H141">
        <v>3</v>
      </c>
      <c r="I141">
        <v>12</v>
      </c>
      <c r="J141">
        <v>2</v>
      </c>
      <c r="K141">
        <v>12</v>
      </c>
      <c r="L141">
        <v>0</v>
      </c>
      <c r="M141">
        <v>0</v>
      </c>
      <c r="N141">
        <v>509</v>
      </c>
      <c r="O141">
        <v>8</v>
      </c>
      <c r="P141">
        <v>43</v>
      </c>
      <c r="Q141">
        <v>12</v>
      </c>
      <c r="R141">
        <v>1891</v>
      </c>
      <c r="S141">
        <v>37</v>
      </c>
      <c r="T141">
        <v>159</v>
      </c>
      <c r="U141">
        <v>48</v>
      </c>
      <c r="V141">
        <v>971</v>
      </c>
      <c r="W141">
        <v>11</v>
      </c>
      <c r="X141">
        <v>57</v>
      </c>
      <c r="Y141">
        <v>141</v>
      </c>
      <c r="Z141">
        <v>224</v>
      </c>
      <c r="AA141">
        <v>4</v>
      </c>
      <c r="AB141">
        <v>29</v>
      </c>
      <c r="AC141">
        <v>10</v>
      </c>
      <c r="AD141">
        <v>87</v>
      </c>
      <c r="AE141">
        <v>5</v>
      </c>
      <c r="AF141">
        <v>3</v>
      </c>
      <c r="AG141">
        <v>0</v>
      </c>
      <c r="AH141">
        <v>0</v>
      </c>
      <c r="AI141">
        <v>0</v>
      </c>
      <c r="AJ141">
        <v>0</v>
      </c>
      <c r="AK141">
        <v>0</v>
      </c>
      <c r="AL141">
        <v>0</v>
      </c>
      <c r="AM141">
        <v>0</v>
      </c>
      <c r="AN141">
        <v>0</v>
      </c>
      <c r="AO141">
        <v>0</v>
      </c>
      <c r="AP141">
        <v>0</v>
      </c>
      <c r="AQ141">
        <v>0</v>
      </c>
      <c r="AR141">
        <v>0</v>
      </c>
      <c r="AS141">
        <v>0</v>
      </c>
      <c r="AT141">
        <v>0</v>
      </c>
      <c r="AU141">
        <v>0</v>
      </c>
      <c r="AV141">
        <v>0</v>
      </c>
      <c r="AW141">
        <v>0</v>
      </c>
      <c r="AX141">
        <v>3</v>
      </c>
      <c r="AY141">
        <v>0</v>
      </c>
      <c r="AZ141">
        <v>128</v>
      </c>
      <c r="BA141">
        <v>11</v>
      </c>
      <c r="BB141">
        <v>443</v>
      </c>
      <c r="BC141">
        <v>1590</v>
      </c>
      <c r="BD141">
        <v>737</v>
      </c>
      <c r="BE141">
        <v>172</v>
      </c>
      <c r="BF141">
        <v>77</v>
      </c>
      <c r="BG141">
        <v>4263</v>
      </c>
      <c r="BH141">
        <v>0</v>
      </c>
      <c r="BI141">
        <v>28</v>
      </c>
      <c r="BJ141">
        <v>324</v>
      </c>
      <c r="BK141">
        <v>1122</v>
      </c>
      <c r="BL141">
        <v>2597</v>
      </c>
      <c r="BM141">
        <v>36</v>
      </c>
      <c r="BN141">
        <v>2</v>
      </c>
      <c r="BO141">
        <v>0</v>
      </c>
      <c r="BP141">
        <v>0</v>
      </c>
      <c r="BQ141">
        <v>0</v>
      </c>
      <c r="BR141">
        <v>28</v>
      </c>
      <c r="BS141">
        <v>1</v>
      </c>
      <c r="BT141">
        <v>195</v>
      </c>
      <c r="BU141">
        <v>122</v>
      </c>
      <c r="BV141">
        <v>13</v>
      </c>
      <c r="BW141">
        <v>40</v>
      </c>
      <c r="BX141">
        <v>13</v>
      </c>
      <c r="BY141">
        <v>258</v>
      </c>
      <c r="BZ141">
        <v>3</v>
      </c>
      <c r="CA141">
        <v>0</v>
      </c>
      <c r="CB141">
        <v>102</v>
      </c>
      <c r="CC141">
        <v>11</v>
      </c>
      <c r="CD141">
        <v>389</v>
      </c>
      <c r="CE141">
        <v>1095</v>
      </c>
      <c r="CF141">
        <v>510</v>
      </c>
      <c r="CG141">
        <v>101</v>
      </c>
      <c r="CH141">
        <v>71</v>
      </c>
      <c r="CI141">
        <v>1288</v>
      </c>
    </row>
    <row r="142" spans="1:87" x14ac:dyDescent="0.25">
      <c r="A142" t="s">
        <v>405</v>
      </c>
      <c r="B142" t="s">
        <v>619</v>
      </c>
      <c r="C142" t="s">
        <v>638</v>
      </c>
      <c r="D142" s="1">
        <v>44872</v>
      </c>
      <c r="E142">
        <v>137</v>
      </c>
      <c r="F142">
        <v>5</v>
      </c>
      <c r="G142">
        <v>0</v>
      </c>
      <c r="H142">
        <v>2</v>
      </c>
      <c r="I142">
        <v>12</v>
      </c>
      <c r="J142">
        <v>2</v>
      </c>
      <c r="K142">
        <v>1</v>
      </c>
      <c r="L142">
        <v>0</v>
      </c>
      <c r="M142">
        <v>0</v>
      </c>
      <c r="N142">
        <v>746</v>
      </c>
      <c r="O142">
        <v>14</v>
      </c>
      <c r="P142">
        <v>43</v>
      </c>
      <c r="Q142">
        <v>10</v>
      </c>
      <c r="R142">
        <v>2550</v>
      </c>
      <c r="S142">
        <v>21</v>
      </c>
      <c r="T142">
        <v>272</v>
      </c>
      <c r="U142">
        <v>64</v>
      </c>
      <c r="V142">
        <v>1381</v>
      </c>
      <c r="W142">
        <v>8</v>
      </c>
      <c r="X142">
        <v>133</v>
      </c>
      <c r="Y142">
        <v>94</v>
      </c>
      <c r="Z142">
        <v>255</v>
      </c>
      <c r="AA142">
        <v>1</v>
      </c>
      <c r="AB142">
        <v>38</v>
      </c>
      <c r="AC142">
        <v>18</v>
      </c>
      <c r="AD142">
        <v>104</v>
      </c>
      <c r="AE142">
        <v>5</v>
      </c>
      <c r="AF142">
        <v>3</v>
      </c>
      <c r="AG142">
        <v>0</v>
      </c>
      <c r="AH142">
        <v>0</v>
      </c>
      <c r="AI142">
        <v>0</v>
      </c>
      <c r="AJ142">
        <v>0</v>
      </c>
      <c r="AK142">
        <v>0</v>
      </c>
      <c r="AL142">
        <v>0</v>
      </c>
      <c r="AM142">
        <v>0</v>
      </c>
      <c r="AN142">
        <v>0</v>
      </c>
      <c r="AO142">
        <v>0</v>
      </c>
      <c r="AP142">
        <v>0</v>
      </c>
      <c r="AQ142">
        <v>0</v>
      </c>
      <c r="AR142">
        <v>0</v>
      </c>
      <c r="AS142">
        <v>0</v>
      </c>
      <c r="AT142">
        <v>0</v>
      </c>
      <c r="AU142">
        <v>0</v>
      </c>
      <c r="AV142">
        <v>0</v>
      </c>
      <c r="AW142">
        <v>0</v>
      </c>
      <c r="AX142">
        <v>5</v>
      </c>
      <c r="AY142">
        <v>0</v>
      </c>
      <c r="AZ142">
        <v>115</v>
      </c>
      <c r="BA142">
        <v>1</v>
      </c>
      <c r="BB142">
        <v>667</v>
      </c>
      <c r="BC142">
        <v>2117</v>
      </c>
      <c r="BD142">
        <v>1119</v>
      </c>
      <c r="BE142">
        <v>187</v>
      </c>
      <c r="BF142">
        <v>92</v>
      </c>
      <c r="BG142">
        <v>7765</v>
      </c>
      <c r="BH142">
        <v>0</v>
      </c>
      <c r="BI142">
        <v>7</v>
      </c>
      <c r="BJ142">
        <v>839</v>
      </c>
      <c r="BK142">
        <v>2235</v>
      </c>
      <c r="BL142">
        <v>4341</v>
      </c>
      <c r="BM142">
        <v>37</v>
      </c>
      <c r="BN142">
        <v>3</v>
      </c>
      <c r="BO142">
        <v>0</v>
      </c>
      <c r="BP142">
        <v>1</v>
      </c>
      <c r="BQ142">
        <v>0</v>
      </c>
      <c r="BR142">
        <v>30</v>
      </c>
      <c r="BS142">
        <v>1</v>
      </c>
      <c r="BT142">
        <v>279</v>
      </c>
      <c r="BU142">
        <v>208</v>
      </c>
      <c r="BV142">
        <v>8</v>
      </c>
      <c r="BW142">
        <v>69</v>
      </c>
      <c r="BX142">
        <v>53</v>
      </c>
      <c r="BY142">
        <v>398</v>
      </c>
      <c r="BZ142">
        <v>5</v>
      </c>
      <c r="CA142">
        <v>0</v>
      </c>
      <c r="CB142">
        <v>86</v>
      </c>
      <c r="CC142">
        <v>1</v>
      </c>
      <c r="CD142">
        <v>603</v>
      </c>
      <c r="CE142">
        <v>1585</v>
      </c>
      <c r="CF142">
        <v>819</v>
      </c>
      <c r="CG142">
        <v>114</v>
      </c>
      <c r="CH142">
        <v>88</v>
      </c>
      <c r="CI142">
        <v>2099</v>
      </c>
    </row>
    <row r="143" spans="1:87" x14ac:dyDescent="0.25">
      <c r="A143" t="s">
        <v>405</v>
      </c>
      <c r="B143" t="s">
        <v>434</v>
      </c>
      <c r="C143" t="s">
        <v>439</v>
      </c>
      <c r="D143" s="1">
        <v>44872</v>
      </c>
      <c r="E143">
        <v>117</v>
      </c>
      <c r="F143">
        <v>9</v>
      </c>
      <c r="G143">
        <v>0</v>
      </c>
      <c r="H143">
        <v>3</v>
      </c>
      <c r="I143">
        <v>10</v>
      </c>
      <c r="J143">
        <v>2</v>
      </c>
      <c r="K143">
        <v>0</v>
      </c>
      <c r="L143">
        <v>0</v>
      </c>
      <c r="M143">
        <v>0</v>
      </c>
      <c r="N143">
        <v>499</v>
      </c>
      <c r="O143">
        <v>16</v>
      </c>
      <c r="P143">
        <v>28</v>
      </c>
      <c r="Q143">
        <v>15</v>
      </c>
      <c r="R143">
        <v>1509</v>
      </c>
      <c r="S143">
        <v>41</v>
      </c>
      <c r="T143">
        <v>147</v>
      </c>
      <c r="U143">
        <v>58</v>
      </c>
      <c r="V143">
        <v>1115</v>
      </c>
      <c r="W143">
        <v>8</v>
      </c>
      <c r="X143">
        <v>81</v>
      </c>
      <c r="Y143">
        <v>223</v>
      </c>
      <c r="Z143">
        <v>189</v>
      </c>
      <c r="AA143">
        <v>2</v>
      </c>
      <c r="AB143">
        <v>24</v>
      </c>
      <c r="AC143">
        <v>13</v>
      </c>
      <c r="AD143">
        <v>98</v>
      </c>
      <c r="AE143">
        <v>6</v>
      </c>
      <c r="AF143">
        <v>1</v>
      </c>
      <c r="AG143">
        <v>1</v>
      </c>
      <c r="AH143">
        <v>0</v>
      </c>
      <c r="AI143">
        <v>0</v>
      </c>
      <c r="AJ143">
        <v>0</v>
      </c>
      <c r="AK143">
        <v>0</v>
      </c>
      <c r="AL143">
        <v>0</v>
      </c>
      <c r="AM143">
        <v>0</v>
      </c>
      <c r="AN143">
        <v>0</v>
      </c>
      <c r="AO143">
        <v>0</v>
      </c>
      <c r="AP143">
        <v>0</v>
      </c>
      <c r="AQ143">
        <v>0</v>
      </c>
      <c r="AR143">
        <v>0</v>
      </c>
      <c r="AS143">
        <v>0</v>
      </c>
      <c r="AT143">
        <v>0</v>
      </c>
      <c r="AU143">
        <v>0</v>
      </c>
      <c r="AV143">
        <v>0</v>
      </c>
      <c r="AW143">
        <v>0</v>
      </c>
      <c r="AX143">
        <v>9</v>
      </c>
      <c r="AY143">
        <v>0</v>
      </c>
      <c r="AZ143">
        <v>99</v>
      </c>
      <c r="BA143">
        <v>0</v>
      </c>
      <c r="BB143">
        <v>433</v>
      </c>
      <c r="BC143">
        <v>1229</v>
      </c>
      <c r="BD143">
        <v>776</v>
      </c>
      <c r="BE143">
        <v>135</v>
      </c>
      <c r="BF143">
        <v>87</v>
      </c>
      <c r="BG143">
        <v>5035</v>
      </c>
      <c r="BH143">
        <v>0</v>
      </c>
      <c r="BI143">
        <v>14</v>
      </c>
      <c r="BJ143">
        <v>435</v>
      </c>
      <c r="BK143">
        <v>1916</v>
      </c>
      <c r="BL143">
        <v>2456</v>
      </c>
      <c r="BM143">
        <v>52</v>
      </c>
      <c r="BN143">
        <v>5</v>
      </c>
      <c r="BO143">
        <v>0</v>
      </c>
      <c r="BP143">
        <v>0</v>
      </c>
      <c r="BQ143">
        <v>0</v>
      </c>
      <c r="BR143">
        <v>38</v>
      </c>
      <c r="BS143">
        <v>0</v>
      </c>
      <c r="BT143">
        <v>231</v>
      </c>
      <c r="BU143">
        <v>208</v>
      </c>
      <c r="BV143">
        <v>4</v>
      </c>
      <c r="BW143">
        <v>30</v>
      </c>
      <c r="BX143">
        <v>19</v>
      </c>
      <c r="BY143">
        <v>330</v>
      </c>
      <c r="BZ143">
        <v>7</v>
      </c>
      <c r="CA143">
        <v>0</v>
      </c>
      <c r="CB143">
        <v>83</v>
      </c>
      <c r="CC143">
        <v>0</v>
      </c>
      <c r="CD143">
        <v>395</v>
      </c>
      <c r="CE143">
        <v>950</v>
      </c>
      <c r="CF143">
        <v>597</v>
      </c>
      <c r="CG143">
        <v>75</v>
      </c>
      <c r="CH143">
        <v>79</v>
      </c>
      <c r="CI143">
        <v>1230</v>
      </c>
    </row>
    <row r="144" spans="1:87" x14ac:dyDescent="0.25">
      <c r="A144" t="s">
        <v>405</v>
      </c>
      <c r="B144" t="s">
        <v>614</v>
      </c>
      <c r="C144" t="s">
        <v>639</v>
      </c>
      <c r="D144" s="1">
        <v>44872</v>
      </c>
      <c r="E144">
        <v>285</v>
      </c>
      <c r="F144">
        <v>6</v>
      </c>
      <c r="G144">
        <v>0</v>
      </c>
      <c r="H144">
        <v>15</v>
      </c>
      <c r="I144">
        <v>33</v>
      </c>
      <c r="J144">
        <v>7</v>
      </c>
      <c r="K144">
        <v>0</v>
      </c>
      <c r="L144">
        <v>0</v>
      </c>
      <c r="M144">
        <v>0</v>
      </c>
      <c r="N144">
        <v>828</v>
      </c>
      <c r="O144">
        <v>55</v>
      </c>
      <c r="P144">
        <v>66</v>
      </c>
      <c r="Q144">
        <v>8</v>
      </c>
      <c r="R144">
        <v>3059</v>
      </c>
      <c r="S144">
        <v>101</v>
      </c>
      <c r="T144">
        <v>488</v>
      </c>
      <c r="U144">
        <v>132</v>
      </c>
      <c r="V144">
        <v>2115</v>
      </c>
      <c r="W144">
        <v>27</v>
      </c>
      <c r="X144">
        <v>404</v>
      </c>
      <c r="Y144">
        <v>202</v>
      </c>
      <c r="Z144">
        <v>387</v>
      </c>
      <c r="AA144">
        <v>6</v>
      </c>
      <c r="AB144">
        <v>71</v>
      </c>
      <c r="AC144">
        <v>31</v>
      </c>
      <c r="AD144">
        <v>109</v>
      </c>
      <c r="AE144">
        <v>6</v>
      </c>
      <c r="AF144">
        <v>3</v>
      </c>
      <c r="AG144">
        <v>0</v>
      </c>
      <c r="AH144">
        <v>0</v>
      </c>
      <c r="AI144">
        <v>0</v>
      </c>
      <c r="AJ144">
        <v>0</v>
      </c>
      <c r="AK144">
        <v>0</v>
      </c>
      <c r="AL144">
        <v>0</v>
      </c>
      <c r="AM144">
        <v>0</v>
      </c>
      <c r="AN144">
        <v>0</v>
      </c>
      <c r="AO144">
        <v>0</v>
      </c>
      <c r="AP144">
        <v>0</v>
      </c>
      <c r="AQ144">
        <v>0</v>
      </c>
      <c r="AR144">
        <v>0</v>
      </c>
      <c r="AS144">
        <v>0</v>
      </c>
      <c r="AT144">
        <v>0</v>
      </c>
      <c r="AU144">
        <v>0</v>
      </c>
      <c r="AV144">
        <v>0</v>
      </c>
      <c r="AW144">
        <v>0</v>
      </c>
      <c r="AX144">
        <v>6</v>
      </c>
      <c r="AY144">
        <v>0</v>
      </c>
      <c r="AZ144">
        <v>228</v>
      </c>
      <c r="BA144">
        <v>0</v>
      </c>
      <c r="BB144">
        <v>680</v>
      </c>
      <c r="BC144">
        <v>2231</v>
      </c>
      <c r="BD144">
        <v>1433</v>
      </c>
      <c r="BE144">
        <v>260</v>
      </c>
      <c r="BF144">
        <v>98</v>
      </c>
      <c r="BG144">
        <v>10537</v>
      </c>
      <c r="BH144">
        <v>0</v>
      </c>
      <c r="BI144">
        <v>44</v>
      </c>
      <c r="BJ144">
        <v>1499</v>
      </c>
      <c r="BK144">
        <v>3281</v>
      </c>
      <c r="BL144">
        <v>5296</v>
      </c>
      <c r="BM144">
        <v>97</v>
      </c>
      <c r="BN144">
        <v>3</v>
      </c>
      <c r="BO144">
        <v>0</v>
      </c>
      <c r="BP144">
        <v>3</v>
      </c>
      <c r="BQ144">
        <v>0</v>
      </c>
      <c r="BR144">
        <v>86</v>
      </c>
      <c r="BS144">
        <v>0</v>
      </c>
      <c r="BT144">
        <v>351</v>
      </c>
      <c r="BU144">
        <v>260</v>
      </c>
      <c r="BV144">
        <v>15</v>
      </c>
      <c r="BW144">
        <v>99</v>
      </c>
      <c r="BX144">
        <v>54</v>
      </c>
      <c r="BY144">
        <v>534</v>
      </c>
      <c r="BZ144">
        <v>5</v>
      </c>
      <c r="CA144">
        <v>0</v>
      </c>
      <c r="CB144">
        <v>183</v>
      </c>
      <c r="CC144">
        <v>0</v>
      </c>
      <c r="CD144">
        <v>607</v>
      </c>
      <c r="CE144">
        <v>1647</v>
      </c>
      <c r="CF144">
        <v>1016</v>
      </c>
      <c r="CG144">
        <v>178</v>
      </c>
      <c r="CH144">
        <v>87</v>
      </c>
      <c r="CI144">
        <v>2800</v>
      </c>
    </row>
    <row r="145" spans="1:87" x14ac:dyDescent="0.25">
      <c r="A145" t="s">
        <v>405</v>
      </c>
      <c r="B145" t="s">
        <v>625</v>
      </c>
      <c r="C145" t="s">
        <v>640</v>
      </c>
      <c r="D145" s="1">
        <v>44872</v>
      </c>
      <c r="E145">
        <v>77</v>
      </c>
      <c r="F145">
        <v>1</v>
      </c>
      <c r="G145">
        <v>0</v>
      </c>
      <c r="H145">
        <v>12</v>
      </c>
      <c r="I145">
        <v>0</v>
      </c>
      <c r="J145">
        <v>1</v>
      </c>
      <c r="K145">
        <v>1</v>
      </c>
      <c r="L145">
        <v>0</v>
      </c>
      <c r="M145">
        <v>0</v>
      </c>
      <c r="N145">
        <v>306</v>
      </c>
      <c r="O145">
        <v>35</v>
      </c>
      <c r="P145">
        <v>1</v>
      </c>
      <c r="Q145">
        <v>2</v>
      </c>
      <c r="R145">
        <v>993</v>
      </c>
      <c r="S145">
        <v>152</v>
      </c>
      <c r="T145">
        <v>25</v>
      </c>
      <c r="U145">
        <v>61</v>
      </c>
      <c r="V145">
        <v>814</v>
      </c>
      <c r="W145">
        <v>192</v>
      </c>
      <c r="X145">
        <v>10</v>
      </c>
      <c r="Y145">
        <v>74</v>
      </c>
      <c r="Z145">
        <v>165</v>
      </c>
      <c r="AA145">
        <v>10</v>
      </c>
      <c r="AB145">
        <v>18</v>
      </c>
      <c r="AC145">
        <v>16</v>
      </c>
      <c r="AD145">
        <v>41</v>
      </c>
      <c r="AE145">
        <v>5</v>
      </c>
      <c r="AF145">
        <v>0</v>
      </c>
      <c r="AG145">
        <v>1</v>
      </c>
      <c r="AH145">
        <v>0</v>
      </c>
      <c r="AI145">
        <v>0</v>
      </c>
      <c r="AJ145">
        <v>0</v>
      </c>
      <c r="AK145">
        <v>0</v>
      </c>
      <c r="AL145">
        <v>0</v>
      </c>
      <c r="AM145">
        <v>0</v>
      </c>
      <c r="AN145">
        <v>0</v>
      </c>
      <c r="AO145">
        <v>0</v>
      </c>
      <c r="AP145">
        <v>0</v>
      </c>
      <c r="AQ145">
        <v>0</v>
      </c>
      <c r="AR145">
        <v>0</v>
      </c>
      <c r="AS145">
        <v>0</v>
      </c>
      <c r="AT145">
        <v>0</v>
      </c>
      <c r="AU145">
        <v>0</v>
      </c>
      <c r="AV145">
        <v>0</v>
      </c>
      <c r="AW145">
        <v>0</v>
      </c>
      <c r="AX145">
        <v>1</v>
      </c>
      <c r="AY145">
        <v>0</v>
      </c>
      <c r="AZ145">
        <v>61</v>
      </c>
      <c r="BA145">
        <v>1</v>
      </c>
      <c r="BB145">
        <v>266</v>
      </c>
      <c r="BC145">
        <v>720</v>
      </c>
      <c r="BD145">
        <v>517</v>
      </c>
      <c r="BE145">
        <v>115</v>
      </c>
      <c r="BF145">
        <v>33</v>
      </c>
      <c r="BG145">
        <v>5320</v>
      </c>
      <c r="BH145">
        <v>0</v>
      </c>
      <c r="BI145">
        <v>66</v>
      </c>
      <c r="BJ145">
        <v>192</v>
      </c>
      <c r="BK145">
        <v>2354</v>
      </c>
      <c r="BL145">
        <v>2482</v>
      </c>
      <c r="BM145">
        <v>26</v>
      </c>
      <c r="BN145">
        <v>1</v>
      </c>
      <c r="BO145">
        <v>0</v>
      </c>
      <c r="BP145">
        <v>1</v>
      </c>
      <c r="BQ145">
        <v>0</v>
      </c>
      <c r="BR145">
        <v>22</v>
      </c>
      <c r="BS145">
        <v>0</v>
      </c>
      <c r="BT145">
        <v>152</v>
      </c>
      <c r="BU145">
        <v>142</v>
      </c>
      <c r="BV145">
        <v>5</v>
      </c>
      <c r="BW145">
        <v>55</v>
      </c>
      <c r="BX145">
        <v>21</v>
      </c>
      <c r="BY145">
        <v>192</v>
      </c>
      <c r="BZ145">
        <v>1</v>
      </c>
      <c r="CA145">
        <v>0</v>
      </c>
      <c r="CB145">
        <v>42</v>
      </c>
      <c r="CC145">
        <v>1</v>
      </c>
      <c r="CD145">
        <v>235</v>
      </c>
      <c r="CE145">
        <v>521</v>
      </c>
      <c r="CF145">
        <v>377</v>
      </c>
      <c r="CG145">
        <v>78</v>
      </c>
      <c r="CH145">
        <v>30</v>
      </c>
      <c r="CI145">
        <v>1393</v>
      </c>
    </row>
    <row r="146" spans="1:87" x14ac:dyDescent="0.25">
      <c r="A146" t="s">
        <v>405</v>
      </c>
      <c r="B146" t="s">
        <v>605</v>
      </c>
      <c r="C146" t="s">
        <v>641</v>
      </c>
      <c r="D146" s="1">
        <v>44872</v>
      </c>
      <c r="E146">
        <v>159</v>
      </c>
      <c r="F146">
        <v>3</v>
      </c>
      <c r="G146">
        <v>0</v>
      </c>
      <c r="H146">
        <v>6</v>
      </c>
      <c r="I146">
        <v>15</v>
      </c>
      <c r="J146">
        <v>3</v>
      </c>
      <c r="K146">
        <v>2</v>
      </c>
      <c r="L146">
        <v>0</v>
      </c>
      <c r="M146">
        <v>0</v>
      </c>
      <c r="N146">
        <v>411</v>
      </c>
      <c r="O146">
        <v>17</v>
      </c>
      <c r="P146">
        <v>29</v>
      </c>
      <c r="Q146">
        <v>19</v>
      </c>
      <c r="R146">
        <v>1472</v>
      </c>
      <c r="S146">
        <v>36</v>
      </c>
      <c r="T146">
        <v>168</v>
      </c>
      <c r="U146">
        <v>148</v>
      </c>
      <c r="V146">
        <v>1086</v>
      </c>
      <c r="W146">
        <v>26</v>
      </c>
      <c r="X146">
        <v>212</v>
      </c>
      <c r="Y146">
        <v>152</v>
      </c>
      <c r="Z146">
        <v>231</v>
      </c>
      <c r="AA146">
        <v>2</v>
      </c>
      <c r="AB146">
        <v>19</v>
      </c>
      <c r="AC146">
        <v>27</v>
      </c>
      <c r="AD146">
        <v>40</v>
      </c>
      <c r="AE146">
        <v>2</v>
      </c>
      <c r="AF146">
        <v>2</v>
      </c>
      <c r="AG146">
        <v>0</v>
      </c>
      <c r="AH146">
        <v>0</v>
      </c>
      <c r="AI146">
        <v>0</v>
      </c>
      <c r="AJ146">
        <v>0</v>
      </c>
      <c r="AK146">
        <v>0</v>
      </c>
      <c r="AL146">
        <v>0</v>
      </c>
      <c r="AM146">
        <v>0</v>
      </c>
      <c r="AN146">
        <v>0</v>
      </c>
      <c r="AO146">
        <v>0</v>
      </c>
      <c r="AP146">
        <v>0</v>
      </c>
      <c r="AQ146">
        <v>0</v>
      </c>
      <c r="AR146">
        <v>0</v>
      </c>
      <c r="AS146">
        <v>0</v>
      </c>
      <c r="AT146">
        <v>0</v>
      </c>
      <c r="AU146">
        <v>0</v>
      </c>
      <c r="AV146">
        <v>0</v>
      </c>
      <c r="AW146">
        <v>0</v>
      </c>
      <c r="AX146">
        <v>3</v>
      </c>
      <c r="AY146">
        <v>0</v>
      </c>
      <c r="AZ146">
        <v>133</v>
      </c>
      <c r="BA146">
        <v>2</v>
      </c>
      <c r="BB146">
        <v>337</v>
      </c>
      <c r="BC146">
        <v>1058</v>
      </c>
      <c r="BD146">
        <v>669</v>
      </c>
      <c r="BE146">
        <v>174</v>
      </c>
      <c r="BF146">
        <v>35</v>
      </c>
      <c r="BG146">
        <v>7447</v>
      </c>
      <c r="BH146">
        <v>0</v>
      </c>
      <c r="BI146">
        <v>22</v>
      </c>
      <c r="BJ146">
        <v>541</v>
      </c>
      <c r="BK146">
        <v>2803</v>
      </c>
      <c r="BL146">
        <v>3772</v>
      </c>
      <c r="BM146">
        <v>67</v>
      </c>
      <c r="BN146">
        <v>3</v>
      </c>
      <c r="BO146">
        <v>0</v>
      </c>
      <c r="BP146">
        <v>3</v>
      </c>
      <c r="BQ146">
        <v>0</v>
      </c>
      <c r="BR146">
        <v>57</v>
      </c>
      <c r="BS146">
        <v>1</v>
      </c>
      <c r="BT146">
        <v>167</v>
      </c>
      <c r="BU146">
        <v>179</v>
      </c>
      <c r="BV146">
        <v>15</v>
      </c>
      <c r="BW146">
        <v>92</v>
      </c>
      <c r="BX146">
        <v>16</v>
      </c>
      <c r="BY146">
        <v>289</v>
      </c>
      <c r="BZ146">
        <v>3</v>
      </c>
      <c r="CA146">
        <v>0</v>
      </c>
      <c r="CB146">
        <v>108</v>
      </c>
      <c r="CC146">
        <v>2</v>
      </c>
      <c r="CD146">
        <v>298</v>
      </c>
      <c r="CE146">
        <v>765</v>
      </c>
      <c r="CF146">
        <v>489</v>
      </c>
      <c r="CG146">
        <v>119</v>
      </c>
      <c r="CH146">
        <v>33</v>
      </c>
      <c r="CI146">
        <v>2370</v>
      </c>
    </row>
    <row r="147" spans="1:87" x14ac:dyDescent="0.25">
      <c r="A147" t="s">
        <v>405</v>
      </c>
      <c r="B147" t="s">
        <v>434</v>
      </c>
      <c r="C147" t="s">
        <v>440</v>
      </c>
      <c r="D147" s="1">
        <v>44872</v>
      </c>
      <c r="E147">
        <v>97</v>
      </c>
      <c r="F147">
        <v>1</v>
      </c>
      <c r="G147">
        <v>0</v>
      </c>
      <c r="H147">
        <v>1</v>
      </c>
      <c r="I147">
        <v>10</v>
      </c>
      <c r="J147">
        <v>3</v>
      </c>
      <c r="K147">
        <v>0</v>
      </c>
      <c r="L147">
        <v>0</v>
      </c>
      <c r="M147">
        <v>0</v>
      </c>
      <c r="N147">
        <v>363</v>
      </c>
      <c r="O147">
        <v>7</v>
      </c>
      <c r="P147">
        <v>13</v>
      </c>
      <c r="Q147">
        <v>3</v>
      </c>
      <c r="R147">
        <v>1291</v>
      </c>
      <c r="S147">
        <v>10</v>
      </c>
      <c r="T147">
        <v>126</v>
      </c>
      <c r="U147">
        <v>56</v>
      </c>
      <c r="V147">
        <v>892</v>
      </c>
      <c r="W147">
        <v>2</v>
      </c>
      <c r="X147">
        <v>19</v>
      </c>
      <c r="Y147">
        <v>199</v>
      </c>
      <c r="Z147">
        <v>194</v>
      </c>
      <c r="AA147">
        <v>0</v>
      </c>
      <c r="AB147">
        <v>10</v>
      </c>
      <c r="AC147">
        <v>20</v>
      </c>
      <c r="AD147">
        <v>52</v>
      </c>
      <c r="AE147">
        <v>0</v>
      </c>
      <c r="AF147">
        <v>1</v>
      </c>
      <c r="AG147">
        <v>0</v>
      </c>
      <c r="AH147">
        <v>0</v>
      </c>
      <c r="AI147">
        <v>0</v>
      </c>
      <c r="AJ147">
        <v>1</v>
      </c>
      <c r="AK147">
        <v>0</v>
      </c>
      <c r="AL147">
        <v>0</v>
      </c>
      <c r="AM147">
        <v>0</v>
      </c>
      <c r="AN147">
        <v>0</v>
      </c>
      <c r="AO147">
        <v>0</v>
      </c>
      <c r="AP147">
        <v>0</v>
      </c>
      <c r="AQ147">
        <v>0</v>
      </c>
      <c r="AR147">
        <v>0</v>
      </c>
      <c r="AS147">
        <v>0</v>
      </c>
      <c r="AT147">
        <v>0</v>
      </c>
      <c r="AU147">
        <v>0</v>
      </c>
      <c r="AV147">
        <v>0</v>
      </c>
      <c r="AW147">
        <v>0</v>
      </c>
      <c r="AX147">
        <v>0</v>
      </c>
      <c r="AY147">
        <v>0</v>
      </c>
      <c r="AZ147">
        <v>80</v>
      </c>
      <c r="BA147">
        <v>0</v>
      </c>
      <c r="BB147">
        <v>338</v>
      </c>
      <c r="BC147">
        <v>1078</v>
      </c>
      <c r="BD147">
        <v>660</v>
      </c>
      <c r="BE147">
        <v>156</v>
      </c>
      <c r="BF147">
        <v>50</v>
      </c>
      <c r="BG147">
        <v>3578</v>
      </c>
      <c r="BH147">
        <v>0</v>
      </c>
      <c r="BI147">
        <v>7</v>
      </c>
      <c r="BJ147">
        <v>57</v>
      </c>
      <c r="BK147">
        <v>1242</v>
      </c>
      <c r="BL147">
        <v>2139</v>
      </c>
      <c r="BM147">
        <v>27</v>
      </c>
      <c r="BN147">
        <v>0</v>
      </c>
      <c r="BO147">
        <v>0</v>
      </c>
      <c r="BP147">
        <v>0</v>
      </c>
      <c r="BQ147">
        <v>0</v>
      </c>
      <c r="BR147">
        <v>23</v>
      </c>
      <c r="BS147">
        <v>0</v>
      </c>
      <c r="BT147">
        <v>158</v>
      </c>
      <c r="BU147">
        <v>131</v>
      </c>
      <c r="BV147">
        <v>9</v>
      </c>
      <c r="BW147">
        <v>42</v>
      </c>
      <c r="BX147">
        <v>33</v>
      </c>
      <c r="BY147">
        <v>229</v>
      </c>
      <c r="BZ147">
        <v>0</v>
      </c>
      <c r="CA147">
        <v>0</v>
      </c>
      <c r="CB147">
        <v>63</v>
      </c>
      <c r="CC147">
        <v>0</v>
      </c>
      <c r="CD147">
        <v>297</v>
      </c>
      <c r="CE147">
        <v>768</v>
      </c>
      <c r="CF147">
        <v>471</v>
      </c>
      <c r="CG147">
        <v>83</v>
      </c>
      <c r="CH147">
        <v>42</v>
      </c>
      <c r="CI147">
        <v>1034</v>
      </c>
    </row>
    <row r="148" spans="1:87" x14ac:dyDescent="0.25">
      <c r="A148" t="s">
        <v>405</v>
      </c>
      <c r="B148" t="s">
        <v>625</v>
      </c>
      <c r="C148" t="s">
        <v>642</v>
      </c>
      <c r="D148" s="1">
        <v>44872</v>
      </c>
      <c r="E148">
        <v>106</v>
      </c>
      <c r="F148">
        <v>1</v>
      </c>
      <c r="G148">
        <v>0</v>
      </c>
      <c r="H148">
        <v>10</v>
      </c>
      <c r="I148">
        <v>2</v>
      </c>
      <c r="J148">
        <v>2</v>
      </c>
      <c r="K148">
        <v>3</v>
      </c>
      <c r="L148">
        <v>0</v>
      </c>
      <c r="M148">
        <v>0</v>
      </c>
      <c r="N148">
        <v>470</v>
      </c>
      <c r="O148">
        <v>60</v>
      </c>
      <c r="P148">
        <v>3</v>
      </c>
      <c r="Q148">
        <v>5</v>
      </c>
      <c r="R148">
        <v>1144</v>
      </c>
      <c r="S148">
        <v>182</v>
      </c>
      <c r="T148">
        <v>19</v>
      </c>
      <c r="U148">
        <v>56</v>
      </c>
      <c r="V148">
        <v>960</v>
      </c>
      <c r="W148">
        <v>283</v>
      </c>
      <c r="X148">
        <v>33</v>
      </c>
      <c r="Y148">
        <v>29</v>
      </c>
      <c r="Z148">
        <v>165</v>
      </c>
      <c r="AA148">
        <v>7</v>
      </c>
      <c r="AB148">
        <v>23</v>
      </c>
      <c r="AC148">
        <v>19</v>
      </c>
      <c r="AD148">
        <v>46</v>
      </c>
      <c r="AE148">
        <v>7</v>
      </c>
      <c r="AF148">
        <v>1</v>
      </c>
      <c r="AG148">
        <v>0</v>
      </c>
      <c r="AH148">
        <v>0</v>
      </c>
      <c r="AI148">
        <v>0</v>
      </c>
      <c r="AJ148">
        <v>0</v>
      </c>
      <c r="AK148">
        <v>0</v>
      </c>
      <c r="AL148">
        <v>0</v>
      </c>
      <c r="AM148">
        <v>0</v>
      </c>
      <c r="AN148">
        <v>0</v>
      </c>
      <c r="AO148">
        <v>0</v>
      </c>
      <c r="AP148">
        <v>0</v>
      </c>
      <c r="AQ148">
        <v>0</v>
      </c>
      <c r="AR148">
        <v>0</v>
      </c>
      <c r="AS148">
        <v>0</v>
      </c>
      <c r="AT148">
        <v>0</v>
      </c>
      <c r="AU148">
        <v>0</v>
      </c>
      <c r="AV148">
        <v>0</v>
      </c>
      <c r="AW148">
        <v>0</v>
      </c>
      <c r="AX148">
        <v>1</v>
      </c>
      <c r="AY148">
        <v>0</v>
      </c>
      <c r="AZ148">
        <v>89</v>
      </c>
      <c r="BA148">
        <v>3</v>
      </c>
      <c r="BB148">
        <v>401</v>
      </c>
      <c r="BC148">
        <v>853</v>
      </c>
      <c r="BD148">
        <v>600</v>
      </c>
      <c r="BE148">
        <v>109</v>
      </c>
      <c r="BF148">
        <v>36</v>
      </c>
      <c r="BG148">
        <v>2951</v>
      </c>
      <c r="BH148">
        <v>0</v>
      </c>
      <c r="BI148">
        <v>17</v>
      </c>
      <c r="BJ148">
        <v>131</v>
      </c>
      <c r="BK148">
        <v>1143</v>
      </c>
      <c r="BL148">
        <v>1552</v>
      </c>
      <c r="BM148">
        <v>49</v>
      </c>
      <c r="BN148">
        <v>1</v>
      </c>
      <c r="BO148">
        <v>0</v>
      </c>
      <c r="BP148">
        <v>0</v>
      </c>
      <c r="BQ148">
        <v>0</v>
      </c>
      <c r="BR148">
        <v>41</v>
      </c>
      <c r="BS148">
        <v>2</v>
      </c>
      <c r="BT148">
        <v>257</v>
      </c>
      <c r="BU148">
        <v>255</v>
      </c>
      <c r="BV148">
        <v>6</v>
      </c>
      <c r="BW148">
        <v>31</v>
      </c>
      <c r="BX148">
        <v>13</v>
      </c>
      <c r="BY148">
        <v>284</v>
      </c>
      <c r="BZ148">
        <v>1</v>
      </c>
      <c r="CA148">
        <v>0</v>
      </c>
      <c r="CB148">
        <v>72</v>
      </c>
      <c r="CC148">
        <v>3</v>
      </c>
      <c r="CD148">
        <v>374</v>
      </c>
      <c r="CE148">
        <v>643</v>
      </c>
      <c r="CF148">
        <v>465</v>
      </c>
      <c r="CG148">
        <v>69</v>
      </c>
      <c r="CH148">
        <v>36</v>
      </c>
      <c r="CI148">
        <v>883</v>
      </c>
    </row>
    <row r="149" spans="1:87" x14ac:dyDescent="0.25">
      <c r="A149" t="s">
        <v>405</v>
      </c>
      <c r="B149" t="s">
        <v>609</v>
      </c>
      <c r="C149" t="s">
        <v>643</v>
      </c>
      <c r="D149" s="1">
        <v>44872</v>
      </c>
      <c r="E149">
        <v>38</v>
      </c>
      <c r="F149">
        <v>1</v>
      </c>
      <c r="G149">
        <v>1</v>
      </c>
      <c r="H149">
        <v>1</v>
      </c>
      <c r="I149">
        <v>4</v>
      </c>
      <c r="J149">
        <v>1</v>
      </c>
      <c r="K149">
        <v>0</v>
      </c>
      <c r="L149">
        <v>0</v>
      </c>
      <c r="M149">
        <v>0</v>
      </c>
      <c r="N149">
        <v>139</v>
      </c>
      <c r="O149">
        <v>10</v>
      </c>
      <c r="P149">
        <v>1</v>
      </c>
      <c r="Q149">
        <v>7</v>
      </c>
      <c r="R149">
        <v>866</v>
      </c>
      <c r="S149">
        <v>20</v>
      </c>
      <c r="T149">
        <v>63</v>
      </c>
      <c r="U149">
        <v>29</v>
      </c>
      <c r="V149">
        <v>386</v>
      </c>
      <c r="W149">
        <v>8</v>
      </c>
      <c r="X149">
        <v>59</v>
      </c>
      <c r="Y149">
        <v>33</v>
      </c>
      <c r="Z149">
        <v>84</v>
      </c>
      <c r="AA149">
        <v>2</v>
      </c>
      <c r="AB149">
        <v>4</v>
      </c>
      <c r="AC149">
        <v>8</v>
      </c>
      <c r="AD149">
        <v>12</v>
      </c>
      <c r="AE149">
        <v>1</v>
      </c>
      <c r="AF149">
        <v>1</v>
      </c>
      <c r="AG149">
        <v>0</v>
      </c>
      <c r="AH149">
        <v>0</v>
      </c>
      <c r="AI149">
        <v>0</v>
      </c>
      <c r="AJ149">
        <v>0</v>
      </c>
      <c r="AK149">
        <v>0</v>
      </c>
      <c r="AL149">
        <v>0</v>
      </c>
      <c r="AM149">
        <v>0</v>
      </c>
      <c r="AN149">
        <v>0</v>
      </c>
      <c r="AO149">
        <v>0</v>
      </c>
      <c r="AP149">
        <v>0</v>
      </c>
      <c r="AQ149">
        <v>0</v>
      </c>
      <c r="AR149">
        <v>0</v>
      </c>
      <c r="AS149">
        <v>0</v>
      </c>
      <c r="AT149">
        <v>0</v>
      </c>
      <c r="AU149">
        <v>0</v>
      </c>
      <c r="AV149">
        <v>0</v>
      </c>
      <c r="AW149">
        <v>0</v>
      </c>
      <c r="AX149">
        <v>1</v>
      </c>
      <c r="AY149">
        <v>1</v>
      </c>
      <c r="AZ149">
        <v>31</v>
      </c>
      <c r="BA149">
        <v>0</v>
      </c>
      <c r="BB149">
        <v>117</v>
      </c>
      <c r="BC149">
        <v>725</v>
      </c>
      <c r="BD149">
        <v>279</v>
      </c>
      <c r="BE149">
        <v>66</v>
      </c>
      <c r="BF149">
        <v>9</v>
      </c>
      <c r="BG149">
        <v>2090</v>
      </c>
      <c r="BH149">
        <v>0</v>
      </c>
      <c r="BI149">
        <v>6</v>
      </c>
      <c r="BJ149">
        <v>113</v>
      </c>
      <c r="BK149">
        <v>632</v>
      </c>
      <c r="BL149">
        <v>1242</v>
      </c>
      <c r="BM149">
        <v>8</v>
      </c>
      <c r="BN149">
        <v>0</v>
      </c>
      <c r="BO149">
        <v>0</v>
      </c>
      <c r="BP149">
        <v>0</v>
      </c>
      <c r="BQ149">
        <v>0</v>
      </c>
      <c r="BR149">
        <v>5</v>
      </c>
      <c r="BS149">
        <v>0</v>
      </c>
      <c r="BT149">
        <v>38</v>
      </c>
      <c r="BU149">
        <v>38</v>
      </c>
      <c r="BV149">
        <v>0</v>
      </c>
      <c r="BW149">
        <v>14</v>
      </c>
      <c r="BX149">
        <v>2</v>
      </c>
      <c r="BY149">
        <v>138</v>
      </c>
      <c r="BZ149">
        <v>1</v>
      </c>
      <c r="CA149">
        <v>1</v>
      </c>
      <c r="CB149">
        <v>25</v>
      </c>
      <c r="CC149">
        <v>0</v>
      </c>
      <c r="CD149">
        <v>97</v>
      </c>
      <c r="CE149">
        <v>527</v>
      </c>
      <c r="CF149">
        <v>205</v>
      </c>
      <c r="CG149">
        <v>30</v>
      </c>
      <c r="CH149">
        <v>7</v>
      </c>
      <c r="CI149">
        <v>638</v>
      </c>
    </row>
    <row r="150" spans="1:87" x14ac:dyDescent="0.25">
      <c r="A150" t="s">
        <v>405</v>
      </c>
      <c r="B150" t="s">
        <v>434</v>
      </c>
      <c r="C150" t="s">
        <v>644</v>
      </c>
      <c r="D150" s="1">
        <v>44872</v>
      </c>
      <c r="E150">
        <v>58</v>
      </c>
      <c r="F150">
        <v>2</v>
      </c>
      <c r="G150">
        <v>2</v>
      </c>
      <c r="H150">
        <v>3</v>
      </c>
      <c r="I150">
        <v>4</v>
      </c>
      <c r="J150">
        <v>0</v>
      </c>
      <c r="K150">
        <v>2</v>
      </c>
      <c r="L150">
        <v>1</v>
      </c>
      <c r="M150">
        <v>0</v>
      </c>
      <c r="N150">
        <v>112</v>
      </c>
      <c r="O150">
        <v>7</v>
      </c>
      <c r="P150">
        <v>9</v>
      </c>
      <c r="Q150">
        <v>3</v>
      </c>
      <c r="R150">
        <v>788</v>
      </c>
      <c r="S150">
        <v>55</v>
      </c>
      <c r="T150">
        <v>87</v>
      </c>
      <c r="U150">
        <v>21</v>
      </c>
      <c r="V150">
        <v>476</v>
      </c>
      <c r="W150">
        <v>7</v>
      </c>
      <c r="X150">
        <v>89</v>
      </c>
      <c r="Y150">
        <v>23</v>
      </c>
      <c r="Z150">
        <v>108</v>
      </c>
      <c r="AA150">
        <v>18</v>
      </c>
      <c r="AB150">
        <v>8</v>
      </c>
      <c r="AC150">
        <v>2</v>
      </c>
      <c r="AD150">
        <v>8</v>
      </c>
      <c r="AE150">
        <v>1</v>
      </c>
      <c r="AF150">
        <v>0</v>
      </c>
      <c r="AG150">
        <v>0</v>
      </c>
      <c r="AH150">
        <v>0</v>
      </c>
      <c r="AI150">
        <v>0</v>
      </c>
      <c r="AJ150">
        <v>0</v>
      </c>
      <c r="AK150">
        <v>0</v>
      </c>
      <c r="AL150">
        <v>0</v>
      </c>
      <c r="AM150">
        <v>1</v>
      </c>
      <c r="AN150">
        <v>0</v>
      </c>
      <c r="AO150">
        <v>0</v>
      </c>
      <c r="AP150">
        <v>0</v>
      </c>
      <c r="AQ150">
        <v>0</v>
      </c>
      <c r="AR150">
        <v>0</v>
      </c>
      <c r="AS150">
        <v>0</v>
      </c>
      <c r="AT150">
        <v>0</v>
      </c>
      <c r="AU150">
        <v>0</v>
      </c>
      <c r="AV150">
        <v>0</v>
      </c>
      <c r="AW150">
        <v>0</v>
      </c>
      <c r="AX150">
        <v>2</v>
      </c>
      <c r="AY150">
        <v>1</v>
      </c>
      <c r="AZ150">
        <v>48</v>
      </c>
      <c r="BA150">
        <v>1</v>
      </c>
      <c r="BB150">
        <v>90</v>
      </c>
      <c r="BC150">
        <v>591</v>
      </c>
      <c r="BD150">
        <v>345</v>
      </c>
      <c r="BE150">
        <v>76</v>
      </c>
      <c r="BF150">
        <v>6</v>
      </c>
      <c r="BG150">
        <v>2702</v>
      </c>
      <c r="BH150">
        <v>0</v>
      </c>
      <c r="BI150">
        <v>739</v>
      </c>
      <c r="BJ150">
        <v>56</v>
      </c>
      <c r="BK150">
        <v>475</v>
      </c>
      <c r="BL150">
        <v>1284</v>
      </c>
      <c r="BM150">
        <v>17</v>
      </c>
      <c r="BN150">
        <v>1</v>
      </c>
      <c r="BO150">
        <v>0</v>
      </c>
      <c r="BP150">
        <v>1</v>
      </c>
      <c r="BQ150">
        <v>0</v>
      </c>
      <c r="BR150">
        <v>12</v>
      </c>
      <c r="BS150">
        <v>1</v>
      </c>
      <c r="BT150">
        <v>35</v>
      </c>
      <c r="BU150">
        <v>65</v>
      </c>
      <c r="BV150">
        <v>2</v>
      </c>
      <c r="BW150">
        <v>23</v>
      </c>
      <c r="BX150">
        <v>4</v>
      </c>
      <c r="BY150">
        <v>118</v>
      </c>
      <c r="BZ150">
        <v>2</v>
      </c>
      <c r="CA150">
        <v>1</v>
      </c>
      <c r="CB150">
        <v>39</v>
      </c>
      <c r="CC150">
        <v>1</v>
      </c>
      <c r="CD150">
        <v>76</v>
      </c>
      <c r="CE150">
        <v>418</v>
      </c>
      <c r="CF150">
        <v>239</v>
      </c>
      <c r="CG150">
        <v>48</v>
      </c>
      <c r="CH150">
        <v>5</v>
      </c>
      <c r="CI150">
        <v>625</v>
      </c>
    </row>
    <row r="151" spans="1:87" x14ac:dyDescent="0.25">
      <c r="A151" t="s">
        <v>405</v>
      </c>
      <c r="B151" t="s">
        <v>605</v>
      </c>
      <c r="C151" t="s">
        <v>645</v>
      </c>
      <c r="D151" s="1">
        <v>44872</v>
      </c>
      <c r="E151">
        <v>115</v>
      </c>
      <c r="F151">
        <v>0</v>
      </c>
      <c r="G151">
        <v>2</v>
      </c>
      <c r="H151">
        <v>25</v>
      </c>
      <c r="I151">
        <v>2</v>
      </c>
      <c r="J151">
        <v>2</v>
      </c>
      <c r="K151">
        <v>8</v>
      </c>
      <c r="L151">
        <v>3</v>
      </c>
      <c r="M151">
        <v>0</v>
      </c>
      <c r="N151">
        <v>247</v>
      </c>
      <c r="O151">
        <v>63</v>
      </c>
      <c r="P151">
        <v>2</v>
      </c>
      <c r="Q151">
        <v>17</v>
      </c>
      <c r="R151">
        <v>1442</v>
      </c>
      <c r="S151">
        <v>377</v>
      </c>
      <c r="T151">
        <v>38</v>
      </c>
      <c r="U151">
        <v>78</v>
      </c>
      <c r="V151">
        <v>1129</v>
      </c>
      <c r="W151">
        <v>364</v>
      </c>
      <c r="X151">
        <v>19</v>
      </c>
      <c r="Y151">
        <v>103</v>
      </c>
      <c r="Z151">
        <v>125</v>
      </c>
      <c r="AA151">
        <v>4</v>
      </c>
      <c r="AB151">
        <v>9</v>
      </c>
      <c r="AC151">
        <v>26</v>
      </c>
      <c r="AD151">
        <v>13</v>
      </c>
      <c r="AE151">
        <v>1</v>
      </c>
      <c r="AF151">
        <v>0</v>
      </c>
      <c r="AG151">
        <v>0</v>
      </c>
      <c r="AH151">
        <v>0</v>
      </c>
      <c r="AI151">
        <v>0</v>
      </c>
      <c r="AJ151">
        <v>0</v>
      </c>
      <c r="AK151">
        <v>0</v>
      </c>
      <c r="AL151">
        <v>0</v>
      </c>
      <c r="AM151">
        <v>0</v>
      </c>
      <c r="AN151">
        <v>0</v>
      </c>
      <c r="AO151">
        <v>0</v>
      </c>
      <c r="AP151">
        <v>0</v>
      </c>
      <c r="AQ151">
        <v>0</v>
      </c>
      <c r="AR151">
        <v>0</v>
      </c>
      <c r="AS151">
        <v>0</v>
      </c>
      <c r="AT151">
        <v>0</v>
      </c>
      <c r="AU151">
        <v>0</v>
      </c>
      <c r="AV151">
        <v>0</v>
      </c>
      <c r="AW151">
        <v>0</v>
      </c>
      <c r="AX151">
        <v>0</v>
      </c>
      <c r="AY151">
        <v>2</v>
      </c>
      <c r="AZ151">
        <v>84</v>
      </c>
      <c r="BA151">
        <v>5</v>
      </c>
      <c r="BB151">
        <v>158</v>
      </c>
      <c r="BC151">
        <v>902</v>
      </c>
      <c r="BD151">
        <v>610</v>
      </c>
      <c r="BE151">
        <v>84</v>
      </c>
      <c r="BF151">
        <v>12</v>
      </c>
      <c r="BG151">
        <v>5074</v>
      </c>
      <c r="BH151">
        <v>0</v>
      </c>
      <c r="BI151">
        <v>58</v>
      </c>
      <c r="BJ151">
        <v>167</v>
      </c>
      <c r="BK151">
        <v>2830</v>
      </c>
      <c r="BL151">
        <v>1832</v>
      </c>
      <c r="BM151">
        <v>32</v>
      </c>
      <c r="BN151">
        <v>0</v>
      </c>
      <c r="BO151">
        <v>1</v>
      </c>
      <c r="BP151">
        <v>0</v>
      </c>
      <c r="BQ151">
        <v>1</v>
      </c>
      <c r="BR151">
        <v>27</v>
      </c>
      <c r="BS151">
        <v>2</v>
      </c>
      <c r="BT151">
        <v>64</v>
      </c>
      <c r="BU151">
        <v>115</v>
      </c>
      <c r="BV151">
        <v>5</v>
      </c>
      <c r="BW151">
        <v>23</v>
      </c>
      <c r="BX151">
        <v>0</v>
      </c>
      <c r="BY151">
        <v>226</v>
      </c>
      <c r="BZ151">
        <v>0</v>
      </c>
      <c r="CA151">
        <v>2</v>
      </c>
      <c r="CB151">
        <v>68</v>
      </c>
      <c r="CC151">
        <v>4</v>
      </c>
      <c r="CD151">
        <v>126</v>
      </c>
      <c r="CE151">
        <v>620</v>
      </c>
      <c r="CF151">
        <v>411</v>
      </c>
      <c r="CG151">
        <v>49</v>
      </c>
      <c r="CH151">
        <v>10</v>
      </c>
      <c r="CI151">
        <v>896</v>
      </c>
    </row>
    <row r="152" spans="1:87" x14ac:dyDescent="0.25">
      <c r="A152" t="s">
        <v>405</v>
      </c>
      <c r="B152" t="s">
        <v>622</v>
      </c>
      <c r="C152" t="s">
        <v>646</v>
      </c>
      <c r="D152" s="1">
        <v>44872</v>
      </c>
      <c r="E152">
        <v>242</v>
      </c>
      <c r="F152">
        <v>5</v>
      </c>
      <c r="G152">
        <v>0</v>
      </c>
      <c r="H152">
        <v>9</v>
      </c>
      <c r="I152">
        <v>27</v>
      </c>
      <c r="J152">
        <v>6</v>
      </c>
      <c r="K152">
        <v>3</v>
      </c>
      <c r="L152">
        <v>0</v>
      </c>
      <c r="M152">
        <v>0</v>
      </c>
      <c r="N152">
        <v>690</v>
      </c>
      <c r="O152">
        <v>61</v>
      </c>
      <c r="P152">
        <v>16</v>
      </c>
      <c r="Q152">
        <v>13</v>
      </c>
      <c r="R152">
        <v>2575</v>
      </c>
      <c r="S152">
        <v>40</v>
      </c>
      <c r="T152">
        <v>407</v>
      </c>
      <c r="U152">
        <v>153</v>
      </c>
      <c r="V152">
        <v>2116</v>
      </c>
      <c r="W152">
        <v>17</v>
      </c>
      <c r="X152">
        <v>463</v>
      </c>
      <c r="Y152">
        <v>195</v>
      </c>
      <c r="Z152">
        <v>298</v>
      </c>
      <c r="AA152">
        <v>1</v>
      </c>
      <c r="AB152">
        <v>27</v>
      </c>
      <c r="AC152">
        <v>61</v>
      </c>
      <c r="AD152">
        <v>66</v>
      </c>
      <c r="AE152">
        <v>8</v>
      </c>
      <c r="AF152">
        <v>5</v>
      </c>
      <c r="AG152">
        <v>0</v>
      </c>
      <c r="AH152">
        <v>0</v>
      </c>
      <c r="AI152">
        <v>0</v>
      </c>
      <c r="AJ152">
        <v>0</v>
      </c>
      <c r="AK152">
        <v>0</v>
      </c>
      <c r="AL152">
        <v>0</v>
      </c>
      <c r="AM152">
        <v>0</v>
      </c>
      <c r="AN152">
        <v>0</v>
      </c>
      <c r="AO152">
        <v>0</v>
      </c>
      <c r="AP152">
        <v>0</v>
      </c>
      <c r="AQ152">
        <v>0</v>
      </c>
      <c r="AR152">
        <v>0</v>
      </c>
      <c r="AS152">
        <v>0</v>
      </c>
      <c r="AT152">
        <v>0</v>
      </c>
      <c r="AU152">
        <v>0</v>
      </c>
      <c r="AV152">
        <v>0</v>
      </c>
      <c r="AW152">
        <v>0</v>
      </c>
      <c r="AX152">
        <v>5</v>
      </c>
      <c r="AY152">
        <v>0</v>
      </c>
      <c r="AZ152">
        <v>194</v>
      </c>
      <c r="BA152">
        <v>3</v>
      </c>
      <c r="BB152">
        <v>585</v>
      </c>
      <c r="BC152">
        <v>1902</v>
      </c>
      <c r="BD152">
        <v>1390</v>
      </c>
      <c r="BE152">
        <v>194</v>
      </c>
      <c r="BF152">
        <v>53</v>
      </c>
      <c r="BG152">
        <v>8378</v>
      </c>
      <c r="BH152">
        <v>0</v>
      </c>
      <c r="BI152">
        <v>28</v>
      </c>
      <c r="BJ152">
        <v>251</v>
      </c>
      <c r="BK152">
        <v>4021</v>
      </c>
      <c r="BL152">
        <v>3795</v>
      </c>
      <c r="BM152">
        <v>83</v>
      </c>
      <c r="BN152">
        <v>2</v>
      </c>
      <c r="BO152">
        <v>0</v>
      </c>
      <c r="BP152">
        <v>2</v>
      </c>
      <c r="BQ152">
        <v>0</v>
      </c>
      <c r="BR152">
        <v>68</v>
      </c>
      <c r="BS152">
        <v>0</v>
      </c>
      <c r="BT152">
        <v>328</v>
      </c>
      <c r="BU152">
        <v>345</v>
      </c>
      <c r="BV152">
        <v>21</v>
      </c>
      <c r="BW152">
        <v>80</v>
      </c>
      <c r="BX152">
        <v>18</v>
      </c>
      <c r="BY152">
        <v>523</v>
      </c>
      <c r="BZ152">
        <v>4</v>
      </c>
      <c r="CA152">
        <v>0</v>
      </c>
      <c r="CB152">
        <v>152</v>
      </c>
      <c r="CC152">
        <v>3</v>
      </c>
      <c r="CD152">
        <v>536</v>
      </c>
      <c r="CE152">
        <v>1349</v>
      </c>
      <c r="CF152">
        <v>972</v>
      </c>
      <c r="CG152">
        <v>111</v>
      </c>
      <c r="CH152">
        <v>45</v>
      </c>
      <c r="CI152">
        <v>1811</v>
      </c>
    </row>
    <row r="153" spans="1:87" x14ac:dyDescent="0.25">
      <c r="A153" t="s">
        <v>405</v>
      </c>
      <c r="B153" t="s">
        <v>625</v>
      </c>
      <c r="C153" t="s">
        <v>647</v>
      </c>
      <c r="D153" s="1">
        <v>44872</v>
      </c>
      <c r="E153">
        <v>97</v>
      </c>
      <c r="F153">
        <v>3</v>
      </c>
      <c r="G153">
        <v>1</v>
      </c>
      <c r="H153">
        <v>6</v>
      </c>
      <c r="I153">
        <v>3</v>
      </c>
      <c r="J153">
        <v>1</v>
      </c>
      <c r="K153">
        <v>12</v>
      </c>
      <c r="L153">
        <v>1</v>
      </c>
      <c r="M153">
        <v>0</v>
      </c>
      <c r="N153">
        <v>450</v>
      </c>
      <c r="O153">
        <v>28</v>
      </c>
      <c r="P153">
        <v>8</v>
      </c>
      <c r="Q153">
        <v>1</v>
      </c>
      <c r="R153">
        <v>1248</v>
      </c>
      <c r="S153">
        <v>108</v>
      </c>
      <c r="T153">
        <v>81</v>
      </c>
      <c r="U153">
        <v>26</v>
      </c>
      <c r="V153">
        <v>686</v>
      </c>
      <c r="W153">
        <v>47</v>
      </c>
      <c r="X153">
        <v>70</v>
      </c>
      <c r="Y153">
        <v>20</v>
      </c>
      <c r="Z153">
        <v>214</v>
      </c>
      <c r="AA153">
        <v>15</v>
      </c>
      <c r="AB153">
        <v>30</v>
      </c>
      <c r="AC153">
        <v>10</v>
      </c>
      <c r="AD153">
        <v>55</v>
      </c>
      <c r="AE153">
        <v>7</v>
      </c>
      <c r="AF153">
        <v>2</v>
      </c>
      <c r="AG153">
        <v>0</v>
      </c>
      <c r="AH153">
        <v>0</v>
      </c>
      <c r="AI153">
        <v>0</v>
      </c>
      <c r="AJ153">
        <v>0</v>
      </c>
      <c r="AK153">
        <v>0</v>
      </c>
      <c r="AL153">
        <v>0</v>
      </c>
      <c r="AM153">
        <v>0</v>
      </c>
      <c r="AN153">
        <v>0</v>
      </c>
      <c r="AO153">
        <v>0</v>
      </c>
      <c r="AP153">
        <v>0</v>
      </c>
      <c r="AQ153">
        <v>0</v>
      </c>
      <c r="AR153">
        <v>0</v>
      </c>
      <c r="AS153">
        <v>0</v>
      </c>
      <c r="AT153">
        <v>0</v>
      </c>
      <c r="AU153">
        <v>0</v>
      </c>
      <c r="AV153">
        <v>0</v>
      </c>
      <c r="AW153">
        <v>0</v>
      </c>
      <c r="AX153">
        <v>3</v>
      </c>
      <c r="AY153">
        <v>1</v>
      </c>
      <c r="AZ153">
        <v>83</v>
      </c>
      <c r="BA153">
        <v>11</v>
      </c>
      <c r="BB153">
        <v>404</v>
      </c>
      <c r="BC153">
        <v>990</v>
      </c>
      <c r="BD153">
        <v>532</v>
      </c>
      <c r="BE153">
        <v>151</v>
      </c>
      <c r="BF153">
        <v>43</v>
      </c>
      <c r="BG153">
        <v>3934</v>
      </c>
      <c r="BH153">
        <v>0</v>
      </c>
      <c r="BI153">
        <v>61</v>
      </c>
      <c r="BJ153">
        <v>700</v>
      </c>
      <c r="BK153">
        <v>966</v>
      </c>
      <c r="BL153">
        <v>1998</v>
      </c>
      <c r="BM153">
        <v>33</v>
      </c>
      <c r="BN153">
        <v>2</v>
      </c>
      <c r="BO153">
        <v>1</v>
      </c>
      <c r="BP153">
        <v>2</v>
      </c>
      <c r="BQ153">
        <v>1</v>
      </c>
      <c r="BR153">
        <v>29</v>
      </c>
      <c r="BS153">
        <v>9</v>
      </c>
      <c r="BT153">
        <v>185</v>
      </c>
      <c r="BU153">
        <v>116</v>
      </c>
      <c r="BV153">
        <v>5</v>
      </c>
      <c r="BW153">
        <v>37</v>
      </c>
      <c r="BX153">
        <v>8</v>
      </c>
      <c r="BY153">
        <v>248</v>
      </c>
      <c r="BZ153">
        <v>3</v>
      </c>
      <c r="CA153">
        <v>1</v>
      </c>
      <c r="CB153">
        <v>67</v>
      </c>
      <c r="CC153">
        <v>10</v>
      </c>
      <c r="CD153">
        <v>355</v>
      </c>
      <c r="CE153">
        <v>685</v>
      </c>
      <c r="CF153">
        <v>361</v>
      </c>
      <c r="CG153">
        <v>89</v>
      </c>
      <c r="CH153">
        <v>35</v>
      </c>
      <c r="CI153">
        <v>975</v>
      </c>
    </row>
    <row r="154" spans="1:87" x14ac:dyDescent="0.25">
      <c r="A154" t="s">
        <v>405</v>
      </c>
      <c r="B154" t="s">
        <v>609</v>
      </c>
      <c r="C154" t="s">
        <v>648</v>
      </c>
      <c r="D154" s="1">
        <v>44872</v>
      </c>
      <c r="E154">
        <v>36</v>
      </c>
      <c r="F154">
        <v>1</v>
      </c>
      <c r="G154">
        <v>0</v>
      </c>
      <c r="H154">
        <v>2</v>
      </c>
      <c r="I154">
        <v>0</v>
      </c>
      <c r="J154">
        <v>3</v>
      </c>
      <c r="K154">
        <v>1</v>
      </c>
      <c r="L154">
        <v>0</v>
      </c>
      <c r="M154">
        <v>0</v>
      </c>
      <c r="N154">
        <v>153</v>
      </c>
      <c r="O154">
        <v>10</v>
      </c>
      <c r="P154">
        <v>2</v>
      </c>
      <c r="Q154">
        <v>6</v>
      </c>
      <c r="R154">
        <v>982</v>
      </c>
      <c r="S154">
        <v>62</v>
      </c>
      <c r="T154">
        <v>24</v>
      </c>
      <c r="U154">
        <v>24</v>
      </c>
      <c r="V154">
        <v>306</v>
      </c>
      <c r="W154">
        <v>17</v>
      </c>
      <c r="X154">
        <v>3</v>
      </c>
      <c r="Y154">
        <v>37</v>
      </c>
      <c r="Z154">
        <v>164</v>
      </c>
      <c r="AA154">
        <v>11</v>
      </c>
      <c r="AB154">
        <v>8</v>
      </c>
      <c r="AC154">
        <v>13</v>
      </c>
      <c r="AD154">
        <v>17</v>
      </c>
      <c r="AE154">
        <v>1</v>
      </c>
      <c r="AF154">
        <v>1</v>
      </c>
      <c r="AG154">
        <v>1</v>
      </c>
      <c r="AH154">
        <v>0</v>
      </c>
      <c r="AI154">
        <v>0</v>
      </c>
      <c r="AJ154">
        <v>0</v>
      </c>
      <c r="AK154">
        <v>0</v>
      </c>
      <c r="AL154">
        <v>0</v>
      </c>
      <c r="AM154">
        <v>0</v>
      </c>
      <c r="AN154">
        <v>0</v>
      </c>
      <c r="AO154">
        <v>0</v>
      </c>
      <c r="AP154">
        <v>0</v>
      </c>
      <c r="AQ154">
        <v>0</v>
      </c>
      <c r="AR154">
        <v>0</v>
      </c>
      <c r="AS154">
        <v>0</v>
      </c>
      <c r="AT154">
        <v>0</v>
      </c>
      <c r="AU154">
        <v>0</v>
      </c>
      <c r="AV154">
        <v>0</v>
      </c>
      <c r="AW154">
        <v>0</v>
      </c>
      <c r="AX154">
        <v>1</v>
      </c>
      <c r="AY154">
        <v>0</v>
      </c>
      <c r="AZ154">
        <v>31</v>
      </c>
      <c r="BA154">
        <v>1</v>
      </c>
      <c r="BB154">
        <v>132</v>
      </c>
      <c r="BC154">
        <v>837</v>
      </c>
      <c r="BD154">
        <v>237</v>
      </c>
      <c r="BE154">
        <v>120</v>
      </c>
      <c r="BF154">
        <v>14</v>
      </c>
      <c r="BG154">
        <v>2404</v>
      </c>
      <c r="BH154">
        <v>0</v>
      </c>
      <c r="BI154">
        <v>122</v>
      </c>
      <c r="BJ154">
        <v>52</v>
      </c>
      <c r="BK154">
        <v>673</v>
      </c>
      <c r="BL154">
        <v>1417</v>
      </c>
      <c r="BM154">
        <v>18</v>
      </c>
      <c r="BN154">
        <v>1</v>
      </c>
      <c r="BO154">
        <v>0</v>
      </c>
      <c r="BP154">
        <v>1</v>
      </c>
      <c r="BQ154">
        <v>0</v>
      </c>
      <c r="BR154">
        <v>15</v>
      </c>
      <c r="BS154">
        <v>1</v>
      </c>
      <c r="BT154">
        <v>49</v>
      </c>
      <c r="BU154">
        <v>37</v>
      </c>
      <c r="BV154">
        <v>4</v>
      </c>
      <c r="BW154">
        <v>25</v>
      </c>
      <c r="BX154">
        <v>5</v>
      </c>
      <c r="BY154">
        <v>147</v>
      </c>
      <c r="BZ154">
        <v>1</v>
      </c>
      <c r="CA154">
        <v>0</v>
      </c>
      <c r="CB154">
        <v>26</v>
      </c>
      <c r="CC154">
        <v>1</v>
      </c>
      <c r="CD154">
        <v>115</v>
      </c>
      <c r="CE154">
        <v>634</v>
      </c>
      <c r="CF154">
        <v>175</v>
      </c>
      <c r="CG154">
        <v>65</v>
      </c>
      <c r="CH154">
        <v>10</v>
      </c>
      <c r="CI154">
        <v>711</v>
      </c>
    </row>
    <row r="155" spans="1:87" x14ac:dyDescent="0.25">
      <c r="A155" t="s">
        <v>405</v>
      </c>
      <c r="B155" t="s">
        <v>612</v>
      </c>
      <c r="C155" t="s">
        <v>649</v>
      </c>
      <c r="D155" s="1">
        <v>44872</v>
      </c>
      <c r="E155">
        <v>191</v>
      </c>
      <c r="F155">
        <v>1</v>
      </c>
      <c r="G155">
        <v>0</v>
      </c>
      <c r="H155">
        <v>6</v>
      </c>
      <c r="I155">
        <v>16</v>
      </c>
      <c r="J155">
        <v>0</v>
      </c>
      <c r="K155">
        <v>2</v>
      </c>
      <c r="L155">
        <v>0</v>
      </c>
      <c r="M155">
        <v>0</v>
      </c>
      <c r="N155">
        <v>405</v>
      </c>
      <c r="O155">
        <v>18</v>
      </c>
      <c r="P155">
        <v>24</v>
      </c>
      <c r="Q155">
        <v>4</v>
      </c>
      <c r="R155">
        <v>2338</v>
      </c>
      <c r="S155">
        <v>104</v>
      </c>
      <c r="T155">
        <v>260</v>
      </c>
      <c r="U155">
        <v>17</v>
      </c>
      <c r="V155">
        <v>1246</v>
      </c>
      <c r="W155">
        <v>15</v>
      </c>
      <c r="X155">
        <v>231</v>
      </c>
      <c r="Y155">
        <v>19</v>
      </c>
      <c r="Z155">
        <v>367</v>
      </c>
      <c r="AA155">
        <v>5</v>
      </c>
      <c r="AB155">
        <v>83</v>
      </c>
      <c r="AC155">
        <v>4</v>
      </c>
      <c r="AD155">
        <v>56</v>
      </c>
      <c r="AE155">
        <v>2</v>
      </c>
      <c r="AF155">
        <v>2</v>
      </c>
      <c r="AG155">
        <v>0</v>
      </c>
      <c r="AH155">
        <v>0</v>
      </c>
      <c r="AI155">
        <v>0</v>
      </c>
      <c r="AJ155">
        <v>0</v>
      </c>
      <c r="AK155">
        <v>0</v>
      </c>
      <c r="AL155">
        <v>0</v>
      </c>
      <c r="AM155">
        <v>0</v>
      </c>
      <c r="AN155">
        <v>0</v>
      </c>
      <c r="AO155">
        <v>0</v>
      </c>
      <c r="AP155">
        <v>0</v>
      </c>
      <c r="AQ155">
        <v>0</v>
      </c>
      <c r="AR155">
        <v>0</v>
      </c>
      <c r="AS155">
        <v>0</v>
      </c>
      <c r="AT155">
        <v>0</v>
      </c>
      <c r="AU155">
        <v>0</v>
      </c>
      <c r="AV155">
        <v>0</v>
      </c>
      <c r="AW155">
        <v>0</v>
      </c>
      <c r="AX155">
        <v>1</v>
      </c>
      <c r="AY155">
        <v>0</v>
      </c>
      <c r="AZ155">
        <v>162</v>
      </c>
      <c r="BA155">
        <v>2</v>
      </c>
      <c r="BB155">
        <v>352</v>
      </c>
      <c r="BC155">
        <v>1879</v>
      </c>
      <c r="BD155">
        <v>947</v>
      </c>
      <c r="BE155">
        <v>259</v>
      </c>
      <c r="BF155">
        <v>51</v>
      </c>
      <c r="BG155">
        <v>7546</v>
      </c>
      <c r="BH155">
        <v>0</v>
      </c>
      <c r="BI155">
        <v>34</v>
      </c>
      <c r="BJ155">
        <v>2959</v>
      </c>
      <c r="BK155">
        <v>159</v>
      </c>
      <c r="BL155">
        <v>4083</v>
      </c>
      <c r="BM155">
        <v>72</v>
      </c>
      <c r="BN155">
        <v>1</v>
      </c>
      <c r="BO155">
        <v>0</v>
      </c>
      <c r="BP155">
        <v>0</v>
      </c>
      <c r="BQ155">
        <v>0</v>
      </c>
      <c r="BR155">
        <v>54</v>
      </c>
      <c r="BS155">
        <v>1</v>
      </c>
      <c r="BT155">
        <v>167</v>
      </c>
      <c r="BU155">
        <v>265</v>
      </c>
      <c r="BV155">
        <v>21</v>
      </c>
      <c r="BW155">
        <v>109</v>
      </c>
      <c r="BX155">
        <v>28</v>
      </c>
      <c r="BY155">
        <v>547</v>
      </c>
      <c r="BZ155">
        <v>1</v>
      </c>
      <c r="CA155">
        <v>0</v>
      </c>
      <c r="CB155">
        <v>122</v>
      </c>
      <c r="CC155">
        <v>2</v>
      </c>
      <c r="CD155">
        <v>310</v>
      </c>
      <c r="CE155">
        <v>1395</v>
      </c>
      <c r="CF155">
        <v>688</v>
      </c>
      <c r="CG155">
        <v>153</v>
      </c>
      <c r="CH155">
        <v>45</v>
      </c>
      <c r="CI155">
        <v>2337</v>
      </c>
    </row>
    <row r="156" spans="1:87" x14ac:dyDescent="0.25">
      <c r="A156" t="s">
        <v>405</v>
      </c>
      <c r="B156" t="s">
        <v>619</v>
      </c>
      <c r="C156" t="s">
        <v>650</v>
      </c>
      <c r="D156" s="1">
        <v>44872</v>
      </c>
      <c r="E156">
        <v>176</v>
      </c>
      <c r="F156">
        <v>8</v>
      </c>
      <c r="G156">
        <v>1</v>
      </c>
      <c r="H156">
        <v>5</v>
      </c>
      <c r="I156">
        <v>14</v>
      </c>
      <c r="J156">
        <v>10</v>
      </c>
      <c r="K156">
        <v>3</v>
      </c>
      <c r="L156">
        <v>0</v>
      </c>
      <c r="M156">
        <v>0</v>
      </c>
      <c r="N156">
        <v>664</v>
      </c>
      <c r="O156">
        <v>23</v>
      </c>
      <c r="P156">
        <v>49</v>
      </c>
      <c r="Q156">
        <v>13</v>
      </c>
      <c r="R156">
        <v>2004</v>
      </c>
      <c r="S156">
        <v>18</v>
      </c>
      <c r="T156">
        <v>255</v>
      </c>
      <c r="U156">
        <v>118</v>
      </c>
      <c r="V156">
        <v>1039</v>
      </c>
      <c r="W156">
        <v>10</v>
      </c>
      <c r="X156">
        <v>47</v>
      </c>
      <c r="Y156">
        <v>201</v>
      </c>
      <c r="Z156">
        <v>263</v>
      </c>
      <c r="AA156">
        <v>6</v>
      </c>
      <c r="AB156">
        <v>10</v>
      </c>
      <c r="AC156">
        <v>48</v>
      </c>
      <c r="AD156">
        <v>87</v>
      </c>
      <c r="AE156">
        <v>3</v>
      </c>
      <c r="AF156">
        <v>4</v>
      </c>
      <c r="AG156">
        <v>2</v>
      </c>
      <c r="AH156">
        <v>0</v>
      </c>
      <c r="AI156">
        <v>0</v>
      </c>
      <c r="AJ156">
        <v>0</v>
      </c>
      <c r="AK156">
        <v>0</v>
      </c>
      <c r="AL156">
        <v>0</v>
      </c>
      <c r="AM156">
        <v>0</v>
      </c>
      <c r="AN156">
        <v>0</v>
      </c>
      <c r="AO156">
        <v>0</v>
      </c>
      <c r="AP156">
        <v>0</v>
      </c>
      <c r="AQ156">
        <v>0</v>
      </c>
      <c r="AR156">
        <v>0</v>
      </c>
      <c r="AS156">
        <v>0</v>
      </c>
      <c r="AT156">
        <v>0</v>
      </c>
      <c r="AU156">
        <v>0</v>
      </c>
      <c r="AV156">
        <v>0</v>
      </c>
      <c r="AW156">
        <v>0</v>
      </c>
      <c r="AX156">
        <v>8</v>
      </c>
      <c r="AY156">
        <v>1</v>
      </c>
      <c r="AZ156">
        <v>143</v>
      </c>
      <c r="BA156">
        <v>3</v>
      </c>
      <c r="BB156">
        <v>562</v>
      </c>
      <c r="BC156">
        <v>1543</v>
      </c>
      <c r="BD156">
        <v>746</v>
      </c>
      <c r="BE156">
        <v>191</v>
      </c>
      <c r="BF156">
        <v>78</v>
      </c>
      <c r="BG156">
        <v>5599</v>
      </c>
      <c r="BH156">
        <v>0</v>
      </c>
      <c r="BI156">
        <v>34</v>
      </c>
      <c r="BJ156">
        <v>112</v>
      </c>
      <c r="BK156">
        <v>2554</v>
      </c>
      <c r="BL156">
        <v>2668</v>
      </c>
      <c r="BM156">
        <v>62</v>
      </c>
      <c r="BN156">
        <v>7</v>
      </c>
      <c r="BO156">
        <v>1</v>
      </c>
      <c r="BP156">
        <v>5</v>
      </c>
      <c r="BQ156">
        <v>1</v>
      </c>
      <c r="BR156">
        <v>48</v>
      </c>
      <c r="BS156">
        <v>1</v>
      </c>
      <c r="BT156">
        <v>247</v>
      </c>
      <c r="BU156">
        <v>162</v>
      </c>
      <c r="BV156">
        <v>9</v>
      </c>
      <c r="BW156">
        <v>39</v>
      </c>
      <c r="BX156">
        <v>42</v>
      </c>
      <c r="BY156">
        <v>336</v>
      </c>
      <c r="BZ156">
        <v>8</v>
      </c>
      <c r="CA156">
        <v>1</v>
      </c>
      <c r="CB156">
        <v>115</v>
      </c>
      <c r="CC156">
        <v>3</v>
      </c>
      <c r="CD156">
        <v>503</v>
      </c>
      <c r="CE156">
        <v>1109</v>
      </c>
      <c r="CF156">
        <v>545</v>
      </c>
      <c r="CG156">
        <v>115</v>
      </c>
      <c r="CH156">
        <v>66</v>
      </c>
      <c r="CI156">
        <v>1342</v>
      </c>
    </row>
    <row r="157" spans="1:87" x14ac:dyDescent="0.25">
      <c r="A157" t="s">
        <v>651</v>
      </c>
      <c r="B157" t="s">
        <v>652</v>
      </c>
      <c r="C157" t="s">
        <v>653</v>
      </c>
      <c r="D157" s="1">
        <v>44872</v>
      </c>
      <c r="E157">
        <v>88</v>
      </c>
      <c r="F157">
        <v>3</v>
      </c>
      <c r="G157">
        <v>0</v>
      </c>
      <c r="H157">
        <v>4</v>
      </c>
      <c r="I157">
        <v>4</v>
      </c>
      <c r="J157">
        <v>1</v>
      </c>
      <c r="K157">
        <v>0</v>
      </c>
      <c r="L157">
        <v>0</v>
      </c>
      <c r="M157">
        <v>0</v>
      </c>
      <c r="N157">
        <v>360</v>
      </c>
      <c r="O157">
        <v>19</v>
      </c>
      <c r="P157">
        <v>8</v>
      </c>
      <c r="Q157">
        <v>4</v>
      </c>
      <c r="R157">
        <v>621</v>
      </c>
      <c r="S157">
        <v>17</v>
      </c>
      <c r="T157">
        <v>58</v>
      </c>
      <c r="U157">
        <v>21</v>
      </c>
      <c r="V157">
        <v>691</v>
      </c>
      <c r="W157">
        <v>6</v>
      </c>
      <c r="X157">
        <v>73</v>
      </c>
      <c r="Y157">
        <v>19</v>
      </c>
      <c r="Z157">
        <v>83</v>
      </c>
      <c r="AA157">
        <v>0</v>
      </c>
      <c r="AB157">
        <v>9</v>
      </c>
      <c r="AC157">
        <v>4</v>
      </c>
      <c r="AD157">
        <v>29</v>
      </c>
      <c r="AE157">
        <v>0</v>
      </c>
      <c r="AF157">
        <v>0</v>
      </c>
      <c r="AG157">
        <v>0</v>
      </c>
      <c r="AH157">
        <v>0</v>
      </c>
      <c r="AI157">
        <v>0</v>
      </c>
      <c r="AJ157">
        <v>0</v>
      </c>
      <c r="AK157">
        <v>0</v>
      </c>
      <c r="AL157">
        <v>0</v>
      </c>
      <c r="AM157">
        <v>0</v>
      </c>
      <c r="AN157">
        <v>0</v>
      </c>
      <c r="AO157">
        <v>0</v>
      </c>
      <c r="AP157">
        <v>0</v>
      </c>
      <c r="AQ157">
        <v>0</v>
      </c>
      <c r="AR157">
        <v>0</v>
      </c>
      <c r="AS157">
        <v>0</v>
      </c>
      <c r="AT157">
        <v>0</v>
      </c>
      <c r="AU157">
        <v>0</v>
      </c>
      <c r="AV157">
        <v>0</v>
      </c>
      <c r="AW157">
        <v>0</v>
      </c>
      <c r="AX157">
        <v>3</v>
      </c>
      <c r="AY157">
        <v>0</v>
      </c>
      <c r="AZ157">
        <v>78</v>
      </c>
      <c r="BA157">
        <v>0</v>
      </c>
      <c r="BB157">
        <v>326</v>
      </c>
      <c r="BC157">
        <v>507</v>
      </c>
      <c r="BD157">
        <v>587</v>
      </c>
      <c r="BE157">
        <v>69</v>
      </c>
      <c r="BF157">
        <v>29</v>
      </c>
      <c r="BG157">
        <v>2809</v>
      </c>
      <c r="BH157">
        <v>0</v>
      </c>
      <c r="BI157">
        <v>39</v>
      </c>
      <c r="BJ157">
        <v>404</v>
      </c>
      <c r="BK157">
        <v>171</v>
      </c>
      <c r="BL157">
        <v>2125</v>
      </c>
      <c r="BM157">
        <v>50</v>
      </c>
      <c r="BN157">
        <v>3</v>
      </c>
      <c r="BO157">
        <v>0</v>
      </c>
      <c r="BP157">
        <v>3</v>
      </c>
      <c r="BQ157">
        <v>0</v>
      </c>
      <c r="BR157">
        <v>40</v>
      </c>
      <c r="BS157">
        <v>0</v>
      </c>
      <c r="BT157">
        <v>235</v>
      </c>
      <c r="BU157">
        <v>249</v>
      </c>
      <c r="BV157">
        <v>4</v>
      </c>
      <c r="BW157">
        <v>511</v>
      </c>
      <c r="BX157">
        <v>19</v>
      </c>
      <c r="BY157">
        <v>191</v>
      </c>
      <c r="BZ157">
        <v>3</v>
      </c>
      <c r="CA157">
        <v>0</v>
      </c>
      <c r="CB157">
        <v>72</v>
      </c>
      <c r="CC157">
        <v>0</v>
      </c>
      <c r="CD157">
        <v>312</v>
      </c>
      <c r="CE157">
        <v>426</v>
      </c>
      <c r="CF157">
        <v>516</v>
      </c>
      <c r="CG157">
        <v>54</v>
      </c>
      <c r="CH157">
        <v>29</v>
      </c>
      <c r="CI157">
        <v>1687</v>
      </c>
    </row>
    <row r="158" spans="1:87" x14ac:dyDescent="0.25">
      <c r="A158" t="s">
        <v>651</v>
      </c>
      <c r="B158" t="s">
        <v>654</v>
      </c>
      <c r="C158" t="s">
        <v>655</v>
      </c>
      <c r="D158" s="1">
        <v>44872</v>
      </c>
      <c r="E158">
        <v>74</v>
      </c>
      <c r="F158">
        <v>0</v>
      </c>
      <c r="G158">
        <v>0</v>
      </c>
      <c r="H158">
        <v>2</v>
      </c>
      <c r="I158">
        <v>1</v>
      </c>
      <c r="J158">
        <v>2</v>
      </c>
      <c r="K158">
        <v>3</v>
      </c>
      <c r="L158">
        <v>0</v>
      </c>
      <c r="M158">
        <v>0</v>
      </c>
      <c r="N158">
        <v>273</v>
      </c>
      <c r="O158">
        <v>7</v>
      </c>
      <c r="P158">
        <v>14</v>
      </c>
      <c r="Q158">
        <v>0</v>
      </c>
      <c r="R158">
        <v>903</v>
      </c>
      <c r="S158">
        <v>20</v>
      </c>
      <c r="T158">
        <v>112</v>
      </c>
      <c r="U158">
        <v>12</v>
      </c>
      <c r="V158">
        <v>517</v>
      </c>
      <c r="W158">
        <v>6</v>
      </c>
      <c r="X158">
        <v>82</v>
      </c>
      <c r="Y158">
        <v>37</v>
      </c>
      <c r="Z158">
        <v>136</v>
      </c>
      <c r="AA158">
        <v>1</v>
      </c>
      <c r="AB158">
        <v>17</v>
      </c>
      <c r="AC158">
        <v>1</v>
      </c>
      <c r="AD158">
        <v>17</v>
      </c>
      <c r="AE158">
        <v>2</v>
      </c>
      <c r="AF158">
        <v>0</v>
      </c>
      <c r="AG158">
        <v>0</v>
      </c>
      <c r="AH158">
        <v>0</v>
      </c>
      <c r="AI158">
        <v>0</v>
      </c>
      <c r="AJ158">
        <v>0</v>
      </c>
      <c r="AK158">
        <v>0</v>
      </c>
      <c r="AL158">
        <v>0</v>
      </c>
      <c r="AM158">
        <v>0</v>
      </c>
      <c r="AN158">
        <v>0</v>
      </c>
      <c r="AO158">
        <v>0</v>
      </c>
      <c r="AP158">
        <v>0</v>
      </c>
      <c r="AQ158">
        <v>0</v>
      </c>
      <c r="AR158">
        <v>0</v>
      </c>
      <c r="AS158">
        <v>0</v>
      </c>
      <c r="AT158">
        <v>0</v>
      </c>
      <c r="AU158">
        <v>0</v>
      </c>
      <c r="AV158">
        <v>0</v>
      </c>
      <c r="AW158">
        <v>0</v>
      </c>
      <c r="AX158">
        <v>0</v>
      </c>
      <c r="AY158">
        <v>0</v>
      </c>
      <c r="AZ158">
        <v>68</v>
      </c>
      <c r="BA158">
        <v>3</v>
      </c>
      <c r="BB158">
        <v>245</v>
      </c>
      <c r="BC158">
        <v>728</v>
      </c>
      <c r="BD158">
        <v>379</v>
      </c>
      <c r="BE158">
        <v>114</v>
      </c>
      <c r="BF158">
        <v>15</v>
      </c>
      <c r="BG158">
        <v>2718</v>
      </c>
      <c r="BH158">
        <v>0</v>
      </c>
      <c r="BI158">
        <v>11</v>
      </c>
      <c r="BJ158">
        <v>712</v>
      </c>
      <c r="BK158">
        <v>261</v>
      </c>
      <c r="BL158">
        <v>1646</v>
      </c>
      <c r="BM158">
        <v>24</v>
      </c>
      <c r="BN158">
        <v>0</v>
      </c>
      <c r="BO158">
        <v>0</v>
      </c>
      <c r="BP158">
        <v>0</v>
      </c>
      <c r="BQ158">
        <v>0</v>
      </c>
      <c r="BR158">
        <v>20</v>
      </c>
      <c r="BS158">
        <v>2</v>
      </c>
      <c r="BT158">
        <v>120</v>
      </c>
      <c r="BU158">
        <v>71</v>
      </c>
      <c r="BV158">
        <v>6</v>
      </c>
      <c r="BW158">
        <v>27</v>
      </c>
      <c r="BX158">
        <v>7</v>
      </c>
      <c r="BY158">
        <v>132</v>
      </c>
      <c r="BZ158">
        <v>0</v>
      </c>
      <c r="CA158">
        <v>0</v>
      </c>
      <c r="CB158">
        <v>58</v>
      </c>
      <c r="CC158">
        <v>3</v>
      </c>
      <c r="CD158">
        <v>222</v>
      </c>
      <c r="CE158">
        <v>552</v>
      </c>
      <c r="CF158">
        <v>285</v>
      </c>
      <c r="CG158">
        <v>70</v>
      </c>
      <c r="CH158">
        <v>13</v>
      </c>
      <c r="CI158">
        <v>940</v>
      </c>
    </row>
    <row r="159" spans="1:87" x14ac:dyDescent="0.25">
      <c r="A159" t="s">
        <v>651</v>
      </c>
      <c r="B159" t="s">
        <v>656</v>
      </c>
      <c r="C159" t="s">
        <v>657</v>
      </c>
      <c r="D159" s="1">
        <v>44872</v>
      </c>
      <c r="E159">
        <v>91</v>
      </c>
      <c r="F159">
        <v>1</v>
      </c>
      <c r="G159">
        <v>0</v>
      </c>
      <c r="H159">
        <v>3</v>
      </c>
      <c r="I159">
        <v>6</v>
      </c>
      <c r="J159">
        <v>3</v>
      </c>
      <c r="K159">
        <v>0</v>
      </c>
      <c r="L159">
        <v>0</v>
      </c>
      <c r="M159">
        <v>0</v>
      </c>
      <c r="N159">
        <v>217</v>
      </c>
      <c r="O159">
        <v>13</v>
      </c>
      <c r="P159">
        <v>8</v>
      </c>
      <c r="Q159">
        <v>4</v>
      </c>
      <c r="R159">
        <v>742</v>
      </c>
      <c r="S159">
        <v>11</v>
      </c>
      <c r="T159">
        <v>130</v>
      </c>
      <c r="U159">
        <v>9</v>
      </c>
      <c r="V159">
        <v>415</v>
      </c>
      <c r="W159">
        <v>4</v>
      </c>
      <c r="X159">
        <v>68</v>
      </c>
      <c r="Y159">
        <v>33</v>
      </c>
      <c r="Z159">
        <v>75</v>
      </c>
      <c r="AA159">
        <v>1</v>
      </c>
      <c r="AB159">
        <v>18</v>
      </c>
      <c r="AC159">
        <v>5</v>
      </c>
      <c r="AD159">
        <v>10</v>
      </c>
      <c r="AE159">
        <v>0</v>
      </c>
      <c r="AF159">
        <v>0</v>
      </c>
      <c r="AG159">
        <v>0</v>
      </c>
      <c r="AH159">
        <v>0</v>
      </c>
      <c r="AI159">
        <v>0</v>
      </c>
      <c r="AJ159">
        <v>0</v>
      </c>
      <c r="AK159">
        <v>0</v>
      </c>
      <c r="AL159">
        <v>0</v>
      </c>
      <c r="AM159">
        <v>0</v>
      </c>
      <c r="AN159">
        <v>0</v>
      </c>
      <c r="AO159">
        <v>0</v>
      </c>
      <c r="AP159">
        <v>0</v>
      </c>
      <c r="AQ159">
        <v>0</v>
      </c>
      <c r="AR159">
        <v>0</v>
      </c>
      <c r="AS159">
        <v>0</v>
      </c>
      <c r="AT159">
        <v>0</v>
      </c>
      <c r="AU159">
        <v>0</v>
      </c>
      <c r="AV159">
        <v>0</v>
      </c>
      <c r="AW159">
        <v>0</v>
      </c>
      <c r="AX159">
        <v>1</v>
      </c>
      <c r="AY159">
        <v>0</v>
      </c>
      <c r="AZ159">
        <v>75</v>
      </c>
      <c r="BA159">
        <v>0</v>
      </c>
      <c r="BB159">
        <v>190</v>
      </c>
      <c r="BC159">
        <v>571</v>
      </c>
      <c r="BD159">
        <v>303</v>
      </c>
      <c r="BE159">
        <v>46</v>
      </c>
      <c r="BF159">
        <v>8</v>
      </c>
      <c r="BG159">
        <v>2210</v>
      </c>
      <c r="BH159">
        <v>0</v>
      </c>
      <c r="BI159">
        <v>20</v>
      </c>
      <c r="BJ159">
        <v>680</v>
      </c>
      <c r="BK159">
        <v>220</v>
      </c>
      <c r="BL159">
        <v>1184</v>
      </c>
      <c r="BM159">
        <v>33</v>
      </c>
      <c r="BN159">
        <v>1</v>
      </c>
      <c r="BO159">
        <v>0</v>
      </c>
      <c r="BP159">
        <v>0</v>
      </c>
      <c r="BQ159">
        <v>0</v>
      </c>
      <c r="BR159">
        <v>27</v>
      </c>
      <c r="BS159">
        <v>0</v>
      </c>
      <c r="BT159">
        <v>72</v>
      </c>
      <c r="BU159">
        <v>48</v>
      </c>
      <c r="BV159">
        <v>1</v>
      </c>
      <c r="BW159">
        <v>16</v>
      </c>
      <c r="BX159">
        <v>2</v>
      </c>
      <c r="BY159">
        <v>93</v>
      </c>
      <c r="BZ159">
        <v>1</v>
      </c>
      <c r="CA159">
        <v>0</v>
      </c>
      <c r="CB159">
        <v>58</v>
      </c>
      <c r="CC159">
        <v>0</v>
      </c>
      <c r="CD159">
        <v>163</v>
      </c>
      <c r="CE159">
        <v>381</v>
      </c>
      <c r="CF159">
        <v>197</v>
      </c>
      <c r="CG159">
        <v>26</v>
      </c>
      <c r="CH159">
        <v>7</v>
      </c>
      <c r="CI159">
        <v>505</v>
      </c>
    </row>
    <row r="160" spans="1:87" x14ac:dyDescent="0.25">
      <c r="A160" t="s">
        <v>651</v>
      </c>
      <c r="B160" t="s">
        <v>656</v>
      </c>
      <c r="C160" t="s">
        <v>658</v>
      </c>
      <c r="D160" s="1">
        <v>44872</v>
      </c>
      <c r="E160">
        <v>113</v>
      </c>
      <c r="F160">
        <v>0</v>
      </c>
      <c r="G160">
        <v>2</v>
      </c>
      <c r="H160">
        <v>0</v>
      </c>
      <c r="I160">
        <v>3</v>
      </c>
      <c r="J160">
        <v>3</v>
      </c>
      <c r="K160">
        <v>107</v>
      </c>
      <c r="L160">
        <v>5</v>
      </c>
      <c r="M160">
        <v>0</v>
      </c>
      <c r="N160">
        <v>556</v>
      </c>
      <c r="O160">
        <v>10</v>
      </c>
      <c r="P160">
        <v>30</v>
      </c>
      <c r="Q160">
        <v>8</v>
      </c>
      <c r="R160">
        <v>1489</v>
      </c>
      <c r="S160">
        <v>16</v>
      </c>
      <c r="T160">
        <v>165</v>
      </c>
      <c r="U160">
        <v>32</v>
      </c>
      <c r="V160">
        <v>1115</v>
      </c>
      <c r="W160">
        <v>5</v>
      </c>
      <c r="X160">
        <v>177</v>
      </c>
      <c r="Y160">
        <v>24</v>
      </c>
      <c r="Z160">
        <v>206</v>
      </c>
      <c r="AA160">
        <v>1</v>
      </c>
      <c r="AB160">
        <v>23</v>
      </c>
      <c r="AC160">
        <v>12</v>
      </c>
      <c r="AD160">
        <v>83</v>
      </c>
      <c r="AE160">
        <v>3</v>
      </c>
      <c r="AF160">
        <v>1</v>
      </c>
      <c r="AG160">
        <v>0</v>
      </c>
      <c r="AH160">
        <v>0</v>
      </c>
      <c r="AI160">
        <v>0</v>
      </c>
      <c r="AJ160">
        <v>0</v>
      </c>
      <c r="AK160">
        <v>0</v>
      </c>
      <c r="AL160">
        <v>0</v>
      </c>
      <c r="AM160">
        <v>0</v>
      </c>
      <c r="AN160">
        <v>0</v>
      </c>
      <c r="AO160">
        <v>0</v>
      </c>
      <c r="AP160">
        <v>0</v>
      </c>
      <c r="AQ160">
        <v>0</v>
      </c>
      <c r="AR160">
        <v>0</v>
      </c>
      <c r="AS160">
        <v>0</v>
      </c>
      <c r="AT160">
        <v>0</v>
      </c>
      <c r="AU160">
        <v>0</v>
      </c>
      <c r="AV160">
        <v>0</v>
      </c>
      <c r="AW160">
        <v>0</v>
      </c>
      <c r="AX160">
        <v>0</v>
      </c>
      <c r="AY160">
        <v>2</v>
      </c>
      <c r="AZ160">
        <v>103</v>
      </c>
      <c r="BA160">
        <v>97</v>
      </c>
      <c r="BB160">
        <v>499</v>
      </c>
      <c r="BC160">
        <v>1240</v>
      </c>
      <c r="BD160">
        <v>893</v>
      </c>
      <c r="BE160">
        <v>160</v>
      </c>
      <c r="BF160">
        <v>78</v>
      </c>
      <c r="BG160">
        <v>4271</v>
      </c>
      <c r="BH160">
        <v>0</v>
      </c>
      <c r="BI160">
        <v>20</v>
      </c>
      <c r="BJ160">
        <v>945</v>
      </c>
      <c r="BK160">
        <v>425</v>
      </c>
      <c r="BL160">
        <v>2684</v>
      </c>
      <c r="BM160">
        <v>44</v>
      </c>
      <c r="BN160">
        <v>0</v>
      </c>
      <c r="BO160">
        <v>2</v>
      </c>
      <c r="BP160">
        <v>0</v>
      </c>
      <c r="BQ160">
        <v>2</v>
      </c>
      <c r="BR160">
        <v>31</v>
      </c>
      <c r="BS160">
        <v>84</v>
      </c>
      <c r="BT160">
        <v>310</v>
      </c>
      <c r="BU160">
        <v>216</v>
      </c>
      <c r="BV160">
        <v>8</v>
      </c>
      <c r="BW160">
        <v>47</v>
      </c>
      <c r="BX160">
        <v>58</v>
      </c>
      <c r="BY160">
        <v>281</v>
      </c>
      <c r="BZ160">
        <v>0</v>
      </c>
      <c r="CA160">
        <v>2</v>
      </c>
      <c r="CB160">
        <v>87</v>
      </c>
      <c r="CC160">
        <v>96</v>
      </c>
      <c r="CD160">
        <v>446</v>
      </c>
      <c r="CE160">
        <v>947</v>
      </c>
      <c r="CF160">
        <v>717</v>
      </c>
      <c r="CG160">
        <v>88</v>
      </c>
      <c r="CH160">
        <v>74</v>
      </c>
      <c r="CI160">
        <v>1441</v>
      </c>
    </row>
    <row r="161" spans="1:87" x14ac:dyDescent="0.25">
      <c r="A161" t="s">
        <v>651</v>
      </c>
      <c r="B161" t="s">
        <v>652</v>
      </c>
      <c r="C161" t="s">
        <v>659</v>
      </c>
      <c r="D161" s="1">
        <v>44872</v>
      </c>
      <c r="E161">
        <v>166</v>
      </c>
      <c r="F161">
        <v>3</v>
      </c>
      <c r="G161">
        <v>1</v>
      </c>
      <c r="H161">
        <v>9</v>
      </c>
      <c r="I161">
        <v>8</v>
      </c>
      <c r="J161">
        <v>2</v>
      </c>
      <c r="K161">
        <v>3</v>
      </c>
      <c r="L161">
        <v>0</v>
      </c>
      <c r="M161">
        <v>0</v>
      </c>
      <c r="N161">
        <v>938</v>
      </c>
      <c r="O161">
        <v>44</v>
      </c>
      <c r="P161">
        <v>16</v>
      </c>
      <c r="Q161">
        <v>6</v>
      </c>
      <c r="R161">
        <v>1497</v>
      </c>
      <c r="S161">
        <v>57</v>
      </c>
      <c r="T161">
        <v>90</v>
      </c>
      <c r="U161">
        <v>25</v>
      </c>
      <c r="V161">
        <v>1526</v>
      </c>
      <c r="W161">
        <v>78</v>
      </c>
      <c r="X161">
        <v>103</v>
      </c>
      <c r="Y161">
        <v>45</v>
      </c>
      <c r="Z161">
        <v>272</v>
      </c>
      <c r="AA161">
        <v>13</v>
      </c>
      <c r="AB161">
        <v>11</v>
      </c>
      <c r="AC161">
        <v>14</v>
      </c>
      <c r="AD161">
        <v>82</v>
      </c>
      <c r="AE161">
        <v>5</v>
      </c>
      <c r="AF161">
        <v>1</v>
      </c>
      <c r="AG161">
        <v>0</v>
      </c>
      <c r="AH161">
        <v>0</v>
      </c>
      <c r="AI161">
        <v>0</v>
      </c>
      <c r="AJ161">
        <v>0</v>
      </c>
      <c r="AK161">
        <v>0</v>
      </c>
      <c r="AL161">
        <v>0</v>
      </c>
      <c r="AM161">
        <v>0</v>
      </c>
      <c r="AN161">
        <v>0</v>
      </c>
      <c r="AO161">
        <v>0</v>
      </c>
      <c r="AP161">
        <v>0</v>
      </c>
      <c r="AQ161">
        <v>0</v>
      </c>
      <c r="AR161">
        <v>0</v>
      </c>
      <c r="AS161">
        <v>0</v>
      </c>
      <c r="AT161">
        <v>0</v>
      </c>
      <c r="AU161">
        <v>0</v>
      </c>
      <c r="AV161">
        <v>0</v>
      </c>
      <c r="AW161">
        <v>0</v>
      </c>
      <c r="AX161">
        <v>3</v>
      </c>
      <c r="AY161">
        <v>1</v>
      </c>
      <c r="AZ161">
        <v>143</v>
      </c>
      <c r="BA161">
        <v>3</v>
      </c>
      <c r="BB161">
        <v>865</v>
      </c>
      <c r="BC161">
        <v>1296</v>
      </c>
      <c r="BD161">
        <v>1278</v>
      </c>
      <c r="BE161">
        <v>225</v>
      </c>
      <c r="BF161">
        <v>76</v>
      </c>
      <c r="BG161">
        <v>6706</v>
      </c>
      <c r="BH161">
        <v>0</v>
      </c>
      <c r="BI161">
        <v>178</v>
      </c>
      <c r="BJ161">
        <v>949</v>
      </c>
      <c r="BK161">
        <v>422</v>
      </c>
      <c r="BL161">
        <v>4970</v>
      </c>
      <c r="BM161">
        <v>93</v>
      </c>
      <c r="BN161">
        <v>3</v>
      </c>
      <c r="BO161">
        <v>0</v>
      </c>
      <c r="BP161">
        <v>3</v>
      </c>
      <c r="BQ161">
        <v>0</v>
      </c>
      <c r="BR161">
        <v>78</v>
      </c>
      <c r="BS161">
        <v>2</v>
      </c>
      <c r="BT161">
        <v>644</v>
      </c>
      <c r="BU161">
        <v>421</v>
      </c>
      <c r="BV161">
        <v>19</v>
      </c>
      <c r="BW161">
        <v>1131</v>
      </c>
      <c r="BX161">
        <v>62</v>
      </c>
      <c r="BY161">
        <v>470</v>
      </c>
      <c r="BZ161">
        <v>3</v>
      </c>
      <c r="CA161">
        <v>1</v>
      </c>
      <c r="CB161">
        <v>126</v>
      </c>
      <c r="CC161">
        <v>3</v>
      </c>
      <c r="CD161">
        <v>840</v>
      </c>
      <c r="CE161">
        <v>1043</v>
      </c>
      <c r="CF161">
        <v>1045</v>
      </c>
      <c r="CG161">
        <v>151</v>
      </c>
      <c r="CH161">
        <v>73</v>
      </c>
      <c r="CI161">
        <v>3527</v>
      </c>
    </row>
    <row r="162" spans="1:87" x14ac:dyDescent="0.25">
      <c r="A162" t="s">
        <v>651</v>
      </c>
      <c r="B162" t="s">
        <v>654</v>
      </c>
      <c r="C162" t="s">
        <v>660</v>
      </c>
      <c r="D162" s="1">
        <v>44872</v>
      </c>
      <c r="E162">
        <v>70</v>
      </c>
      <c r="F162">
        <v>1</v>
      </c>
      <c r="G162">
        <v>0</v>
      </c>
      <c r="H162">
        <v>2</v>
      </c>
      <c r="I162">
        <v>1</v>
      </c>
      <c r="J162">
        <v>0</v>
      </c>
      <c r="K162">
        <v>3</v>
      </c>
      <c r="L162">
        <v>0</v>
      </c>
      <c r="M162">
        <v>0</v>
      </c>
      <c r="N162">
        <v>311</v>
      </c>
      <c r="O162">
        <v>7</v>
      </c>
      <c r="P162">
        <v>11</v>
      </c>
      <c r="Q162">
        <v>2</v>
      </c>
      <c r="R162">
        <v>793</v>
      </c>
      <c r="S162">
        <v>8</v>
      </c>
      <c r="T162">
        <v>45</v>
      </c>
      <c r="U162">
        <v>22</v>
      </c>
      <c r="V162">
        <v>556</v>
      </c>
      <c r="W162">
        <v>2</v>
      </c>
      <c r="X162">
        <v>49</v>
      </c>
      <c r="Y162">
        <v>38</v>
      </c>
      <c r="Z162">
        <v>109</v>
      </c>
      <c r="AA162">
        <v>1</v>
      </c>
      <c r="AB162">
        <v>13</v>
      </c>
      <c r="AC162">
        <v>4</v>
      </c>
      <c r="AD162">
        <v>38</v>
      </c>
      <c r="AE162">
        <v>0</v>
      </c>
      <c r="AF162">
        <v>0</v>
      </c>
      <c r="AG162">
        <v>0</v>
      </c>
      <c r="AH162">
        <v>0</v>
      </c>
      <c r="AI162">
        <v>0</v>
      </c>
      <c r="AJ162">
        <v>0</v>
      </c>
      <c r="AK162">
        <v>0</v>
      </c>
      <c r="AL162">
        <v>0</v>
      </c>
      <c r="AM162">
        <v>0</v>
      </c>
      <c r="AN162">
        <v>0</v>
      </c>
      <c r="AO162">
        <v>0</v>
      </c>
      <c r="AP162">
        <v>0</v>
      </c>
      <c r="AQ162">
        <v>0</v>
      </c>
      <c r="AR162">
        <v>0</v>
      </c>
      <c r="AS162">
        <v>0</v>
      </c>
      <c r="AT162">
        <v>0</v>
      </c>
      <c r="AU162">
        <v>0</v>
      </c>
      <c r="AV162">
        <v>0</v>
      </c>
      <c r="AW162">
        <v>0</v>
      </c>
      <c r="AX162">
        <v>1</v>
      </c>
      <c r="AY162">
        <v>0</v>
      </c>
      <c r="AZ162">
        <v>64</v>
      </c>
      <c r="BA162">
        <v>3</v>
      </c>
      <c r="BB162">
        <v>289</v>
      </c>
      <c r="BC162">
        <v>704</v>
      </c>
      <c r="BD162">
        <v>461</v>
      </c>
      <c r="BE162">
        <v>84</v>
      </c>
      <c r="BF162">
        <v>38</v>
      </c>
      <c r="BG162">
        <v>2320</v>
      </c>
      <c r="BH162">
        <v>0</v>
      </c>
      <c r="BI162">
        <v>11</v>
      </c>
      <c r="BJ162">
        <v>384</v>
      </c>
      <c r="BK162">
        <v>337</v>
      </c>
      <c r="BL162">
        <v>1479</v>
      </c>
      <c r="BM162">
        <v>31</v>
      </c>
      <c r="BN162">
        <v>1</v>
      </c>
      <c r="BO162">
        <v>0</v>
      </c>
      <c r="BP162">
        <v>0</v>
      </c>
      <c r="BQ162">
        <v>0</v>
      </c>
      <c r="BR162">
        <v>21</v>
      </c>
      <c r="BS162">
        <v>2</v>
      </c>
      <c r="BT162">
        <v>181</v>
      </c>
      <c r="BU162">
        <v>82</v>
      </c>
      <c r="BV162">
        <v>4</v>
      </c>
      <c r="BW162">
        <v>33</v>
      </c>
      <c r="BX162">
        <v>9</v>
      </c>
      <c r="BY162">
        <v>131</v>
      </c>
      <c r="BZ162">
        <v>1</v>
      </c>
      <c r="CA162">
        <v>0</v>
      </c>
      <c r="CB162">
        <v>55</v>
      </c>
      <c r="CC162">
        <v>3</v>
      </c>
      <c r="CD162">
        <v>270</v>
      </c>
      <c r="CE162">
        <v>528</v>
      </c>
      <c r="CF162">
        <v>349</v>
      </c>
      <c r="CG162">
        <v>47</v>
      </c>
      <c r="CH162">
        <v>35</v>
      </c>
      <c r="CI162">
        <v>824</v>
      </c>
    </row>
    <row r="163" spans="1:87" x14ac:dyDescent="0.25">
      <c r="A163" t="s">
        <v>651</v>
      </c>
      <c r="B163" t="s">
        <v>656</v>
      </c>
      <c r="C163" t="s">
        <v>661</v>
      </c>
      <c r="D163" s="1">
        <v>44872</v>
      </c>
      <c r="E163">
        <v>105</v>
      </c>
      <c r="F163">
        <v>0</v>
      </c>
      <c r="G163">
        <v>1</v>
      </c>
      <c r="H163">
        <v>1</v>
      </c>
      <c r="I163">
        <v>9</v>
      </c>
      <c r="J163">
        <v>3</v>
      </c>
      <c r="K163">
        <v>12</v>
      </c>
      <c r="L163">
        <v>1</v>
      </c>
      <c r="M163">
        <v>0</v>
      </c>
      <c r="N163">
        <v>487</v>
      </c>
      <c r="O163">
        <v>17</v>
      </c>
      <c r="P163">
        <v>18</v>
      </c>
      <c r="Q163">
        <v>9</v>
      </c>
      <c r="R163">
        <v>1214</v>
      </c>
      <c r="S163">
        <v>18</v>
      </c>
      <c r="T163">
        <v>139</v>
      </c>
      <c r="U163">
        <v>53</v>
      </c>
      <c r="V163">
        <v>962</v>
      </c>
      <c r="W163">
        <v>6</v>
      </c>
      <c r="X163">
        <v>136</v>
      </c>
      <c r="Y163">
        <v>88</v>
      </c>
      <c r="Z163">
        <v>178</v>
      </c>
      <c r="AA163">
        <v>2</v>
      </c>
      <c r="AB163">
        <v>26</v>
      </c>
      <c r="AC163">
        <v>4</v>
      </c>
      <c r="AD163">
        <v>58</v>
      </c>
      <c r="AE163">
        <v>2</v>
      </c>
      <c r="AF163">
        <v>0</v>
      </c>
      <c r="AG163">
        <v>0</v>
      </c>
      <c r="AH163">
        <v>0</v>
      </c>
      <c r="AI163">
        <v>0</v>
      </c>
      <c r="AJ163">
        <v>0</v>
      </c>
      <c r="AK163">
        <v>0</v>
      </c>
      <c r="AL163">
        <v>0</v>
      </c>
      <c r="AM163">
        <v>0</v>
      </c>
      <c r="AN163">
        <v>0</v>
      </c>
      <c r="AO163">
        <v>0</v>
      </c>
      <c r="AP163">
        <v>0</v>
      </c>
      <c r="AQ163">
        <v>0</v>
      </c>
      <c r="AR163">
        <v>0</v>
      </c>
      <c r="AS163">
        <v>0</v>
      </c>
      <c r="AT163">
        <v>0</v>
      </c>
      <c r="AU163">
        <v>0</v>
      </c>
      <c r="AV163">
        <v>0</v>
      </c>
      <c r="AW163">
        <v>0</v>
      </c>
      <c r="AX163">
        <v>0</v>
      </c>
      <c r="AY163">
        <v>1</v>
      </c>
      <c r="AZ163">
        <v>91</v>
      </c>
      <c r="BA163">
        <v>11</v>
      </c>
      <c r="BB163">
        <v>439</v>
      </c>
      <c r="BC163">
        <v>977</v>
      </c>
      <c r="BD163">
        <v>712</v>
      </c>
      <c r="BE163">
        <v>137</v>
      </c>
      <c r="BF163">
        <v>55</v>
      </c>
      <c r="BG163">
        <v>3440</v>
      </c>
      <c r="BH163">
        <v>0</v>
      </c>
      <c r="BI163">
        <v>9</v>
      </c>
      <c r="BJ163">
        <v>928</v>
      </c>
      <c r="BK163">
        <v>421</v>
      </c>
      <c r="BL163">
        <v>1953</v>
      </c>
      <c r="BM163">
        <v>48</v>
      </c>
      <c r="BN163">
        <v>0</v>
      </c>
      <c r="BO163">
        <v>1</v>
      </c>
      <c r="BP163">
        <v>0</v>
      </c>
      <c r="BQ163">
        <v>1</v>
      </c>
      <c r="BR163">
        <v>35</v>
      </c>
      <c r="BS163">
        <v>4</v>
      </c>
      <c r="BT163">
        <v>273</v>
      </c>
      <c r="BU163">
        <v>184</v>
      </c>
      <c r="BV163">
        <v>9</v>
      </c>
      <c r="BW163">
        <v>45</v>
      </c>
      <c r="BX163">
        <v>23</v>
      </c>
      <c r="BY163">
        <v>324</v>
      </c>
      <c r="BZ163">
        <v>0</v>
      </c>
      <c r="CA163">
        <v>1</v>
      </c>
      <c r="CB163">
        <v>80</v>
      </c>
      <c r="CC163">
        <v>10</v>
      </c>
      <c r="CD163">
        <v>421</v>
      </c>
      <c r="CE163">
        <v>756</v>
      </c>
      <c r="CF163">
        <v>566</v>
      </c>
      <c r="CG163">
        <v>88</v>
      </c>
      <c r="CH163">
        <v>50</v>
      </c>
      <c r="CI163">
        <v>1078</v>
      </c>
    </row>
    <row r="164" spans="1:87" x14ac:dyDescent="0.25">
      <c r="A164" t="s">
        <v>651</v>
      </c>
      <c r="B164" t="s">
        <v>654</v>
      </c>
      <c r="C164" t="s">
        <v>662</v>
      </c>
      <c r="D164" s="1">
        <v>44872</v>
      </c>
      <c r="E164">
        <v>87</v>
      </c>
      <c r="F164">
        <v>7</v>
      </c>
      <c r="G164">
        <v>1</v>
      </c>
      <c r="H164">
        <v>3</v>
      </c>
      <c r="I164">
        <v>4</v>
      </c>
      <c r="J164">
        <v>0</v>
      </c>
      <c r="K164">
        <v>21</v>
      </c>
      <c r="L164">
        <v>1</v>
      </c>
      <c r="M164">
        <v>0</v>
      </c>
      <c r="N164">
        <v>418</v>
      </c>
      <c r="O164">
        <v>12</v>
      </c>
      <c r="P164">
        <v>13</v>
      </c>
      <c r="Q164">
        <v>5</v>
      </c>
      <c r="R164">
        <v>1083</v>
      </c>
      <c r="S164">
        <v>13</v>
      </c>
      <c r="T164">
        <v>102</v>
      </c>
      <c r="U164">
        <v>35</v>
      </c>
      <c r="V164">
        <v>651</v>
      </c>
      <c r="W164">
        <v>5</v>
      </c>
      <c r="X164">
        <v>108</v>
      </c>
      <c r="Y164">
        <v>34</v>
      </c>
      <c r="Z164">
        <v>228</v>
      </c>
      <c r="AA164">
        <v>2</v>
      </c>
      <c r="AB164">
        <v>24</v>
      </c>
      <c r="AC164">
        <v>16</v>
      </c>
      <c r="AD164">
        <v>97</v>
      </c>
      <c r="AE164">
        <v>1</v>
      </c>
      <c r="AF164">
        <v>0</v>
      </c>
      <c r="AG164">
        <v>0</v>
      </c>
      <c r="AH164">
        <v>0</v>
      </c>
      <c r="AI164">
        <v>0</v>
      </c>
      <c r="AJ164">
        <v>0</v>
      </c>
      <c r="AK164">
        <v>0</v>
      </c>
      <c r="AL164">
        <v>0</v>
      </c>
      <c r="AM164">
        <v>0</v>
      </c>
      <c r="AN164">
        <v>0</v>
      </c>
      <c r="AO164">
        <v>0</v>
      </c>
      <c r="AP164">
        <v>0</v>
      </c>
      <c r="AQ164">
        <v>0</v>
      </c>
      <c r="AR164">
        <v>0</v>
      </c>
      <c r="AS164">
        <v>0</v>
      </c>
      <c r="AT164">
        <v>0</v>
      </c>
      <c r="AU164">
        <v>0</v>
      </c>
      <c r="AV164">
        <v>0</v>
      </c>
      <c r="AW164">
        <v>0</v>
      </c>
      <c r="AX164">
        <v>6</v>
      </c>
      <c r="AY164">
        <v>1</v>
      </c>
      <c r="AZ164">
        <v>79</v>
      </c>
      <c r="BA164">
        <v>19</v>
      </c>
      <c r="BB164">
        <v>385</v>
      </c>
      <c r="BC164">
        <v>898</v>
      </c>
      <c r="BD164">
        <v>493</v>
      </c>
      <c r="BE164">
        <v>171</v>
      </c>
      <c r="BF164">
        <v>94</v>
      </c>
      <c r="BG164">
        <v>2903</v>
      </c>
      <c r="BH164">
        <v>0</v>
      </c>
      <c r="BI164">
        <v>10</v>
      </c>
      <c r="BJ164">
        <v>621</v>
      </c>
      <c r="BK164">
        <v>382</v>
      </c>
      <c r="BL164">
        <v>1753</v>
      </c>
      <c r="BM164">
        <v>36</v>
      </c>
      <c r="BN164">
        <v>2</v>
      </c>
      <c r="BO164">
        <v>1</v>
      </c>
      <c r="BP164">
        <v>1</v>
      </c>
      <c r="BQ164">
        <v>1</v>
      </c>
      <c r="BR164">
        <v>27</v>
      </c>
      <c r="BS164">
        <v>15</v>
      </c>
      <c r="BT164">
        <v>174</v>
      </c>
      <c r="BU164">
        <v>95</v>
      </c>
      <c r="BV164">
        <v>7</v>
      </c>
      <c r="BW164">
        <v>32</v>
      </c>
      <c r="BX164">
        <v>38</v>
      </c>
      <c r="BY164">
        <v>180</v>
      </c>
      <c r="BZ164">
        <v>6</v>
      </c>
      <c r="CA164">
        <v>1</v>
      </c>
      <c r="CB164">
        <v>69</v>
      </c>
      <c r="CC164">
        <v>19</v>
      </c>
      <c r="CD164">
        <v>345</v>
      </c>
      <c r="CE164">
        <v>650</v>
      </c>
      <c r="CF164">
        <v>355</v>
      </c>
      <c r="CG164">
        <v>105</v>
      </c>
      <c r="CH164">
        <v>86</v>
      </c>
      <c r="CI164">
        <v>846</v>
      </c>
    </row>
    <row r="165" spans="1:87" x14ac:dyDescent="0.25">
      <c r="A165" t="s">
        <v>651</v>
      </c>
      <c r="B165" t="s">
        <v>663</v>
      </c>
      <c r="C165" t="s">
        <v>664</v>
      </c>
      <c r="D165" s="1">
        <v>44872</v>
      </c>
      <c r="E165">
        <v>140</v>
      </c>
      <c r="F165">
        <v>1</v>
      </c>
      <c r="G165">
        <v>0</v>
      </c>
      <c r="H165">
        <v>2</v>
      </c>
      <c r="I165">
        <v>2</v>
      </c>
      <c r="J165">
        <v>2</v>
      </c>
      <c r="K165">
        <v>0</v>
      </c>
      <c r="L165">
        <v>0</v>
      </c>
      <c r="M165">
        <v>0</v>
      </c>
      <c r="N165">
        <v>673</v>
      </c>
      <c r="O165">
        <v>50</v>
      </c>
      <c r="P165">
        <v>3</v>
      </c>
      <c r="Q165">
        <v>6</v>
      </c>
      <c r="R165">
        <v>1013</v>
      </c>
      <c r="S165">
        <v>20</v>
      </c>
      <c r="T165">
        <v>59</v>
      </c>
      <c r="U165">
        <v>32</v>
      </c>
      <c r="V165">
        <v>908</v>
      </c>
      <c r="W165">
        <v>40</v>
      </c>
      <c r="X165">
        <v>10</v>
      </c>
      <c r="Y165">
        <v>86</v>
      </c>
      <c r="Z165">
        <v>115</v>
      </c>
      <c r="AA165">
        <v>4</v>
      </c>
      <c r="AB165">
        <v>6</v>
      </c>
      <c r="AC165">
        <v>11</v>
      </c>
      <c r="AD165">
        <v>28</v>
      </c>
      <c r="AE165">
        <v>0</v>
      </c>
      <c r="AF165">
        <v>0</v>
      </c>
      <c r="AG165">
        <v>0</v>
      </c>
      <c r="AH165">
        <v>0</v>
      </c>
      <c r="AI165">
        <v>0</v>
      </c>
      <c r="AJ165">
        <v>0</v>
      </c>
      <c r="AK165">
        <v>0</v>
      </c>
      <c r="AL165">
        <v>0</v>
      </c>
      <c r="AM165">
        <v>0</v>
      </c>
      <c r="AN165">
        <v>0</v>
      </c>
      <c r="AO165">
        <v>0</v>
      </c>
      <c r="AP165">
        <v>0</v>
      </c>
      <c r="AQ165">
        <v>0</v>
      </c>
      <c r="AR165">
        <v>0</v>
      </c>
      <c r="AS165">
        <v>0</v>
      </c>
      <c r="AT165">
        <v>0</v>
      </c>
      <c r="AU165">
        <v>0</v>
      </c>
      <c r="AV165">
        <v>0</v>
      </c>
      <c r="AW165">
        <v>0</v>
      </c>
      <c r="AX165">
        <v>1</v>
      </c>
      <c r="AY165">
        <v>0</v>
      </c>
      <c r="AZ165">
        <v>129</v>
      </c>
      <c r="BA165">
        <v>0</v>
      </c>
      <c r="BB165">
        <v>610</v>
      </c>
      <c r="BC165">
        <v>886</v>
      </c>
      <c r="BD165">
        <v>767</v>
      </c>
      <c r="BE165">
        <v>91</v>
      </c>
      <c r="BF165">
        <v>28</v>
      </c>
      <c r="BG165">
        <v>2738</v>
      </c>
      <c r="BH165">
        <v>0</v>
      </c>
      <c r="BI165">
        <v>42</v>
      </c>
      <c r="BJ165">
        <v>522</v>
      </c>
      <c r="BK165">
        <v>291</v>
      </c>
      <c r="BL165">
        <v>1812</v>
      </c>
      <c r="BM165">
        <v>77</v>
      </c>
      <c r="BN165">
        <v>1</v>
      </c>
      <c r="BO165">
        <v>0</v>
      </c>
      <c r="BP165">
        <v>1</v>
      </c>
      <c r="BQ165">
        <v>0</v>
      </c>
      <c r="BR165">
        <v>66</v>
      </c>
      <c r="BS165">
        <v>0</v>
      </c>
      <c r="BT165">
        <v>404</v>
      </c>
      <c r="BU165">
        <v>205</v>
      </c>
      <c r="BV165">
        <v>9</v>
      </c>
      <c r="BW165">
        <v>60</v>
      </c>
      <c r="BX165">
        <v>3</v>
      </c>
      <c r="BY165">
        <v>261</v>
      </c>
      <c r="BZ165">
        <v>1</v>
      </c>
      <c r="CA165">
        <v>0</v>
      </c>
      <c r="CB165">
        <v>111</v>
      </c>
      <c r="CC165">
        <v>0</v>
      </c>
      <c r="CD165">
        <v>578</v>
      </c>
      <c r="CE165">
        <v>713</v>
      </c>
      <c r="CF165">
        <v>638</v>
      </c>
      <c r="CG165">
        <v>56</v>
      </c>
      <c r="CH165">
        <v>25</v>
      </c>
      <c r="CI165">
        <v>1038</v>
      </c>
    </row>
    <row r="166" spans="1:87" x14ac:dyDescent="0.25">
      <c r="A166" t="s">
        <v>651</v>
      </c>
      <c r="B166" t="s">
        <v>652</v>
      </c>
      <c r="C166" t="s">
        <v>665</v>
      </c>
      <c r="D166" s="1">
        <v>44872</v>
      </c>
      <c r="E166">
        <v>107</v>
      </c>
      <c r="F166">
        <v>4</v>
      </c>
      <c r="G166">
        <v>1</v>
      </c>
      <c r="H166">
        <v>3</v>
      </c>
      <c r="I166">
        <v>0</v>
      </c>
      <c r="J166">
        <v>2</v>
      </c>
      <c r="K166">
        <v>7</v>
      </c>
      <c r="L166">
        <v>0</v>
      </c>
      <c r="M166">
        <v>0</v>
      </c>
      <c r="N166">
        <v>421</v>
      </c>
      <c r="O166">
        <v>20</v>
      </c>
      <c r="P166">
        <v>2</v>
      </c>
      <c r="Q166">
        <v>4</v>
      </c>
      <c r="R166">
        <v>555</v>
      </c>
      <c r="S166">
        <v>20</v>
      </c>
      <c r="T166">
        <v>20</v>
      </c>
      <c r="U166">
        <v>15</v>
      </c>
      <c r="V166">
        <v>855</v>
      </c>
      <c r="W166">
        <v>29</v>
      </c>
      <c r="X166">
        <v>16</v>
      </c>
      <c r="Y166">
        <v>57</v>
      </c>
      <c r="Z166">
        <v>145</v>
      </c>
      <c r="AA166">
        <v>3</v>
      </c>
      <c r="AB166">
        <v>7</v>
      </c>
      <c r="AC166">
        <v>9</v>
      </c>
      <c r="AD166">
        <v>26</v>
      </c>
      <c r="AE166">
        <v>0</v>
      </c>
      <c r="AF166">
        <v>0</v>
      </c>
      <c r="AG166">
        <v>0</v>
      </c>
      <c r="AH166">
        <v>0</v>
      </c>
      <c r="AI166">
        <v>0</v>
      </c>
      <c r="AJ166">
        <v>0</v>
      </c>
      <c r="AK166">
        <v>0</v>
      </c>
      <c r="AL166">
        <v>0</v>
      </c>
      <c r="AM166">
        <v>0</v>
      </c>
      <c r="AN166">
        <v>0</v>
      </c>
      <c r="AO166">
        <v>0</v>
      </c>
      <c r="AP166">
        <v>0</v>
      </c>
      <c r="AQ166">
        <v>0</v>
      </c>
      <c r="AR166">
        <v>0</v>
      </c>
      <c r="AS166">
        <v>0</v>
      </c>
      <c r="AT166">
        <v>0</v>
      </c>
      <c r="AU166">
        <v>0</v>
      </c>
      <c r="AV166">
        <v>0</v>
      </c>
      <c r="AW166">
        <v>0</v>
      </c>
      <c r="AX166">
        <v>4</v>
      </c>
      <c r="AY166">
        <v>1</v>
      </c>
      <c r="AZ166">
        <v>100</v>
      </c>
      <c r="BA166">
        <v>7</v>
      </c>
      <c r="BB166">
        <v>392</v>
      </c>
      <c r="BC166">
        <v>492</v>
      </c>
      <c r="BD166">
        <v>741</v>
      </c>
      <c r="BE166">
        <v>125</v>
      </c>
      <c r="BF166">
        <v>26</v>
      </c>
      <c r="BG166">
        <v>1899</v>
      </c>
      <c r="BH166">
        <v>0</v>
      </c>
      <c r="BI166">
        <v>19</v>
      </c>
      <c r="BJ166">
        <v>223</v>
      </c>
      <c r="BK166">
        <v>186</v>
      </c>
      <c r="BL166">
        <v>1415</v>
      </c>
      <c r="BM166">
        <v>66</v>
      </c>
      <c r="BN166">
        <v>3</v>
      </c>
      <c r="BO166">
        <v>1</v>
      </c>
      <c r="BP166">
        <v>3</v>
      </c>
      <c r="BQ166">
        <v>1</v>
      </c>
      <c r="BR166">
        <v>53</v>
      </c>
      <c r="BS166">
        <v>6</v>
      </c>
      <c r="BT166">
        <v>292</v>
      </c>
      <c r="BU166">
        <v>291</v>
      </c>
      <c r="BV166">
        <v>12</v>
      </c>
      <c r="BW166">
        <v>53</v>
      </c>
      <c r="BX166">
        <v>18</v>
      </c>
      <c r="BY166">
        <v>220</v>
      </c>
      <c r="BZ166">
        <v>4</v>
      </c>
      <c r="CA166">
        <v>1</v>
      </c>
      <c r="CB166">
        <v>94</v>
      </c>
      <c r="CC166">
        <v>7</v>
      </c>
      <c r="CD166">
        <v>383</v>
      </c>
      <c r="CE166">
        <v>441</v>
      </c>
      <c r="CF166">
        <v>684</v>
      </c>
      <c r="CG166">
        <v>100</v>
      </c>
      <c r="CH166">
        <v>25</v>
      </c>
      <c r="CI166">
        <v>1001</v>
      </c>
    </row>
    <row r="167" spans="1:87" x14ac:dyDescent="0.25">
      <c r="A167" t="s">
        <v>651</v>
      </c>
      <c r="B167" t="s">
        <v>663</v>
      </c>
      <c r="C167" t="s">
        <v>666</v>
      </c>
      <c r="D167" s="1">
        <v>44872</v>
      </c>
      <c r="E167">
        <v>69</v>
      </c>
      <c r="F167">
        <v>0</v>
      </c>
      <c r="G167">
        <v>0</v>
      </c>
      <c r="H167">
        <v>0</v>
      </c>
      <c r="I167">
        <v>4</v>
      </c>
      <c r="J167">
        <v>3</v>
      </c>
      <c r="K167">
        <v>4</v>
      </c>
      <c r="L167">
        <v>0</v>
      </c>
      <c r="M167">
        <v>0</v>
      </c>
      <c r="N167">
        <v>494</v>
      </c>
      <c r="O167">
        <v>13</v>
      </c>
      <c r="P167">
        <v>16</v>
      </c>
      <c r="Q167">
        <v>20</v>
      </c>
      <c r="R167">
        <v>754</v>
      </c>
      <c r="S167">
        <v>19</v>
      </c>
      <c r="T167">
        <v>87</v>
      </c>
      <c r="U167">
        <v>34</v>
      </c>
      <c r="V167">
        <v>922</v>
      </c>
      <c r="W167">
        <v>4</v>
      </c>
      <c r="X167">
        <v>17</v>
      </c>
      <c r="Y167">
        <v>175</v>
      </c>
      <c r="Z167">
        <v>129</v>
      </c>
      <c r="AA167">
        <v>1</v>
      </c>
      <c r="AB167">
        <v>18</v>
      </c>
      <c r="AC167">
        <v>4</v>
      </c>
      <c r="AD167">
        <v>9</v>
      </c>
      <c r="AE167">
        <v>0</v>
      </c>
      <c r="AF167">
        <v>0</v>
      </c>
      <c r="AG167">
        <v>0</v>
      </c>
      <c r="AH167">
        <v>0</v>
      </c>
      <c r="AI167">
        <v>0</v>
      </c>
      <c r="AJ167">
        <v>0</v>
      </c>
      <c r="AK167">
        <v>0</v>
      </c>
      <c r="AL167">
        <v>0</v>
      </c>
      <c r="AM167">
        <v>0</v>
      </c>
      <c r="AN167">
        <v>0</v>
      </c>
      <c r="AO167">
        <v>0</v>
      </c>
      <c r="AP167">
        <v>0</v>
      </c>
      <c r="AQ167">
        <v>0</v>
      </c>
      <c r="AR167">
        <v>0</v>
      </c>
      <c r="AS167">
        <v>0</v>
      </c>
      <c r="AT167">
        <v>0</v>
      </c>
      <c r="AU167">
        <v>0</v>
      </c>
      <c r="AV167">
        <v>0</v>
      </c>
      <c r="AW167">
        <v>0</v>
      </c>
      <c r="AX167">
        <v>0</v>
      </c>
      <c r="AY167">
        <v>0</v>
      </c>
      <c r="AZ167">
        <v>62</v>
      </c>
      <c r="BA167">
        <v>3</v>
      </c>
      <c r="BB167">
        <v>441</v>
      </c>
      <c r="BC167">
        <v>590</v>
      </c>
      <c r="BD167">
        <v>715</v>
      </c>
      <c r="BE167">
        <v>102</v>
      </c>
      <c r="BF167">
        <v>8</v>
      </c>
      <c r="BG167">
        <v>2974</v>
      </c>
      <c r="BH167">
        <v>0</v>
      </c>
      <c r="BI167">
        <v>10</v>
      </c>
      <c r="BJ167">
        <v>532</v>
      </c>
      <c r="BK167">
        <v>611</v>
      </c>
      <c r="BL167">
        <v>1703</v>
      </c>
      <c r="BM167">
        <v>34</v>
      </c>
      <c r="BN167">
        <v>0</v>
      </c>
      <c r="BO167">
        <v>0</v>
      </c>
      <c r="BP167">
        <v>0</v>
      </c>
      <c r="BQ167">
        <v>0</v>
      </c>
      <c r="BR167">
        <v>28</v>
      </c>
      <c r="BS167">
        <v>1</v>
      </c>
      <c r="BT167">
        <v>277</v>
      </c>
      <c r="BU167">
        <v>158</v>
      </c>
      <c r="BV167">
        <v>5</v>
      </c>
      <c r="BW167">
        <v>33</v>
      </c>
      <c r="BX167">
        <v>1</v>
      </c>
      <c r="BY167">
        <v>173</v>
      </c>
      <c r="BZ167">
        <v>0</v>
      </c>
      <c r="CA167">
        <v>0</v>
      </c>
      <c r="CB167">
        <v>52</v>
      </c>
      <c r="CC167">
        <v>2</v>
      </c>
      <c r="CD167">
        <v>416</v>
      </c>
      <c r="CE167">
        <v>446</v>
      </c>
      <c r="CF167">
        <v>566</v>
      </c>
      <c r="CG167">
        <v>66</v>
      </c>
      <c r="CH167">
        <v>5</v>
      </c>
      <c r="CI167">
        <v>906</v>
      </c>
    </row>
    <row r="168" spans="1:87" x14ac:dyDescent="0.25">
      <c r="A168" t="s">
        <v>651</v>
      </c>
      <c r="B168" t="s">
        <v>663</v>
      </c>
      <c r="C168" t="s">
        <v>667</v>
      </c>
      <c r="D168" s="1">
        <v>44872</v>
      </c>
      <c r="E168">
        <v>210</v>
      </c>
      <c r="F168">
        <v>4</v>
      </c>
      <c r="G168">
        <v>1</v>
      </c>
      <c r="H168">
        <v>11</v>
      </c>
      <c r="I168">
        <v>16</v>
      </c>
      <c r="J168">
        <v>3</v>
      </c>
      <c r="K168">
        <v>39</v>
      </c>
      <c r="L168">
        <v>1</v>
      </c>
      <c r="M168">
        <v>0</v>
      </c>
      <c r="N168">
        <v>1090</v>
      </c>
      <c r="O168">
        <v>84</v>
      </c>
      <c r="P168">
        <v>22</v>
      </c>
      <c r="Q168">
        <v>23</v>
      </c>
      <c r="R168">
        <v>1978</v>
      </c>
      <c r="S168">
        <v>59</v>
      </c>
      <c r="T168">
        <v>222</v>
      </c>
      <c r="U168">
        <v>61</v>
      </c>
      <c r="V168">
        <v>1650</v>
      </c>
      <c r="W168">
        <v>24</v>
      </c>
      <c r="X168">
        <v>150</v>
      </c>
      <c r="Y168">
        <v>203</v>
      </c>
      <c r="Z168">
        <v>260</v>
      </c>
      <c r="AA168">
        <v>2</v>
      </c>
      <c r="AB168">
        <v>35</v>
      </c>
      <c r="AC168">
        <v>12</v>
      </c>
      <c r="AD168">
        <v>77</v>
      </c>
      <c r="AE168">
        <v>2</v>
      </c>
      <c r="AF168">
        <v>0</v>
      </c>
      <c r="AG168">
        <v>1</v>
      </c>
      <c r="AH168">
        <v>0</v>
      </c>
      <c r="AI168">
        <v>0</v>
      </c>
      <c r="AJ168">
        <v>0</v>
      </c>
      <c r="AK168">
        <v>0</v>
      </c>
      <c r="AL168">
        <v>0</v>
      </c>
      <c r="AM168">
        <v>0</v>
      </c>
      <c r="AN168">
        <v>0</v>
      </c>
      <c r="AO168">
        <v>0</v>
      </c>
      <c r="AP168">
        <v>0</v>
      </c>
      <c r="AQ168">
        <v>0</v>
      </c>
      <c r="AR168">
        <v>0</v>
      </c>
      <c r="AS168">
        <v>0</v>
      </c>
      <c r="AT168">
        <v>0</v>
      </c>
      <c r="AU168">
        <v>0</v>
      </c>
      <c r="AV168">
        <v>0</v>
      </c>
      <c r="AW168">
        <v>0</v>
      </c>
      <c r="AX168">
        <v>4</v>
      </c>
      <c r="AY168">
        <v>1</v>
      </c>
      <c r="AZ168">
        <v>174</v>
      </c>
      <c r="BA168">
        <v>38</v>
      </c>
      <c r="BB168">
        <v>949</v>
      </c>
      <c r="BC168">
        <v>1601</v>
      </c>
      <c r="BD168">
        <v>1244</v>
      </c>
      <c r="BE168">
        <v>203</v>
      </c>
      <c r="BF168">
        <v>74</v>
      </c>
      <c r="BG168">
        <v>5266</v>
      </c>
      <c r="BH168">
        <v>0</v>
      </c>
      <c r="BI168">
        <v>91</v>
      </c>
      <c r="BJ168">
        <v>1315</v>
      </c>
      <c r="BK168">
        <v>676</v>
      </c>
      <c r="BL168">
        <v>3029</v>
      </c>
      <c r="BM168">
        <v>90</v>
      </c>
      <c r="BN168">
        <v>3</v>
      </c>
      <c r="BO168">
        <v>1</v>
      </c>
      <c r="BP168">
        <v>2</v>
      </c>
      <c r="BQ168">
        <v>1</v>
      </c>
      <c r="BR168">
        <v>73</v>
      </c>
      <c r="BS168">
        <v>27</v>
      </c>
      <c r="BT168">
        <v>589</v>
      </c>
      <c r="BU168">
        <v>349</v>
      </c>
      <c r="BV168">
        <v>13</v>
      </c>
      <c r="BW168">
        <v>72</v>
      </c>
      <c r="BX168">
        <v>25</v>
      </c>
      <c r="BY168">
        <v>447</v>
      </c>
      <c r="BZ168">
        <v>4</v>
      </c>
      <c r="CA168">
        <v>1</v>
      </c>
      <c r="CB168">
        <v>153</v>
      </c>
      <c r="CC168">
        <v>38</v>
      </c>
      <c r="CD168">
        <v>905</v>
      </c>
      <c r="CE168">
        <v>1251</v>
      </c>
      <c r="CF168">
        <v>1019</v>
      </c>
      <c r="CG168">
        <v>132</v>
      </c>
      <c r="CH168">
        <v>71</v>
      </c>
      <c r="CI168">
        <v>1728</v>
      </c>
    </row>
    <row r="169" spans="1:87" x14ac:dyDescent="0.25">
      <c r="A169" t="s">
        <v>651</v>
      </c>
      <c r="B169" t="s">
        <v>663</v>
      </c>
      <c r="C169" t="s">
        <v>668</v>
      </c>
      <c r="D169" s="1">
        <v>44872</v>
      </c>
      <c r="E169">
        <v>48</v>
      </c>
      <c r="F169">
        <v>0</v>
      </c>
      <c r="G169">
        <v>1</v>
      </c>
      <c r="H169">
        <v>5</v>
      </c>
      <c r="I169">
        <v>0</v>
      </c>
      <c r="J169">
        <v>1</v>
      </c>
      <c r="K169">
        <v>2</v>
      </c>
      <c r="L169">
        <v>0</v>
      </c>
      <c r="M169">
        <v>0</v>
      </c>
      <c r="N169">
        <v>358</v>
      </c>
      <c r="O169">
        <v>8</v>
      </c>
      <c r="P169">
        <v>11</v>
      </c>
      <c r="Q169">
        <v>9</v>
      </c>
      <c r="R169">
        <v>494</v>
      </c>
      <c r="S169">
        <v>10</v>
      </c>
      <c r="T169">
        <v>28</v>
      </c>
      <c r="U169">
        <v>18</v>
      </c>
      <c r="V169">
        <v>451</v>
      </c>
      <c r="W169">
        <v>12</v>
      </c>
      <c r="X169">
        <v>7</v>
      </c>
      <c r="Y169">
        <v>44</v>
      </c>
      <c r="Z169">
        <v>83</v>
      </c>
      <c r="AA169">
        <v>3</v>
      </c>
      <c r="AB169">
        <v>8</v>
      </c>
      <c r="AC169">
        <v>4</v>
      </c>
      <c r="AD169">
        <v>10</v>
      </c>
      <c r="AE169">
        <v>0</v>
      </c>
      <c r="AF169">
        <v>0</v>
      </c>
      <c r="AG169">
        <v>0</v>
      </c>
      <c r="AH169">
        <v>0</v>
      </c>
      <c r="AI169">
        <v>0</v>
      </c>
      <c r="AJ169">
        <v>0</v>
      </c>
      <c r="AK169">
        <v>0</v>
      </c>
      <c r="AL169">
        <v>0</v>
      </c>
      <c r="AM169">
        <v>1</v>
      </c>
      <c r="AN169">
        <v>0</v>
      </c>
      <c r="AO169">
        <v>0</v>
      </c>
      <c r="AP169">
        <v>0</v>
      </c>
      <c r="AQ169">
        <v>0</v>
      </c>
      <c r="AR169">
        <v>0</v>
      </c>
      <c r="AS169">
        <v>0</v>
      </c>
      <c r="AT169">
        <v>0</v>
      </c>
      <c r="AU169">
        <v>0</v>
      </c>
      <c r="AV169">
        <v>0</v>
      </c>
      <c r="AW169">
        <v>0</v>
      </c>
      <c r="AX169">
        <v>0</v>
      </c>
      <c r="AY169">
        <v>0</v>
      </c>
      <c r="AZ169">
        <v>38</v>
      </c>
      <c r="BA169">
        <v>2</v>
      </c>
      <c r="BB169">
        <v>328</v>
      </c>
      <c r="BC169">
        <v>431</v>
      </c>
      <c r="BD169">
        <v>383</v>
      </c>
      <c r="BE169">
        <v>68</v>
      </c>
      <c r="BF169">
        <v>10</v>
      </c>
      <c r="BG169">
        <v>1262</v>
      </c>
      <c r="BH169">
        <v>0</v>
      </c>
      <c r="BI169">
        <v>8</v>
      </c>
      <c r="BJ169">
        <v>223</v>
      </c>
      <c r="BK169">
        <v>155</v>
      </c>
      <c r="BL169">
        <v>834</v>
      </c>
      <c r="BM169">
        <v>22</v>
      </c>
      <c r="BN169">
        <v>0</v>
      </c>
      <c r="BO169">
        <v>0</v>
      </c>
      <c r="BP169">
        <v>0</v>
      </c>
      <c r="BQ169">
        <v>0</v>
      </c>
      <c r="BR169">
        <v>18</v>
      </c>
      <c r="BS169">
        <v>1</v>
      </c>
      <c r="BT169">
        <v>213</v>
      </c>
      <c r="BU169">
        <v>128</v>
      </c>
      <c r="BV169">
        <v>2</v>
      </c>
      <c r="BW169">
        <v>24</v>
      </c>
      <c r="BX169">
        <v>3</v>
      </c>
      <c r="BY169">
        <v>130</v>
      </c>
      <c r="BZ169">
        <v>0</v>
      </c>
      <c r="CA169">
        <v>0</v>
      </c>
      <c r="CB169">
        <v>36</v>
      </c>
      <c r="CC169">
        <v>2</v>
      </c>
      <c r="CD169">
        <v>319</v>
      </c>
      <c r="CE169">
        <v>336</v>
      </c>
      <c r="CF169">
        <v>315</v>
      </c>
      <c r="CG169">
        <v>42</v>
      </c>
      <c r="CH169">
        <v>10</v>
      </c>
      <c r="CI169">
        <v>460</v>
      </c>
    </row>
    <row r="170" spans="1:87" x14ac:dyDescent="0.25">
      <c r="A170" t="s">
        <v>651</v>
      </c>
      <c r="B170" t="s">
        <v>669</v>
      </c>
      <c r="C170" t="s">
        <v>670</v>
      </c>
      <c r="D170" s="1">
        <v>44872</v>
      </c>
      <c r="E170">
        <v>227</v>
      </c>
      <c r="F170">
        <v>9</v>
      </c>
      <c r="G170">
        <v>1</v>
      </c>
      <c r="H170">
        <v>1</v>
      </c>
      <c r="I170">
        <v>13</v>
      </c>
      <c r="J170">
        <v>2</v>
      </c>
      <c r="K170">
        <v>37</v>
      </c>
      <c r="L170">
        <v>3</v>
      </c>
      <c r="M170">
        <v>0</v>
      </c>
      <c r="N170">
        <v>1417</v>
      </c>
      <c r="O170">
        <v>57</v>
      </c>
      <c r="P170">
        <v>35</v>
      </c>
      <c r="Q170">
        <v>21</v>
      </c>
      <c r="R170">
        <v>1821</v>
      </c>
      <c r="S170">
        <v>26</v>
      </c>
      <c r="T170">
        <v>159</v>
      </c>
      <c r="U170">
        <v>65</v>
      </c>
      <c r="V170">
        <v>2105</v>
      </c>
      <c r="W170">
        <v>18</v>
      </c>
      <c r="X170">
        <v>218</v>
      </c>
      <c r="Y170">
        <v>145</v>
      </c>
      <c r="Z170">
        <v>255</v>
      </c>
      <c r="AA170">
        <v>3</v>
      </c>
      <c r="AB170">
        <v>37</v>
      </c>
      <c r="AC170">
        <v>7</v>
      </c>
      <c r="AD170">
        <v>123</v>
      </c>
      <c r="AE170">
        <v>4</v>
      </c>
      <c r="AF170">
        <v>3</v>
      </c>
      <c r="AG170">
        <v>1</v>
      </c>
      <c r="AH170">
        <v>0</v>
      </c>
      <c r="AI170">
        <v>0</v>
      </c>
      <c r="AJ170">
        <v>0</v>
      </c>
      <c r="AK170">
        <v>0</v>
      </c>
      <c r="AL170">
        <v>0</v>
      </c>
      <c r="AM170">
        <v>0</v>
      </c>
      <c r="AN170">
        <v>0</v>
      </c>
      <c r="AO170">
        <v>0</v>
      </c>
      <c r="AP170">
        <v>0</v>
      </c>
      <c r="AQ170">
        <v>0</v>
      </c>
      <c r="AR170">
        <v>0</v>
      </c>
      <c r="AS170">
        <v>0</v>
      </c>
      <c r="AT170">
        <v>0</v>
      </c>
      <c r="AU170">
        <v>0</v>
      </c>
      <c r="AV170">
        <v>0</v>
      </c>
      <c r="AW170">
        <v>0</v>
      </c>
      <c r="AX170">
        <v>8</v>
      </c>
      <c r="AY170">
        <v>0</v>
      </c>
      <c r="AZ170">
        <v>209</v>
      </c>
      <c r="BA170">
        <v>33</v>
      </c>
      <c r="BB170">
        <v>1289</v>
      </c>
      <c r="BC170">
        <v>1524</v>
      </c>
      <c r="BD170">
        <v>1679</v>
      </c>
      <c r="BE170">
        <v>198</v>
      </c>
      <c r="BF170">
        <v>114</v>
      </c>
      <c r="BG170">
        <v>6539</v>
      </c>
      <c r="BH170">
        <v>0</v>
      </c>
      <c r="BI170">
        <v>46</v>
      </c>
      <c r="BJ170">
        <v>1524</v>
      </c>
      <c r="BK170">
        <v>886</v>
      </c>
      <c r="BL170">
        <v>3846</v>
      </c>
      <c r="BM170">
        <v>127</v>
      </c>
      <c r="BN170">
        <v>4</v>
      </c>
      <c r="BO170">
        <v>0</v>
      </c>
      <c r="BP170">
        <v>2</v>
      </c>
      <c r="BQ170">
        <v>0</v>
      </c>
      <c r="BR170">
        <v>109</v>
      </c>
      <c r="BS170">
        <v>21</v>
      </c>
      <c r="BT170">
        <v>953</v>
      </c>
      <c r="BU170">
        <v>652</v>
      </c>
      <c r="BV170">
        <v>17</v>
      </c>
      <c r="BW170">
        <v>94</v>
      </c>
      <c r="BX170">
        <v>35</v>
      </c>
      <c r="BY170">
        <v>512</v>
      </c>
      <c r="BZ170">
        <v>8</v>
      </c>
      <c r="CA170">
        <v>0</v>
      </c>
      <c r="CB170">
        <v>189</v>
      </c>
      <c r="CC170">
        <v>31</v>
      </c>
      <c r="CD170">
        <v>1244</v>
      </c>
      <c r="CE170">
        <v>1217</v>
      </c>
      <c r="CF170">
        <v>1435</v>
      </c>
      <c r="CG170">
        <v>143</v>
      </c>
      <c r="CH170">
        <v>109</v>
      </c>
      <c r="CI170">
        <v>2346</v>
      </c>
    </row>
    <row r="171" spans="1:87" x14ac:dyDescent="0.25">
      <c r="A171" t="s">
        <v>651</v>
      </c>
      <c r="B171" t="s">
        <v>654</v>
      </c>
      <c r="C171" t="s">
        <v>671</v>
      </c>
      <c r="D171" s="1">
        <v>44872</v>
      </c>
      <c r="E171">
        <v>121</v>
      </c>
      <c r="F171">
        <v>4</v>
      </c>
      <c r="G171">
        <v>2</v>
      </c>
      <c r="H171">
        <v>4</v>
      </c>
      <c r="I171">
        <v>3</v>
      </c>
      <c r="J171">
        <v>3</v>
      </c>
      <c r="K171">
        <v>73</v>
      </c>
      <c r="L171">
        <v>4</v>
      </c>
      <c r="M171">
        <v>1</v>
      </c>
      <c r="N171">
        <v>750</v>
      </c>
      <c r="O171">
        <v>56</v>
      </c>
      <c r="P171">
        <v>3</v>
      </c>
      <c r="Q171">
        <v>19</v>
      </c>
      <c r="R171">
        <v>1344</v>
      </c>
      <c r="S171">
        <v>58</v>
      </c>
      <c r="T171">
        <v>79</v>
      </c>
      <c r="U171">
        <v>88</v>
      </c>
      <c r="V171">
        <v>1022</v>
      </c>
      <c r="W171">
        <v>110</v>
      </c>
      <c r="X171">
        <v>7</v>
      </c>
      <c r="Y171">
        <v>127</v>
      </c>
      <c r="Z171">
        <v>194</v>
      </c>
      <c r="AA171">
        <v>2</v>
      </c>
      <c r="AB171">
        <v>10</v>
      </c>
      <c r="AC171">
        <v>14</v>
      </c>
      <c r="AD171">
        <v>81</v>
      </c>
      <c r="AE171">
        <v>0</v>
      </c>
      <c r="AF171">
        <v>1</v>
      </c>
      <c r="AG171">
        <v>0</v>
      </c>
      <c r="AH171">
        <v>0</v>
      </c>
      <c r="AI171">
        <v>0</v>
      </c>
      <c r="AJ171">
        <v>0</v>
      </c>
      <c r="AK171">
        <v>0</v>
      </c>
      <c r="AL171">
        <v>0</v>
      </c>
      <c r="AM171">
        <v>0</v>
      </c>
      <c r="AN171">
        <v>0</v>
      </c>
      <c r="AO171">
        <v>0</v>
      </c>
      <c r="AP171">
        <v>0</v>
      </c>
      <c r="AQ171">
        <v>0</v>
      </c>
      <c r="AR171">
        <v>0</v>
      </c>
      <c r="AS171">
        <v>0</v>
      </c>
      <c r="AT171">
        <v>0</v>
      </c>
      <c r="AU171">
        <v>0</v>
      </c>
      <c r="AV171">
        <v>0</v>
      </c>
      <c r="AW171">
        <v>0</v>
      </c>
      <c r="AX171">
        <v>4</v>
      </c>
      <c r="AY171">
        <v>2</v>
      </c>
      <c r="AZ171">
        <v>107</v>
      </c>
      <c r="BA171">
        <v>66</v>
      </c>
      <c r="BB171">
        <v>668</v>
      </c>
      <c r="BC171">
        <v>1080</v>
      </c>
      <c r="BD171">
        <v>758</v>
      </c>
      <c r="BE171">
        <v>161</v>
      </c>
      <c r="BF171">
        <v>78</v>
      </c>
      <c r="BG171">
        <v>5577</v>
      </c>
      <c r="BH171">
        <v>0</v>
      </c>
      <c r="BI171">
        <v>25</v>
      </c>
      <c r="BJ171">
        <v>1127</v>
      </c>
      <c r="BK171">
        <v>1265</v>
      </c>
      <c r="BL171">
        <v>2944</v>
      </c>
      <c r="BM171">
        <v>68</v>
      </c>
      <c r="BN171">
        <v>4</v>
      </c>
      <c r="BO171">
        <v>2</v>
      </c>
      <c r="BP171">
        <v>4</v>
      </c>
      <c r="BQ171">
        <v>2</v>
      </c>
      <c r="BR171">
        <v>48</v>
      </c>
      <c r="BS171">
        <v>65</v>
      </c>
      <c r="BT171">
        <v>466</v>
      </c>
      <c r="BU171">
        <v>193</v>
      </c>
      <c r="BV171">
        <v>13</v>
      </c>
      <c r="BW171">
        <v>65</v>
      </c>
      <c r="BX171">
        <v>71</v>
      </c>
      <c r="BY171">
        <v>302</v>
      </c>
      <c r="BZ171">
        <v>4</v>
      </c>
      <c r="CA171">
        <v>2</v>
      </c>
      <c r="CB171">
        <v>97</v>
      </c>
      <c r="CC171">
        <v>66</v>
      </c>
      <c r="CD171">
        <v>635</v>
      </c>
      <c r="CE171">
        <v>865</v>
      </c>
      <c r="CF171">
        <v>586</v>
      </c>
      <c r="CG171">
        <v>106</v>
      </c>
      <c r="CH171">
        <v>77</v>
      </c>
      <c r="CI171">
        <v>1605</v>
      </c>
    </row>
    <row r="172" spans="1:87" x14ac:dyDescent="0.25">
      <c r="A172" t="s">
        <v>651</v>
      </c>
      <c r="B172" t="s">
        <v>652</v>
      </c>
      <c r="C172" t="s">
        <v>672</v>
      </c>
      <c r="D172" s="1">
        <v>44872</v>
      </c>
      <c r="E172">
        <v>120</v>
      </c>
      <c r="F172">
        <v>3</v>
      </c>
      <c r="G172">
        <v>0</v>
      </c>
      <c r="H172">
        <v>5</v>
      </c>
      <c r="I172">
        <v>0</v>
      </c>
      <c r="J172">
        <v>0</v>
      </c>
      <c r="K172">
        <v>0</v>
      </c>
      <c r="L172">
        <v>0</v>
      </c>
      <c r="M172">
        <v>0</v>
      </c>
      <c r="N172">
        <v>699</v>
      </c>
      <c r="O172">
        <v>29</v>
      </c>
      <c r="P172">
        <v>1</v>
      </c>
      <c r="Q172">
        <v>1</v>
      </c>
      <c r="R172">
        <v>614</v>
      </c>
      <c r="S172">
        <v>32</v>
      </c>
      <c r="T172">
        <v>18</v>
      </c>
      <c r="U172">
        <v>2</v>
      </c>
      <c r="V172">
        <v>962</v>
      </c>
      <c r="W172">
        <v>34</v>
      </c>
      <c r="X172">
        <v>39</v>
      </c>
      <c r="Y172">
        <v>10</v>
      </c>
      <c r="Z172">
        <v>166</v>
      </c>
      <c r="AA172">
        <v>13</v>
      </c>
      <c r="AB172">
        <v>9</v>
      </c>
      <c r="AC172">
        <v>2</v>
      </c>
      <c r="AD172">
        <v>28</v>
      </c>
      <c r="AE172">
        <v>0</v>
      </c>
      <c r="AF172">
        <v>0</v>
      </c>
      <c r="AG172">
        <v>1</v>
      </c>
      <c r="AH172">
        <v>0</v>
      </c>
      <c r="AI172">
        <v>0</v>
      </c>
      <c r="AJ172">
        <v>0</v>
      </c>
      <c r="AK172">
        <v>0</v>
      </c>
      <c r="AL172">
        <v>0</v>
      </c>
      <c r="AM172">
        <v>0</v>
      </c>
      <c r="AN172">
        <v>0</v>
      </c>
      <c r="AO172">
        <v>0</v>
      </c>
      <c r="AP172">
        <v>0</v>
      </c>
      <c r="AQ172">
        <v>0</v>
      </c>
      <c r="AR172">
        <v>0</v>
      </c>
      <c r="AS172">
        <v>0</v>
      </c>
      <c r="AT172">
        <v>0</v>
      </c>
      <c r="AU172">
        <v>0</v>
      </c>
      <c r="AV172">
        <v>0</v>
      </c>
      <c r="AW172">
        <v>0</v>
      </c>
      <c r="AX172">
        <v>3</v>
      </c>
      <c r="AY172">
        <v>0</v>
      </c>
      <c r="AZ172">
        <v>114</v>
      </c>
      <c r="BA172">
        <v>0</v>
      </c>
      <c r="BB172">
        <v>663</v>
      </c>
      <c r="BC172">
        <v>554</v>
      </c>
      <c r="BD172">
        <v>870</v>
      </c>
      <c r="BE172">
        <v>136</v>
      </c>
      <c r="BF172">
        <v>27</v>
      </c>
      <c r="BG172">
        <v>3955</v>
      </c>
      <c r="BH172">
        <v>0</v>
      </c>
      <c r="BI172">
        <v>171</v>
      </c>
      <c r="BJ172">
        <v>273</v>
      </c>
      <c r="BK172">
        <v>103</v>
      </c>
      <c r="BL172">
        <v>3339</v>
      </c>
      <c r="BM172">
        <v>89</v>
      </c>
      <c r="BN172">
        <v>3</v>
      </c>
      <c r="BO172">
        <v>0</v>
      </c>
      <c r="BP172">
        <v>2</v>
      </c>
      <c r="BQ172">
        <v>0</v>
      </c>
      <c r="BR172">
        <v>63</v>
      </c>
      <c r="BS172">
        <v>0</v>
      </c>
      <c r="BT172">
        <v>505</v>
      </c>
      <c r="BU172">
        <v>382</v>
      </c>
      <c r="BV172">
        <v>17</v>
      </c>
      <c r="BW172">
        <v>958</v>
      </c>
      <c r="BX172">
        <v>20</v>
      </c>
      <c r="BY172">
        <v>241</v>
      </c>
      <c r="BZ172">
        <v>3</v>
      </c>
      <c r="CA172">
        <v>0</v>
      </c>
      <c r="CB172">
        <v>104</v>
      </c>
      <c r="CC172">
        <v>0</v>
      </c>
      <c r="CD172">
        <v>648</v>
      </c>
      <c r="CE172">
        <v>485</v>
      </c>
      <c r="CF172">
        <v>806</v>
      </c>
      <c r="CG172">
        <v>118</v>
      </c>
      <c r="CH172">
        <v>27</v>
      </c>
      <c r="CI172">
        <v>2821</v>
      </c>
    </row>
    <row r="173" spans="1:87" x14ac:dyDescent="0.25">
      <c r="A173" t="s">
        <v>651</v>
      </c>
      <c r="B173" t="s">
        <v>656</v>
      </c>
      <c r="C173" t="s">
        <v>673</v>
      </c>
      <c r="D173" s="1">
        <v>44872</v>
      </c>
      <c r="E173">
        <v>111</v>
      </c>
      <c r="F173">
        <v>3</v>
      </c>
      <c r="G173">
        <v>3</v>
      </c>
      <c r="H173">
        <v>0</v>
      </c>
      <c r="I173">
        <v>9</v>
      </c>
      <c r="J173">
        <v>1</v>
      </c>
      <c r="K173">
        <v>23</v>
      </c>
      <c r="L173">
        <v>1</v>
      </c>
      <c r="M173">
        <v>0</v>
      </c>
      <c r="N173">
        <v>405</v>
      </c>
      <c r="O173">
        <v>9</v>
      </c>
      <c r="P173">
        <v>21</v>
      </c>
      <c r="Q173">
        <v>6</v>
      </c>
      <c r="R173">
        <v>1103</v>
      </c>
      <c r="S173">
        <v>9</v>
      </c>
      <c r="T173">
        <v>120</v>
      </c>
      <c r="U173">
        <v>23</v>
      </c>
      <c r="V173">
        <v>751</v>
      </c>
      <c r="W173">
        <v>3</v>
      </c>
      <c r="X173">
        <v>46</v>
      </c>
      <c r="Y173">
        <v>97</v>
      </c>
      <c r="Z173">
        <v>98</v>
      </c>
      <c r="AA173">
        <v>1</v>
      </c>
      <c r="AB173">
        <v>6</v>
      </c>
      <c r="AC173">
        <v>4</v>
      </c>
      <c r="AD173">
        <v>24</v>
      </c>
      <c r="AE173">
        <v>0</v>
      </c>
      <c r="AF173">
        <v>0</v>
      </c>
      <c r="AG173">
        <v>1</v>
      </c>
      <c r="AH173">
        <v>0</v>
      </c>
      <c r="AI173">
        <v>0</v>
      </c>
      <c r="AJ173">
        <v>1</v>
      </c>
      <c r="AK173">
        <v>0</v>
      </c>
      <c r="AL173">
        <v>0</v>
      </c>
      <c r="AM173">
        <v>0</v>
      </c>
      <c r="AN173">
        <v>0</v>
      </c>
      <c r="AO173">
        <v>0</v>
      </c>
      <c r="AP173">
        <v>0</v>
      </c>
      <c r="AQ173">
        <v>0</v>
      </c>
      <c r="AR173">
        <v>0</v>
      </c>
      <c r="AS173">
        <v>0</v>
      </c>
      <c r="AT173">
        <v>0</v>
      </c>
      <c r="AU173">
        <v>0</v>
      </c>
      <c r="AV173">
        <v>0</v>
      </c>
      <c r="AW173">
        <v>0</v>
      </c>
      <c r="AX173">
        <v>2</v>
      </c>
      <c r="AY173">
        <v>3</v>
      </c>
      <c r="AZ173">
        <v>99</v>
      </c>
      <c r="BA173">
        <v>20</v>
      </c>
      <c r="BB173">
        <v>365</v>
      </c>
      <c r="BC173">
        <v>921</v>
      </c>
      <c r="BD173">
        <v>591</v>
      </c>
      <c r="BE173">
        <v>83</v>
      </c>
      <c r="BF173">
        <v>22</v>
      </c>
      <c r="BG173">
        <v>3377</v>
      </c>
      <c r="BH173">
        <v>0</v>
      </c>
      <c r="BI173">
        <v>13</v>
      </c>
      <c r="BJ173">
        <v>921</v>
      </c>
      <c r="BK173">
        <v>288</v>
      </c>
      <c r="BL173">
        <v>2024</v>
      </c>
      <c r="BM173">
        <v>47</v>
      </c>
      <c r="BN173">
        <v>2</v>
      </c>
      <c r="BO173">
        <v>1</v>
      </c>
      <c r="BP173">
        <v>1</v>
      </c>
      <c r="BQ173">
        <v>2</v>
      </c>
      <c r="BR173">
        <v>37</v>
      </c>
      <c r="BS173">
        <v>15</v>
      </c>
      <c r="BT173">
        <v>209</v>
      </c>
      <c r="BU173">
        <v>156</v>
      </c>
      <c r="BV173">
        <v>2</v>
      </c>
      <c r="BW173">
        <v>31</v>
      </c>
      <c r="BX173">
        <v>5</v>
      </c>
      <c r="BY173">
        <v>217</v>
      </c>
      <c r="BZ173">
        <v>2</v>
      </c>
      <c r="CA173">
        <v>2</v>
      </c>
      <c r="CB173">
        <v>85</v>
      </c>
      <c r="CC173">
        <v>20</v>
      </c>
      <c r="CD173">
        <v>341</v>
      </c>
      <c r="CE173">
        <v>675</v>
      </c>
      <c r="CF173">
        <v>460</v>
      </c>
      <c r="CG173">
        <v>50</v>
      </c>
      <c r="CH173">
        <v>21</v>
      </c>
      <c r="CI173">
        <v>1076</v>
      </c>
    </row>
    <row r="174" spans="1:87" x14ac:dyDescent="0.25">
      <c r="A174" t="s">
        <v>651</v>
      </c>
      <c r="B174" t="s">
        <v>654</v>
      </c>
      <c r="C174" t="s">
        <v>674</v>
      </c>
      <c r="D174" s="1">
        <v>44872</v>
      </c>
      <c r="E174">
        <v>125</v>
      </c>
      <c r="F174">
        <v>4</v>
      </c>
      <c r="G174">
        <v>0</v>
      </c>
      <c r="H174">
        <v>1</v>
      </c>
      <c r="I174">
        <v>6</v>
      </c>
      <c r="J174">
        <v>3</v>
      </c>
      <c r="K174">
        <v>10</v>
      </c>
      <c r="L174">
        <v>0</v>
      </c>
      <c r="M174">
        <v>2</v>
      </c>
      <c r="N174">
        <v>447</v>
      </c>
      <c r="O174">
        <v>14</v>
      </c>
      <c r="P174">
        <v>6</v>
      </c>
      <c r="Q174">
        <v>11</v>
      </c>
      <c r="R174">
        <v>1045</v>
      </c>
      <c r="S174">
        <v>17</v>
      </c>
      <c r="T174">
        <v>79</v>
      </c>
      <c r="U174">
        <v>19</v>
      </c>
      <c r="V174">
        <v>785</v>
      </c>
      <c r="W174">
        <v>23</v>
      </c>
      <c r="X174">
        <v>61</v>
      </c>
      <c r="Y174">
        <v>40</v>
      </c>
      <c r="Z174">
        <v>204</v>
      </c>
      <c r="AA174">
        <v>3</v>
      </c>
      <c r="AB174">
        <v>13</v>
      </c>
      <c r="AC174">
        <v>9</v>
      </c>
      <c r="AD174">
        <v>49</v>
      </c>
      <c r="AE174">
        <v>2</v>
      </c>
      <c r="AF174">
        <v>0</v>
      </c>
      <c r="AG174">
        <v>2</v>
      </c>
      <c r="AH174">
        <v>0</v>
      </c>
      <c r="AI174">
        <v>0</v>
      </c>
      <c r="AJ174">
        <v>0</v>
      </c>
      <c r="AK174">
        <v>0</v>
      </c>
      <c r="AL174">
        <v>0</v>
      </c>
      <c r="AM174">
        <v>0</v>
      </c>
      <c r="AN174">
        <v>0</v>
      </c>
      <c r="AO174">
        <v>0</v>
      </c>
      <c r="AP174">
        <v>0</v>
      </c>
      <c r="AQ174">
        <v>0</v>
      </c>
      <c r="AR174">
        <v>1</v>
      </c>
      <c r="AS174">
        <v>0</v>
      </c>
      <c r="AT174">
        <v>0</v>
      </c>
      <c r="AU174">
        <v>0</v>
      </c>
      <c r="AV174">
        <v>0</v>
      </c>
      <c r="AW174">
        <v>0</v>
      </c>
      <c r="AX174">
        <v>4</v>
      </c>
      <c r="AY174">
        <v>0</v>
      </c>
      <c r="AZ174">
        <v>112</v>
      </c>
      <c r="BA174">
        <v>7</v>
      </c>
      <c r="BB174">
        <v>413</v>
      </c>
      <c r="BC174">
        <v>899</v>
      </c>
      <c r="BD174">
        <v>638</v>
      </c>
      <c r="BE174">
        <v>168</v>
      </c>
      <c r="BF174">
        <v>43</v>
      </c>
      <c r="BG174">
        <v>2713</v>
      </c>
      <c r="BH174">
        <v>0</v>
      </c>
      <c r="BI174">
        <v>17</v>
      </c>
      <c r="BJ174">
        <v>633</v>
      </c>
      <c r="BK174">
        <v>256</v>
      </c>
      <c r="BL174">
        <v>1702</v>
      </c>
      <c r="BM174">
        <v>44</v>
      </c>
      <c r="BN174">
        <v>2</v>
      </c>
      <c r="BO174">
        <v>0</v>
      </c>
      <c r="BP174">
        <v>1</v>
      </c>
      <c r="BQ174">
        <v>0</v>
      </c>
      <c r="BR174">
        <v>27</v>
      </c>
      <c r="BS174">
        <v>0</v>
      </c>
      <c r="BT174">
        <v>198</v>
      </c>
      <c r="BU174">
        <v>98</v>
      </c>
      <c r="BV174">
        <v>6</v>
      </c>
      <c r="BW174">
        <v>28</v>
      </c>
      <c r="BX174">
        <v>8</v>
      </c>
      <c r="BY174">
        <v>189</v>
      </c>
      <c r="BZ174">
        <v>3</v>
      </c>
      <c r="CA174">
        <v>0</v>
      </c>
      <c r="CB174">
        <v>93</v>
      </c>
      <c r="CC174">
        <v>6</v>
      </c>
      <c r="CD174">
        <v>386</v>
      </c>
      <c r="CE174">
        <v>674</v>
      </c>
      <c r="CF174">
        <v>486</v>
      </c>
      <c r="CG174">
        <v>104</v>
      </c>
      <c r="CH174">
        <v>37</v>
      </c>
      <c r="CI174">
        <v>918</v>
      </c>
    </row>
    <row r="175" spans="1:87" x14ac:dyDescent="0.25">
      <c r="A175" t="s">
        <v>651</v>
      </c>
      <c r="B175" t="s">
        <v>656</v>
      </c>
      <c r="C175" t="s">
        <v>675</v>
      </c>
      <c r="D175" s="1">
        <v>44872</v>
      </c>
      <c r="E175">
        <v>62</v>
      </c>
      <c r="F175">
        <v>2</v>
      </c>
      <c r="G175">
        <v>0</v>
      </c>
      <c r="H175">
        <v>3</v>
      </c>
      <c r="I175">
        <v>3</v>
      </c>
      <c r="J175">
        <v>4</v>
      </c>
      <c r="K175">
        <v>3</v>
      </c>
      <c r="L175">
        <v>0</v>
      </c>
      <c r="M175">
        <v>0</v>
      </c>
      <c r="N175">
        <v>340</v>
      </c>
      <c r="O175">
        <v>10</v>
      </c>
      <c r="P175">
        <v>7</v>
      </c>
      <c r="Q175">
        <v>4</v>
      </c>
      <c r="R175">
        <v>869</v>
      </c>
      <c r="S175">
        <v>69</v>
      </c>
      <c r="T175">
        <v>48</v>
      </c>
      <c r="U175">
        <v>21</v>
      </c>
      <c r="V175">
        <v>637</v>
      </c>
      <c r="W175">
        <v>40</v>
      </c>
      <c r="X175">
        <v>62</v>
      </c>
      <c r="Y175">
        <v>30</v>
      </c>
      <c r="Z175">
        <v>126</v>
      </c>
      <c r="AA175">
        <v>13</v>
      </c>
      <c r="AB175">
        <v>10</v>
      </c>
      <c r="AC175">
        <v>16</v>
      </c>
      <c r="AD175">
        <v>41</v>
      </c>
      <c r="AE175">
        <v>3</v>
      </c>
      <c r="AF175">
        <v>0</v>
      </c>
      <c r="AG175">
        <v>0</v>
      </c>
      <c r="AH175">
        <v>0</v>
      </c>
      <c r="AI175">
        <v>0</v>
      </c>
      <c r="AJ175">
        <v>0</v>
      </c>
      <c r="AK175">
        <v>0</v>
      </c>
      <c r="AL175">
        <v>0</v>
      </c>
      <c r="AM175">
        <v>0</v>
      </c>
      <c r="AN175">
        <v>0</v>
      </c>
      <c r="AO175">
        <v>0</v>
      </c>
      <c r="AP175">
        <v>0</v>
      </c>
      <c r="AQ175">
        <v>0</v>
      </c>
      <c r="AR175">
        <v>0</v>
      </c>
      <c r="AS175">
        <v>0</v>
      </c>
      <c r="AT175">
        <v>0</v>
      </c>
      <c r="AU175">
        <v>0</v>
      </c>
      <c r="AV175">
        <v>0</v>
      </c>
      <c r="AW175">
        <v>0</v>
      </c>
      <c r="AX175">
        <v>1</v>
      </c>
      <c r="AY175">
        <v>0</v>
      </c>
      <c r="AZ175">
        <v>48</v>
      </c>
      <c r="BA175">
        <v>3</v>
      </c>
      <c r="BB175">
        <v>313</v>
      </c>
      <c r="BC175">
        <v>710</v>
      </c>
      <c r="BD175">
        <v>495</v>
      </c>
      <c r="BE175">
        <v>85</v>
      </c>
      <c r="BF175">
        <v>38</v>
      </c>
      <c r="BG175">
        <v>2506</v>
      </c>
      <c r="BH175">
        <v>0</v>
      </c>
      <c r="BI175">
        <v>192</v>
      </c>
      <c r="BJ175">
        <v>476</v>
      </c>
      <c r="BK175">
        <v>336</v>
      </c>
      <c r="BL175">
        <v>1394</v>
      </c>
      <c r="BM175">
        <v>22</v>
      </c>
      <c r="BN175">
        <v>1</v>
      </c>
      <c r="BO175">
        <v>0</v>
      </c>
      <c r="BP175">
        <v>0</v>
      </c>
      <c r="BQ175">
        <v>0</v>
      </c>
      <c r="BR175">
        <v>13</v>
      </c>
      <c r="BS175">
        <v>2</v>
      </c>
      <c r="BT175">
        <v>172</v>
      </c>
      <c r="BU175">
        <v>121</v>
      </c>
      <c r="BV175">
        <v>7</v>
      </c>
      <c r="BW175">
        <v>21</v>
      </c>
      <c r="BX175">
        <v>8</v>
      </c>
      <c r="BY175">
        <v>175</v>
      </c>
      <c r="BZ175">
        <v>1</v>
      </c>
      <c r="CA175">
        <v>0</v>
      </c>
      <c r="CB175">
        <v>39</v>
      </c>
      <c r="CC175">
        <v>3</v>
      </c>
      <c r="CD175">
        <v>295</v>
      </c>
      <c r="CE175">
        <v>518</v>
      </c>
      <c r="CF175">
        <v>389</v>
      </c>
      <c r="CG175">
        <v>44</v>
      </c>
      <c r="CH175">
        <v>32</v>
      </c>
      <c r="CI175">
        <v>684</v>
      </c>
    </row>
    <row r="176" spans="1:87" x14ac:dyDescent="0.25">
      <c r="A176" t="s">
        <v>651</v>
      </c>
      <c r="B176" t="s">
        <v>669</v>
      </c>
      <c r="C176" t="s">
        <v>676</v>
      </c>
      <c r="D176" s="1">
        <v>44872</v>
      </c>
      <c r="E176">
        <v>37</v>
      </c>
      <c r="F176">
        <v>2</v>
      </c>
      <c r="G176">
        <v>0</v>
      </c>
      <c r="H176">
        <v>0</v>
      </c>
      <c r="I176">
        <v>1</v>
      </c>
      <c r="J176">
        <v>0</v>
      </c>
      <c r="K176">
        <v>0</v>
      </c>
      <c r="L176">
        <v>0</v>
      </c>
      <c r="M176">
        <v>0</v>
      </c>
      <c r="N176">
        <v>223</v>
      </c>
      <c r="O176">
        <v>9</v>
      </c>
      <c r="P176">
        <v>17</v>
      </c>
      <c r="Q176">
        <v>7</v>
      </c>
      <c r="R176">
        <v>519</v>
      </c>
      <c r="S176">
        <v>12</v>
      </c>
      <c r="T176">
        <v>60</v>
      </c>
      <c r="U176">
        <v>22</v>
      </c>
      <c r="V176">
        <v>450</v>
      </c>
      <c r="W176">
        <v>5</v>
      </c>
      <c r="X176">
        <v>48</v>
      </c>
      <c r="Y176">
        <v>55</v>
      </c>
      <c r="Z176">
        <v>53</v>
      </c>
      <c r="AA176">
        <v>0</v>
      </c>
      <c r="AB176">
        <v>5</v>
      </c>
      <c r="AC176">
        <v>1</v>
      </c>
      <c r="AD176">
        <v>14</v>
      </c>
      <c r="AE176">
        <v>2</v>
      </c>
      <c r="AF176">
        <v>0</v>
      </c>
      <c r="AG176">
        <v>0</v>
      </c>
      <c r="AH176">
        <v>0</v>
      </c>
      <c r="AI176">
        <v>0</v>
      </c>
      <c r="AJ176">
        <v>0</v>
      </c>
      <c r="AK176">
        <v>0</v>
      </c>
      <c r="AL176">
        <v>0</v>
      </c>
      <c r="AM176">
        <v>0</v>
      </c>
      <c r="AN176">
        <v>0</v>
      </c>
      <c r="AO176">
        <v>0</v>
      </c>
      <c r="AP176">
        <v>0</v>
      </c>
      <c r="AQ176">
        <v>0</v>
      </c>
      <c r="AR176">
        <v>0</v>
      </c>
      <c r="AS176">
        <v>0</v>
      </c>
      <c r="AT176">
        <v>0</v>
      </c>
      <c r="AU176">
        <v>0</v>
      </c>
      <c r="AV176">
        <v>0</v>
      </c>
      <c r="AW176">
        <v>0</v>
      </c>
      <c r="AX176">
        <v>2</v>
      </c>
      <c r="AY176">
        <v>0</v>
      </c>
      <c r="AZ176">
        <v>36</v>
      </c>
      <c r="BA176">
        <v>0</v>
      </c>
      <c r="BB176">
        <v>186</v>
      </c>
      <c r="BC176">
        <v>413</v>
      </c>
      <c r="BD176">
        <v>332</v>
      </c>
      <c r="BE176">
        <v>44</v>
      </c>
      <c r="BF176">
        <v>12</v>
      </c>
      <c r="BG176">
        <v>1591</v>
      </c>
      <c r="BH176">
        <v>0</v>
      </c>
      <c r="BI176">
        <v>9</v>
      </c>
      <c r="BJ176">
        <v>349</v>
      </c>
      <c r="BK176">
        <v>291</v>
      </c>
      <c r="BL176">
        <v>886</v>
      </c>
      <c r="BM176">
        <v>16</v>
      </c>
      <c r="BN176">
        <v>2</v>
      </c>
      <c r="BO176">
        <v>0</v>
      </c>
      <c r="BP176">
        <v>0</v>
      </c>
      <c r="BQ176">
        <v>0</v>
      </c>
      <c r="BR176">
        <v>14</v>
      </c>
      <c r="BS176">
        <v>0</v>
      </c>
      <c r="BT176">
        <v>87</v>
      </c>
      <c r="BU176">
        <v>77</v>
      </c>
      <c r="BV176">
        <v>2</v>
      </c>
      <c r="BW176">
        <v>13</v>
      </c>
      <c r="BX176">
        <v>6</v>
      </c>
      <c r="BY176">
        <v>123</v>
      </c>
      <c r="BZ176">
        <v>2</v>
      </c>
      <c r="CA176">
        <v>0</v>
      </c>
      <c r="CB176">
        <v>33</v>
      </c>
      <c r="CC176">
        <v>0</v>
      </c>
      <c r="CD176">
        <v>171</v>
      </c>
      <c r="CE176">
        <v>309</v>
      </c>
      <c r="CF176">
        <v>264</v>
      </c>
      <c r="CG176">
        <v>31</v>
      </c>
      <c r="CH176">
        <v>10</v>
      </c>
      <c r="CI176">
        <v>484</v>
      </c>
    </row>
    <row r="177" spans="1:87" x14ac:dyDescent="0.25">
      <c r="A177" t="s">
        <v>651</v>
      </c>
      <c r="B177" t="s">
        <v>663</v>
      </c>
      <c r="C177" t="s">
        <v>677</v>
      </c>
      <c r="D177" s="1">
        <v>44872</v>
      </c>
      <c r="E177">
        <v>48</v>
      </c>
      <c r="F177">
        <v>1</v>
      </c>
      <c r="G177">
        <v>0</v>
      </c>
      <c r="H177">
        <v>1</v>
      </c>
      <c r="I177">
        <v>0</v>
      </c>
      <c r="J177">
        <v>0</v>
      </c>
      <c r="K177">
        <v>1</v>
      </c>
      <c r="L177">
        <v>0</v>
      </c>
      <c r="M177">
        <v>0</v>
      </c>
      <c r="N177">
        <v>352</v>
      </c>
      <c r="O177">
        <v>2</v>
      </c>
      <c r="P177">
        <v>4</v>
      </c>
      <c r="Q177">
        <v>4</v>
      </c>
      <c r="R177">
        <v>440</v>
      </c>
      <c r="S177">
        <v>4</v>
      </c>
      <c r="T177">
        <v>21</v>
      </c>
      <c r="U177">
        <v>17</v>
      </c>
      <c r="V177">
        <v>504</v>
      </c>
      <c r="W177">
        <v>0</v>
      </c>
      <c r="X177">
        <v>1</v>
      </c>
      <c r="Y177">
        <v>45</v>
      </c>
      <c r="Z177">
        <v>49</v>
      </c>
      <c r="AA177">
        <v>0</v>
      </c>
      <c r="AB177">
        <v>5</v>
      </c>
      <c r="AC177">
        <v>6</v>
      </c>
      <c r="AD177">
        <v>6</v>
      </c>
      <c r="AE177">
        <v>0</v>
      </c>
      <c r="AF177">
        <v>0</v>
      </c>
      <c r="AG177">
        <v>0</v>
      </c>
      <c r="AH177">
        <v>0</v>
      </c>
      <c r="AI177">
        <v>0</v>
      </c>
      <c r="AJ177">
        <v>0</v>
      </c>
      <c r="AK177">
        <v>0</v>
      </c>
      <c r="AL177">
        <v>0</v>
      </c>
      <c r="AM177">
        <v>0</v>
      </c>
      <c r="AN177">
        <v>0</v>
      </c>
      <c r="AO177">
        <v>0</v>
      </c>
      <c r="AP177">
        <v>0</v>
      </c>
      <c r="AQ177">
        <v>0</v>
      </c>
      <c r="AR177">
        <v>0</v>
      </c>
      <c r="AS177">
        <v>0</v>
      </c>
      <c r="AT177">
        <v>0</v>
      </c>
      <c r="AU177">
        <v>0</v>
      </c>
      <c r="AV177">
        <v>0</v>
      </c>
      <c r="AW177">
        <v>0</v>
      </c>
      <c r="AX177">
        <v>1</v>
      </c>
      <c r="AY177">
        <v>0</v>
      </c>
      <c r="AZ177">
        <v>47</v>
      </c>
      <c r="BA177">
        <v>1</v>
      </c>
      <c r="BB177">
        <v>338</v>
      </c>
      <c r="BC177">
        <v>390</v>
      </c>
      <c r="BD177">
        <v>448</v>
      </c>
      <c r="BE177">
        <v>38</v>
      </c>
      <c r="BF177">
        <v>6</v>
      </c>
      <c r="BG177">
        <v>1123</v>
      </c>
      <c r="BH177">
        <v>0</v>
      </c>
      <c r="BI177">
        <v>3</v>
      </c>
      <c r="BJ177">
        <v>147</v>
      </c>
      <c r="BK177">
        <v>136</v>
      </c>
      <c r="BL177">
        <v>807</v>
      </c>
      <c r="BM177">
        <v>32</v>
      </c>
      <c r="BN177">
        <v>1</v>
      </c>
      <c r="BO177">
        <v>0</v>
      </c>
      <c r="BP177">
        <v>1</v>
      </c>
      <c r="BQ177">
        <v>0</v>
      </c>
      <c r="BR177">
        <v>26</v>
      </c>
      <c r="BS177">
        <v>1</v>
      </c>
      <c r="BT177">
        <v>250</v>
      </c>
      <c r="BU177">
        <v>143</v>
      </c>
      <c r="BV177">
        <v>2</v>
      </c>
      <c r="BW177">
        <v>20</v>
      </c>
      <c r="BX177">
        <v>4</v>
      </c>
      <c r="BY177">
        <v>140</v>
      </c>
      <c r="BZ177">
        <v>1</v>
      </c>
      <c r="CA177">
        <v>0</v>
      </c>
      <c r="CB177">
        <v>45</v>
      </c>
      <c r="CC177">
        <v>1</v>
      </c>
      <c r="CD177">
        <v>333</v>
      </c>
      <c r="CE177">
        <v>334</v>
      </c>
      <c r="CF177">
        <v>387</v>
      </c>
      <c r="CG177">
        <v>28</v>
      </c>
      <c r="CH177">
        <v>5</v>
      </c>
      <c r="CI177">
        <v>514</v>
      </c>
    </row>
    <row r="178" spans="1:87" x14ac:dyDescent="0.25">
      <c r="A178" t="s">
        <v>651</v>
      </c>
      <c r="B178" t="s">
        <v>678</v>
      </c>
      <c r="C178" t="s">
        <v>679</v>
      </c>
      <c r="D178" s="1">
        <v>44872</v>
      </c>
      <c r="E178">
        <v>157</v>
      </c>
      <c r="F178">
        <v>7</v>
      </c>
      <c r="G178">
        <v>3</v>
      </c>
      <c r="H178">
        <v>9</v>
      </c>
      <c r="I178">
        <v>11</v>
      </c>
      <c r="J178">
        <v>2</v>
      </c>
      <c r="K178">
        <v>20</v>
      </c>
      <c r="L178">
        <v>0</v>
      </c>
      <c r="M178">
        <v>0</v>
      </c>
      <c r="N178">
        <v>762</v>
      </c>
      <c r="O178">
        <v>58</v>
      </c>
      <c r="P178">
        <v>38</v>
      </c>
      <c r="Q178">
        <v>5</v>
      </c>
      <c r="R178">
        <v>1967</v>
      </c>
      <c r="S178">
        <v>63</v>
      </c>
      <c r="T178">
        <v>247</v>
      </c>
      <c r="U178">
        <v>19</v>
      </c>
      <c r="V178">
        <v>1430</v>
      </c>
      <c r="W178">
        <v>114</v>
      </c>
      <c r="X178">
        <v>291</v>
      </c>
      <c r="Y178">
        <v>23</v>
      </c>
      <c r="Z178">
        <v>275</v>
      </c>
      <c r="AA178">
        <v>11</v>
      </c>
      <c r="AB178">
        <v>42</v>
      </c>
      <c r="AC178">
        <v>11</v>
      </c>
      <c r="AD178">
        <v>126</v>
      </c>
      <c r="AE178">
        <v>4</v>
      </c>
      <c r="AF178">
        <v>4</v>
      </c>
      <c r="AG178">
        <v>1</v>
      </c>
      <c r="AH178">
        <v>0</v>
      </c>
      <c r="AI178">
        <v>0</v>
      </c>
      <c r="AJ178">
        <v>0</v>
      </c>
      <c r="AK178">
        <v>0</v>
      </c>
      <c r="AL178">
        <v>0</v>
      </c>
      <c r="AM178">
        <v>1</v>
      </c>
      <c r="AN178">
        <v>0</v>
      </c>
      <c r="AO178">
        <v>0</v>
      </c>
      <c r="AP178">
        <v>0</v>
      </c>
      <c r="AQ178">
        <v>0</v>
      </c>
      <c r="AR178">
        <v>0</v>
      </c>
      <c r="AS178">
        <v>0</v>
      </c>
      <c r="AT178">
        <v>0</v>
      </c>
      <c r="AU178">
        <v>0</v>
      </c>
      <c r="AV178">
        <v>0</v>
      </c>
      <c r="AW178">
        <v>0</v>
      </c>
      <c r="AX178">
        <v>6</v>
      </c>
      <c r="AY178">
        <v>2</v>
      </c>
      <c r="AZ178">
        <v>128</v>
      </c>
      <c r="BA178">
        <v>20</v>
      </c>
      <c r="BB178">
        <v>649</v>
      </c>
      <c r="BC178">
        <v>1557</v>
      </c>
      <c r="BD178">
        <v>964</v>
      </c>
      <c r="BE178">
        <v>193</v>
      </c>
      <c r="BF178">
        <v>116</v>
      </c>
      <c r="BG178">
        <v>6840</v>
      </c>
      <c r="BH178">
        <v>0</v>
      </c>
      <c r="BI178">
        <v>390</v>
      </c>
      <c r="BJ178">
        <v>2400</v>
      </c>
      <c r="BK178">
        <v>450</v>
      </c>
      <c r="BL178">
        <v>3297</v>
      </c>
      <c r="BM178">
        <v>61</v>
      </c>
      <c r="BN178">
        <v>6</v>
      </c>
      <c r="BO178">
        <v>2</v>
      </c>
      <c r="BP178">
        <v>6</v>
      </c>
      <c r="BQ178">
        <v>2</v>
      </c>
      <c r="BR178">
        <v>56</v>
      </c>
      <c r="BS178">
        <v>15</v>
      </c>
      <c r="BT178">
        <v>420</v>
      </c>
      <c r="BU178">
        <v>252</v>
      </c>
      <c r="BV178">
        <v>17</v>
      </c>
      <c r="BW178">
        <v>56</v>
      </c>
      <c r="BX178">
        <v>92</v>
      </c>
      <c r="BY178">
        <v>453</v>
      </c>
      <c r="BZ178">
        <v>6</v>
      </c>
      <c r="CA178">
        <v>2</v>
      </c>
      <c r="CB178">
        <v>105</v>
      </c>
      <c r="CC178">
        <v>19</v>
      </c>
      <c r="CD178">
        <v>604</v>
      </c>
      <c r="CE178">
        <v>1162</v>
      </c>
      <c r="CF178">
        <v>708</v>
      </c>
      <c r="CG178">
        <v>112</v>
      </c>
      <c r="CH178">
        <v>114</v>
      </c>
      <c r="CI178">
        <v>1637</v>
      </c>
    </row>
    <row r="179" spans="1:87" x14ac:dyDescent="0.25">
      <c r="A179" t="s">
        <v>651</v>
      </c>
      <c r="B179" t="s">
        <v>663</v>
      </c>
      <c r="C179" t="s">
        <v>680</v>
      </c>
      <c r="D179" s="1">
        <v>44872</v>
      </c>
      <c r="E179">
        <v>122</v>
      </c>
      <c r="F179">
        <v>5</v>
      </c>
      <c r="G179">
        <v>0</v>
      </c>
      <c r="H179">
        <v>1</v>
      </c>
      <c r="I179">
        <v>10</v>
      </c>
      <c r="J179">
        <v>0</v>
      </c>
      <c r="K179">
        <v>1</v>
      </c>
      <c r="L179">
        <v>0</v>
      </c>
      <c r="M179">
        <v>0</v>
      </c>
      <c r="N179">
        <v>528</v>
      </c>
      <c r="O179">
        <v>41</v>
      </c>
      <c r="P179">
        <v>19</v>
      </c>
      <c r="Q179">
        <v>0</v>
      </c>
      <c r="R179">
        <v>844</v>
      </c>
      <c r="S179">
        <v>6</v>
      </c>
      <c r="T179">
        <v>101</v>
      </c>
      <c r="U179">
        <v>1</v>
      </c>
      <c r="V179">
        <v>847</v>
      </c>
      <c r="W179">
        <v>17</v>
      </c>
      <c r="X179">
        <v>134</v>
      </c>
      <c r="Y179">
        <v>0</v>
      </c>
      <c r="Z179">
        <v>108</v>
      </c>
      <c r="AA179">
        <v>0</v>
      </c>
      <c r="AB179">
        <v>16</v>
      </c>
      <c r="AC179">
        <v>0</v>
      </c>
      <c r="AD179">
        <v>39</v>
      </c>
      <c r="AE179">
        <v>0</v>
      </c>
      <c r="AF179">
        <v>0</v>
      </c>
      <c r="AG179">
        <v>0</v>
      </c>
      <c r="AH179">
        <v>0</v>
      </c>
      <c r="AI179">
        <v>0</v>
      </c>
      <c r="AJ179">
        <v>0</v>
      </c>
      <c r="AK179">
        <v>0</v>
      </c>
      <c r="AL179">
        <v>0</v>
      </c>
      <c r="AM179">
        <v>0</v>
      </c>
      <c r="AN179">
        <v>0</v>
      </c>
      <c r="AO179">
        <v>0</v>
      </c>
      <c r="AP179">
        <v>0</v>
      </c>
      <c r="AQ179">
        <v>0</v>
      </c>
      <c r="AR179">
        <v>0</v>
      </c>
      <c r="AS179">
        <v>0</v>
      </c>
      <c r="AT179">
        <v>0</v>
      </c>
      <c r="AU179">
        <v>0</v>
      </c>
      <c r="AV179">
        <v>0</v>
      </c>
      <c r="AW179">
        <v>0</v>
      </c>
      <c r="AX179">
        <v>5</v>
      </c>
      <c r="AY179">
        <v>0</v>
      </c>
      <c r="AZ179">
        <v>108</v>
      </c>
      <c r="BA179">
        <v>1</v>
      </c>
      <c r="BB179">
        <v>461</v>
      </c>
      <c r="BC179">
        <v>719</v>
      </c>
      <c r="BD179">
        <v>680</v>
      </c>
      <c r="BE179">
        <v>86</v>
      </c>
      <c r="BF179">
        <v>39</v>
      </c>
      <c r="BG179">
        <v>2595</v>
      </c>
      <c r="BH179">
        <v>0</v>
      </c>
      <c r="BI179">
        <v>7</v>
      </c>
      <c r="BJ179">
        <v>788</v>
      </c>
      <c r="BK179">
        <v>49</v>
      </c>
      <c r="BL179">
        <v>1659</v>
      </c>
      <c r="BM179">
        <v>54</v>
      </c>
      <c r="BN179">
        <v>3</v>
      </c>
      <c r="BO179">
        <v>0</v>
      </c>
      <c r="BP179">
        <v>2</v>
      </c>
      <c r="BQ179">
        <v>0</v>
      </c>
      <c r="BR179">
        <v>46</v>
      </c>
      <c r="BS179">
        <v>1</v>
      </c>
      <c r="BT179">
        <v>289</v>
      </c>
      <c r="BU179">
        <v>156</v>
      </c>
      <c r="BV179">
        <v>3</v>
      </c>
      <c r="BW179">
        <v>48</v>
      </c>
      <c r="BX179">
        <v>19</v>
      </c>
      <c r="BY179">
        <v>200</v>
      </c>
      <c r="BZ179">
        <v>5</v>
      </c>
      <c r="CA179">
        <v>0</v>
      </c>
      <c r="CB179">
        <v>93</v>
      </c>
      <c r="CC179">
        <v>1</v>
      </c>
      <c r="CD179">
        <v>443</v>
      </c>
      <c r="CE179">
        <v>564</v>
      </c>
      <c r="CF179">
        <v>540</v>
      </c>
      <c r="CG179">
        <v>53</v>
      </c>
      <c r="CH179">
        <v>38</v>
      </c>
      <c r="CI179">
        <v>996</v>
      </c>
    </row>
    <row r="180" spans="1:87" x14ac:dyDescent="0.25">
      <c r="A180" t="s">
        <v>651</v>
      </c>
      <c r="B180" t="s">
        <v>678</v>
      </c>
      <c r="C180" t="s">
        <v>681</v>
      </c>
      <c r="D180" s="1">
        <v>44872</v>
      </c>
      <c r="E180">
        <v>112</v>
      </c>
      <c r="F180">
        <v>2</v>
      </c>
      <c r="G180">
        <v>0</v>
      </c>
      <c r="H180">
        <v>5</v>
      </c>
      <c r="I180">
        <v>4</v>
      </c>
      <c r="J180">
        <v>2</v>
      </c>
      <c r="K180">
        <v>0</v>
      </c>
      <c r="L180">
        <v>0</v>
      </c>
      <c r="M180">
        <v>0</v>
      </c>
      <c r="N180">
        <v>473</v>
      </c>
      <c r="O180">
        <v>24</v>
      </c>
      <c r="P180">
        <v>17</v>
      </c>
      <c r="Q180">
        <v>6</v>
      </c>
      <c r="R180">
        <v>1756</v>
      </c>
      <c r="S180">
        <v>41</v>
      </c>
      <c r="T180">
        <v>160</v>
      </c>
      <c r="U180">
        <v>75</v>
      </c>
      <c r="V180">
        <v>876</v>
      </c>
      <c r="W180">
        <v>13</v>
      </c>
      <c r="X180">
        <v>47</v>
      </c>
      <c r="Y180">
        <v>131</v>
      </c>
      <c r="Z180">
        <v>222</v>
      </c>
      <c r="AA180">
        <v>7</v>
      </c>
      <c r="AB180">
        <v>30</v>
      </c>
      <c r="AC180">
        <v>10</v>
      </c>
      <c r="AD180">
        <v>26</v>
      </c>
      <c r="AE180">
        <v>1</v>
      </c>
      <c r="AF180">
        <v>0</v>
      </c>
      <c r="AG180">
        <v>0</v>
      </c>
      <c r="AH180">
        <v>0</v>
      </c>
      <c r="AI180">
        <v>0</v>
      </c>
      <c r="AJ180">
        <v>0</v>
      </c>
      <c r="AK180">
        <v>0</v>
      </c>
      <c r="AL180">
        <v>0</v>
      </c>
      <c r="AM180">
        <v>0</v>
      </c>
      <c r="AN180">
        <v>0</v>
      </c>
      <c r="AO180">
        <v>0</v>
      </c>
      <c r="AP180">
        <v>0</v>
      </c>
      <c r="AQ180">
        <v>0</v>
      </c>
      <c r="AR180">
        <v>0</v>
      </c>
      <c r="AS180">
        <v>0</v>
      </c>
      <c r="AT180">
        <v>0</v>
      </c>
      <c r="AU180">
        <v>0</v>
      </c>
      <c r="AV180">
        <v>0</v>
      </c>
      <c r="AW180">
        <v>0</v>
      </c>
      <c r="AX180">
        <v>2</v>
      </c>
      <c r="AY180">
        <v>0</v>
      </c>
      <c r="AZ180">
        <v>94</v>
      </c>
      <c r="BA180">
        <v>0</v>
      </c>
      <c r="BB180">
        <v>417</v>
      </c>
      <c r="BC180">
        <v>1420</v>
      </c>
      <c r="BD180">
        <v>662</v>
      </c>
      <c r="BE180">
        <v>157</v>
      </c>
      <c r="BF180">
        <v>24</v>
      </c>
      <c r="BG180">
        <v>4595</v>
      </c>
      <c r="BH180">
        <v>0</v>
      </c>
      <c r="BI180">
        <v>144</v>
      </c>
      <c r="BJ180">
        <v>984</v>
      </c>
      <c r="BK180">
        <v>555</v>
      </c>
      <c r="BL180">
        <v>2686</v>
      </c>
      <c r="BM180">
        <v>32</v>
      </c>
      <c r="BN180">
        <v>0</v>
      </c>
      <c r="BO180">
        <v>0</v>
      </c>
      <c r="BP180">
        <v>0</v>
      </c>
      <c r="BQ180">
        <v>0</v>
      </c>
      <c r="BR180">
        <v>26</v>
      </c>
      <c r="BS180">
        <v>0</v>
      </c>
      <c r="BT180">
        <v>176</v>
      </c>
      <c r="BU180">
        <v>113</v>
      </c>
      <c r="BV180">
        <v>4</v>
      </c>
      <c r="BW180">
        <v>36</v>
      </c>
      <c r="BX180">
        <v>5</v>
      </c>
      <c r="BY180">
        <v>278</v>
      </c>
      <c r="BZ180">
        <v>1</v>
      </c>
      <c r="CA180">
        <v>0</v>
      </c>
      <c r="CB180">
        <v>68</v>
      </c>
      <c r="CC180">
        <v>0</v>
      </c>
      <c r="CD180">
        <v>359</v>
      </c>
      <c r="CE180">
        <v>887</v>
      </c>
      <c r="CF180">
        <v>437</v>
      </c>
      <c r="CG180">
        <v>72</v>
      </c>
      <c r="CH180">
        <v>15</v>
      </c>
      <c r="CI180">
        <v>1114</v>
      </c>
    </row>
    <row r="181" spans="1:87" x14ac:dyDescent="0.25">
      <c r="A181" t="s">
        <v>651</v>
      </c>
      <c r="B181" t="s">
        <v>669</v>
      </c>
      <c r="C181" t="s">
        <v>682</v>
      </c>
      <c r="D181" s="1">
        <v>44872</v>
      </c>
      <c r="E181">
        <v>200</v>
      </c>
      <c r="F181">
        <v>2</v>
      </c>
      <c r="G181">
        <v>1</v>
      </c>
      <c r="H181">
        <v>8</v>
      </c>
      <c r="I181">
        <v>4</v>
      </c>
      <c r="J181">
        <v>3</v>
      </c>
      <c r="K181">
        <v>38</v>
      </c>
      <c r="L181">
        <v>5</v>
      </c>
      <c r="M181">
        <v>0</v>
      </c>
      <c r="N181">
        <v>992</v>
      </c>
      <c r="O181">
        <v>55</v>
      </c>
      <c r="P181">
        <v>7</v>
      </c>
      <c r="Q181">
        <v>16</v>
      </c>
      <c r="R181">
        <v>2089</v>
      </c>
      <c r="S181">
        <v>90</v>
      </c>
      <c r="T181">
        <v>113</v>
      </c>
      <c r="U181">
        <v>61</v>
      </c>
      <c r="V181">
        <v>1680</v>
      </c>
      <c r="W181">
        <v>99</v>
      </c>
      <c r="X181">
        <v>137</v>
      </c>
      <c r="Y181">
        <v>48</v>
      </c>
      <c r="Z181">
        <v>307</v>
      </c>
      <c r="AA181">
        <v>7</v>
      </c>
      <c r="AB181">
        <v>20</v>
      </c>
      <c r="AC181">
        <v>13</v>
      </c>
      <c r="AD181">
        <v>92</v>
      </c>
      <c r="AE181">
        <v>7</v>
      </c>
      <c r="AF181">
        <v>2</v>
      </c>
      <c r="AG181">
        <v>0</v>
      </c>
      <c r="AH181">
        <v>0</v>
      </c>
      <c r="AI181">
        <v>0</v>
      </c>
      <c r="AJ181">
        <v>0</v>
      </c>
      <c r="AK181">
        <v>0</v>
      </c>
      <c r="AL181">
        <v>0</v>
      </c>
      <c r="AM181">
        <v>0</v>
      </c>
      <c r="AN181">
        <v>0</v>
      </c>
      <c r="AO181">
        <v>0</v>
      </c>
      <c r="AP181">
        <v>0</v>
      </c>
      <c r="AQ181">
        <v>0</v>
      </c>
      <c r="AR181">
        <v>0</v>
      </c>
      <c r="AS181">
        <v>0</v>
      </c>
      <c r="AT181">
        <v>0</v>
      </c>
      <c r="AU181">
        <v>0</v>
      </c>
      <c r="AV181">
        <v>0</v>
      </c>
      <c r="AW181">
        <v>0</v>
      </c>
      <c r="AX181">
        <v>2</v>
      </c>
      <c r="AY181">
        <v>1</v>
      </c>
      <c r="AZ181">
        <v>180</v>
      </c>
      <c r="BA181">
        <v>29</v>
      </c>
      <c r="BB181">
        <v>908</v>
      </c>
      <c r="BC181">
        <v>1771</v>
      </c>
      <c r="BD181">
        <v>1369</v>
      </c>
      <c r="BE181">
        <v>258</v>
      </c>
      <c r="BF181">
        <v>80</v>
      </c>
      <c r="BG181">
        <v>6806</v>
      </c>
      <c r="BH181">
        <v>0</v>
      </c>
      <c r="BI181">
        <v>105</v>
      </c>
      <c r="BJ181">
        <v>1655</v>
      </c>
      <c r="BK181">
        <v>573</v>
      </c>
      <c r="BL181">
        <v>4218</v>
      </c>
      <c r="BM181">
        <v>97</v>
      </c>
      <c r="BN181">
        <v>1</v>
      </c>
      <c r="BO181">
        <v>1</v>
      </c>
      <c r="BP181">
        <v>1</v>
      </c>
      <c r="BQ181">
        <v>1</v>
      </c>
      <c r="BR181">
        <v>85</v>
      </c>
      <c r="BS181">
        <v>25</v>
      </c>
      <c r="BT181">
        <v>630</v>
      </c>
      <c r="BU181">
        <v>469</v>
      </c>
      <c r="BV181">
        <v>15</v>
      </c>
      <c r="BW181">
        <v>113</v>
      </c>
      <c r="BX181">
        <v>46</v>
      </c>
      <c r="BY181">
        <v>587</v>
      </c>
      <c r="BZ181">
        <v>2</v>
      </c>
      <c r="CA181">
        <v>1</v>
      </c>
      <c r="CB181">
        <v>159</v>
      </c>
      <c r="CC181">
        <v>28</v>
      </c>
      <c r="CD181">
        <v>862</v>
      </c>
      <c r="CE181">
        <v>1439</v>
      </c>
      <c r="CF181">
        <v>1117</v>
      </c>
      <c r="CG181">
        <v>173</v>
      </c>
      <c r="CH181">
        <v>73</v>
      </c>
      <c r="CI181">
        <v>2501</v>
      </c>
    </row>
    <row r="182" spans="1:87" x14ac:dyDescent="0.25">
      <c r="A182" t="s">
        <v>651</v>
      </c>
      <c r="B182" t="s">
        <v>652</v>
      </c>
      <c r="C182" t="s">
        <v>683</v>
      </c>
      <c r="D182" s="1">
        <v>44872</v>
      </c>
      <c r="E182">
        <v>54</v>
      </c>
      <c r="F182">
        <v>1</v>
      </c>
      <c r="G182">
        <v>0</v>
      </c>
      <c r="H182">
        <v>1</v>
      </c>
      <c r="I182">
        <v>1</v>
      </c>
      <c r="J182">
        <v>2</v>
      </c>
      <c r="K182">
        <v>7</v>
      </c>
      <c r="L182">
        <v>0</v>
      </c>
      <c r="M182">
        <v>0</v>
      </c>
      <c r="N182">
        <v>382</v>
      </c>
      <c r="O182">
        <v>8</v>
      </c>
      <c r="P182">
        <v>16</v>
      </c>
      <c r="Q182">
        <v>4</v>
      </c>
      <c r="R182">
        <v>542</v>
      </c>
      <c r="S182">
        <v>11</v>
      </c>
      <c r="T182">
        <v>39</v>
      </c>
      <c r="U182">
        <v>17</v>
      </c>
      <c r="V182">
        <v>685</v>
      </c>
      <c r="W182">
        <v>7</v>
      </c>
      <c r="X182">
        <v>13</v>
      </c>
      <c r="Y182">
        <v>87</v>
      </c>
      <c r="Z182">
        <v>135</v>
      </c>
      <c r="AA182">
        <v>3</v>
      </c>
      <c r="AB182">
        <v>14</v>
      </c>
      <c r="AC182">
        <v>3</v>
      </c>
      <c r="AD182">
        <v>23</v>
      </c>
      <c r="AE182">
        <v>0</v>
      </c>
      <c r="AF182">
        <v>0</v>
      </c>
      <c r="AG182">
        <v>0</v>
      </c>
      <c r="AH182">
        <v>0</v>
      </c>
      <c r="AI182">
        <v>0</v>
      </c>
      <c r="AJ182">
        <v>0</v>
      </c>
      <c r="AK182">
        <v>0</v>
      </c>
      <c r="AL182">
        <v>0</v>
      </c>
      <c r="AM182">
        <v>0</v>
      </c>
      <c r="AN182">
        <v>0</v>
      </c>
      <c r="AO182">
        <v>0</v>
      </c>
      <c r="AP182">
        <v>0</v>
      </c>
      <c r="AQ182">
        <v>0</v>
      </c>
      <c r="AR182">
        <v>0</v>
      </c>
      <c r="AS182">
        <v>0</v>
      </c>
      <c r="AT182">
        <v>0</v>
      </c>
      <c r="AU182">
        <v>0</v>
      </c>
      <c r="AV182">
        <v>0</v>
      </c>
      <c r="AW182">
        <v>0</v>
      </c>
      <c r="AX182">
        <v>1</v>
      </c>
      <c r="AY182">
        <v>0</v>
      </c>
      <c r="AZ182">
        <v>50</v>
      </c>
      <c r="BA182">
        <v>7</v>
      </c>
      <c r="BB182">
        <v>349</v>
      </c>
      <c r="BC182">
        <v>462</v>
      </c>
      <c r="BD182">
        <v>568</v>
      </c>
      <c r="BE182">
        <v>115</v>
      </c>
      <c r="BF182">
        <v>23</v>
      </c>
      <c r="BG182">
        <v>3510</v>
      </c>
      <c r="BH182">
        <v>0</v>
      </c>
      <c r="BI182">
        <v>29</v>
      </c>
      <c r="BJ182">
        <v>447</v>
      </c>
      <c r="BK182">
        <v>389</v>
      </c>
      <c r="BL182">
        <v>2548</v>
      </c>
      <c r="BM182">
        <v>32</v>
      </c>
      <c r="BN182">
        <v>1</v>
      </c>
      <c r="BO182">
        <v>0</v>
      </c>
      <c r="BP182">
        <v>1</v>
      </c>
      <c r="BQ182">
        <v>0</v>
      </c>
      <c r="BR182">
        <v>24</v>
      </c>
      <c r="BS182">
        <v>4</v>
      </c>
      <c r="BT182">
        <v>248</v>
      </c>
      <c r="BU182">
        <v>182</v>
      </c>
      <c r="BV182">
        <v>5</v>
      </c>
      <c r="BW182">
        <v>463</v>
      </c>
      <c r="BX182">
        <v>17</v>
      </c>
      <c r="BY182">
        <v>129</v>
      </c>
      <c r="BZ182">
        <v>1</v>
      </c>
      <c r="CA182">
        <v>0</v>
      </c>
      <c r="CB182">
        <v>47</v>
      </c>
      <c r="CC182">
        <v>6</v>
      </c>
      <c r="CD182">
        <v>334</v>
      </c>
      <c r="CE182">
        <v>392</v>
      </c>
      <c r="CF182">
        <v>493</v>
      </c>
      <c r="CG182">
        <v>79</v>
      </c>
      <c r="CH182">
        <v>22</v>
      </c>
      <c r="CI182">
        <v>1926</v>
      </c>
    </row>
    <row r="183" spans="1:87" x14ac:dyDescent="0.25">
      <c r="A183" t="s">
        <v>651</v>
      </c>
      <c r="B183" t="s">
        <v>654</v>
      </c>
      <c r="C183" t="s">
        <v>684</v>
      </c>
      <c r="D183" s="1">
        <v>44872</v>
      </c>
      <c r="E183">
        <v>46</v>
      </c>
      <c r="F183">
        <v>0</v>
      </c>
      <c r="G183">
        <v>0</v>
      </c>
      <c r="H183">
        <v>1</v>
      </c>
      <c r="I183">
        <v>2</v>
      </c>
      <c r="J183">
        <v>0</v>
      </c>
      <c r="K183">
        <v>2</v>
      </c>
      <c r="L183">
        <v>0</v>
      </c>
      <c r="M183">
        <v>0</v>
      </c>
      <c r="N183">
        <v>235</v>
      </c>
      <c r="O183">
        <v>7</v>
      </c>
      <c r="P183">
        <v>0</v>
      </c>
      <c r="Q183">
        <v>5</v>
      </c>
      <c r="R183">
        <v>572</v>
      </c>
      <c r="S183">
        <v>4</v>
      </c>
      <c r="T183">
        <v>33</v>
      </c>
      <c r="U183">
        <v>17</v>
      </c>
      <c r="V183">
        <v>461</v>
      </c>
      <c r="W183">
        <v>8</v>
      </c>
      <c r="X183">
        <v>32</v>
      </c>
      <c r="Y183">
        <v>35</v>
      </c>
      <c r="Z183">
        <v>97</v>
      </c>
      <c r="AA183">
        <v>0</v>
      </c>
      <c r="AB183">
        <v>12</v>
      </c>
      <c r="AC183">
        <v>9</v>
      </c>
      <c r="AD183">
        <v>19</v>
      </c>
      <c r="AE183">
        <v>1</v>
      </c>
      <c r="AF183">
        <v>0</v>
      </c>
      <c r="AG183">
        <v>0</v>
      </c>
      <c r="AH183">
        <v>0</v>
      </c>
      <c r="AI183">
        <v>0</v>
      </c>
      <c r="AJ183">
        <v>0</v>
      </c>
      <c r="AK183">
        <v>0</v>
      </c>
      <c r="AL183">
        <v>0</v>
      </c>
      <c r="AM183">
        <v>0</v>
      </c>
      <c r="AN183">
        <v>0</v>
      </c>
      <c r="AO183">
        <v>0</v>
      </c>
      <c r="AP183">
        <v>0</v>
      </c>
      <c r="AQ183">
        <v>0</v>
      </c>
      <c r="AR183">
        <v>0</v>
      </c>
      <c r="AS183">
        <v>0</v>
      </c>
      <c r="AT183">
        <v>0</v>
      </c>
      <c r="AU183">
        <v>0</v>
      </c>
      <c r="AV183">
        <v>0</v>
      </c>
      <c r="AW183">
        <v>0</v>
      </c>
      <c r="AX183">
        <v>0</v>
      </c>
      <c r="AY183">
        <v>0</v>
      </c>
      <c r="AZ183">
        <v>42</v>
      </c>
      <c r="BA183">
        <v>2</v>
      </c>
      <c r="BB183">
        <v>223</v>
      </c>
      <c r="BC183">
        <v>505</v>
      </c>
      <c r="BD183">
        <v>378</v>
      </c>
      <c r="BE183">
        <v>72</v>
      </c>
      <c r="BF183">
        <v>17</v>
      </c>
      <c r="BG183">
        <v>1603</v>
      </c>
      <c r="BH183">
        <v>0</v>
      </c>
      <c r="BI183">
        <v>2</v>
      </c>
      <c r="BJ183">
        <v>292</v>
      </c>
      <c r="BK183">
        <v>180</v>
      </c>
      <c r="BL183">
        <v>1058</v>
      </c>
      <c r="BM183">
        <v>15</v>
      </c>
      <c r="BN183">
        <v>0</v>
      </c>
      <c r="BO183">
        <v>0</v>
      </c>
      <c r="BP183">
        <v>0</v>
      </c>
      <c r="BQ183">
        <v>0</v>
      </c>
      <c r="BR183">
        <v>10</v>
      </c>
      <c r="BS183">
        <v>1</v>
      </c>
      <c r="BT183">
        <v>114</v>
      </c>
      <c r="BU183">
        <v>100</v>
      </c>
      <c r="BV183">
        <v>5</v>
      </c>
      <c r="BW183">
        <v>29</v>
      </c>
      <c r="BX183">
        <v>1</v>
      </c>
      <c r="BY183">
        <v>115</v>
      </c>
      <c r="BZ183">
        <v>0</v>
      </c>
      <c r="CA183">
        <v>0</v>
      </c>
      <c r="CB183">
        <v>33</v>
      </c>
      <c r="CC183">
        <v>2</v>
      </c>
      <c r="CD183">
        <v>216</v>
      </c>
      <c r="CE183">
        <v>399</v>
      </c>
      <c r="CF183">
        <v>311</v>
      </c>
      <c r="CG183">
        <v>43</v>
      </c>
      <c r="CH183">
        <v>17</v>
      </c>
      <c r="CI183">
        <v>565</v>
      </c>
    </row>
    <row r="184" spans="1:87" x14ac:dyDescent="0.25">
      <c r="A184" t="s">
        <v>651</v>
      </c>
      <c r="B184" t="s">
        <v>652</v>
      </c>
      <c r="C184" t="s">
        <v>685</v>
      </c>
      <c r="D184" s="1">
        <v>44872</v>
      </c>
      <c r="E184">
        <v>167</v>
      </c>
      <c r="F184">
        <v>4</v>
      </c>
      <c r="G184">
        <v>2</v>
      </c>
      <c r="H184">
        <v>1</v>
      </c>
      <c r="I184">
        <v>8</v>
      </c>
      <c r="J184">
        <v>0</v>
      </c>
      <c r="K184">
        <v>38</v>
      </c>
      <c r="L184">
        <v>0</v>
      </c>
      <c r="M184">
        <v>0</v>
      </c>
      <c r="N184">
        <v>1460</v>
      </c>
      <c r="O184">
        <v>30</v>
      </c>
      <c r="P184">
        <v>6</v>
      </c>
      <c r="Q184">
        <v>12</v>
      </c>
      <c r="R184">
        <v>985</v>
      </c>
      <c r="S184">
        <v>19</v>
      </c>
      <c r="T184">
        <v>74</v>
      </c>
      <c r="U184">
        <v>7</v>
      </c>
      <c r="V184">
        <v>2064</v>
      </c>
      <c r="W184">
        <v>15</v>
      </c>
      <c r="X184">
        <v>43</v>
      </c>
      <c r="Y184">
        <v>158</v>
      </c>
      <c r="Z184">
        <v>190</v>
      </c>
      <c r="AA184">
        <v>5</v>
      </c>
      <c r="AB184">
        <v>23</v>
      </c>
      <c r="AC184">
        <v>6</v>
      </c>
      <c r="AD184">
        <v>98</v>
      </c>
      <c r="AE184">
        <v>3</v>
      </c>
      <c r="AF184">
        <v>0</v>
      </c>
      <c r="AG184">
        <v>2</v>
      </c>
      <c r="AH184">
        <v>0</v>
      </c>
      <c r="AI184">
        <v>0</v>
      </c>
      <c r="AJ184">
        <v>0</v>
      </c>
      <c r="AK184">
        <v>0</v>
      </c>
      <c r="AL184">
        <v>0</v>
      </c>
      <c r="AM184">
        <v>0</v>
      </c>
      <c r="AN184">
        <v>0</v>
      </c>
      <c r="AO184">
        <v>0</v>
      </c>
      <c r="AP184">
        <v>0</v>
      </c>
      <c r="AQ184">
        <v>0</v>
      </c>
      <c r="AR184">
        <v>0</v>
      </c>
      <c r="AS184">
        <v>0</v>
      </c>
      <c r="AT184">
        <v>0</v>
      </c>
      <c r="AU184">
        <v>0</v>
      </c>
      <c r="AV184">
        <v>0</v>
      </c>
      <c r="AW184">
        <v>0</v>
      </c>
      <c r="AX184">
        <v>4</v>
      </c>
      <c r="AY184">
        <v>2</v>
      </c>
      <c r="AZ184">
        <v>157</v>
      </c>
      <c r="BA184">
        <v>36</v>
      </c>
      <c r="BB184">
        <v>1401</v>
      </c>
      <c r="BC184">
        <v>861</v>
      </c>
      <c r="BD184">
        <v>1830</v>
      </c>
      <c r="BE184">
        <v>151</v>
      </c>
      <c r="BF184">
        <v>92</v>
      </c>
      <c r="BG184">
        <v>3167</v>
      </c>
      <c r="BH184">
        <v>0</v>
      </c>
      <c r="BI184">
        <v>25</v>
      </c>
      <c r="BJ184">
        <v>618</v>
      </c>
      <c r="BK184">
        <v>124</v>
      </c>
      <c r="BL184">
        <v>2306</v>
      </c>
      <c r="BM184">
        <v>127</v>
      </c>
      <c r="BN184">
        <v>4</v>
      </c>
      <c r="BO184">
        <v>2</v>
      </c>
      <c r="BP184">
        <v>3</v>
      </c>
      <c r="BQ184">
        <v>2</v>
      </c>
      <c r="BR184">
        <v>94</v>
      </c>
      <c r="BS184">
        <v>26</v>
      </c>
      <c r="BT184">
        <v>1097</v>
      </c>
      <c r="BU184">
        <v>788</v>
      </c>
      <c r="BV184">
        <v>12</v>
      </c>
      <c r="BW184">
        <v>70</v>
      </c>
      <c r="BX184">
        <v>59</v>
      </c>
      <c r="BY184">
        <v>374</v>
      </c>
      <c r="BZ184">
        <v>4</v>
      </c>
      <c r="CA184">
        <v>2</v>
      </c>
      <c r="CB184">
        <v>149</v>
      </c>
      <c r="CC184">
        <v>35</v>
      </c>
      <c r="CD184">
        <v>1379</v>
      </c>
      <c r="CE184">
        <v>755</v>
      </c>
      <c r="CF184">
        <v>1670</v>
      </c>
      <c r="CG184">
        <v>116</v>
      </c>
      <c r="CH184">
        <v>88</v>
      </c>
      <c r="CI184">
        <v>1654</v>
      </c>
    </row>
    <row r="185" spans="1:87" x14ac:dyDescent="0.25">
      <c r="A185" t="s">
        <v>651</v>
      </c>
      <c r="B185" t="s">
        <v>656</v>
      </c>
      <c r="C185" t="s">
        <v>686</v>
      </c>
      <c r="D185" s="1">
        <v>44872</v>
      </c>
      <c r="E185">
        <v>66</v>
      </c>
      <c r="F185">
        <v>2</v>
      </c>
      <c r="G185">
        <v>0</v>
      </c>
      <c r="H185">
        <v>1</v>
      </c>
      <c r="I185">
        <v>2</v>
      </c>
      <c r="J185">
        <v>2</v>
      </c>
      <c r="K185">
        <v>2</v>
      </c>
      <c r="L185">
        <v>0</v>
      </c>
      <c r="M185">
        <v>0</v>
      </c>
      <c r="N185">
        <v>465</v>
      </c>
      <c r="O185">
        <v>13</v>
      </c>
      <c r="P185">
        <v>6</v>
      </c>
      <c r="Q185">
        <v>7</v>
      </c>
      <c r="R185">
        <v>749</v>
      </c>
      <c r="S185">
        <v>17</v>
      </c>
      <c r="T185">
        <v>52</v>
      </c>
      <c r="U185">
        <v>19</v>
      </c>
      <c r="V185">
        <v>693</v>
      </c>
      <c r="W185">
        <v>11</v>
      </c>
      <c r="X185">
        <v>57</v>
      </c>
      <c r="Y185">
        <v>39</v>
      </c>
      <c r="Z185">
        <v>96</v>
      </c>
      <c r="AA185">
        <v>1</v>
      </c>
      <c r="AB185">
        <v>5</v>
      </c>
      <c r="AC185">
        <v>4</v>
      </c>
      <c r="AD185">
        <v>34</v>
      </c>
      <c r="AE185">
        <v>0</v>
      </c>
      <c r="AF185">
        <v>0</v>
      </c>
      <c r="AG185">
        <v>2</v>
      </c>
      <c r="AH185">
        <v>0</v>
      </c>
      <c r="AI185">
        <v>0</v>
      </c>
      <c r="AJ185">
        <v>0</v>
      </c>
      <c r="AK185">
        <v>0</v>
      </c>
      <c r="AL185">
        <v>0</v>
      </c>
      <c r="AM185">
        <v>0</v>
      </c>
      <c r="AN185">
        <v>0</v>
      </c>
      <c r="AO185">
        <v>0</v>
      </c>
      <c r="AP185">
        <v>0</v>
      </c>
      <c r="AQ185">
        <v>0</v>
      </c>
      <c r="AR185">
        <v>0</v>
      </c>
      <c r="AS185">
        <v>0</v>
      </c>
      <c r="AT185">
        <v>0</v>
      </c>
      <c r="AU185">
        <v>0</v>
      </c>
      <c r="AV185">
        <v>0</v>
      </c>
      <c r="AW185">
        <v>0</v>
      </c>
      <c r="AX185">
        <v>2</v>
      </c>
      <c r="AY185">
        <v>0</v>
      </c>
      <c r="AZ185">
        <v>60</v>
      </c>
      <c r="BA185">
        <v>2</v>
      </c>
      <c r="BB185">
        <v>433</v>
      </c>
      <c r="BC185">
        <v>639</v>
      </c>
      <c r="BD185">
        <v>568</v>
      </c>
      <c r="BE185">
        <v>82</v>
      </c>
      <c r="BF185">
        <v>30</v>
      </c>
      <c r="BG185">
        <v>1937</v>
      </c>
      <c r="BH185">
        <v>0</v>
      </c>
      <c r="BI185">
        <v>2</v>
      </c>
      <c r="BJ185">
        <v>308</v>
      </c>
      <c r="BK185">
        <v>290</v>
      </c>
      <c r="BL185">
        <v>1251</v>
      </c>
      <c r="BM185">
        <v>31</v>
      </c>
      <c r="BN185">
        <v>0</v>
      </c>
      <c r="BO185">
        <v>0</v>
      </c>
      <c r="BP185">
        <v>0</v>
      </c>
      <c r="BQ185">
        <v>0</v>
      </c>
      <c r="BR185">
        <v>24</v>
      </c>
      <c r="BS185">
        <v>0</v>
      </c>
      <c r="BT185">
        <v>270</v>
      </c>
      <c r="BU185">
        <v>142</v>
      </c>
      <c r="BV185">
        <v>8</v>
      </c>
      <c r="BW185">
        <v>23</v>
      </c>
      <c r="BX185">
        <v>6</v>
      </c>
      <c r="BY185">
        <v>186</v>
      </c>
      <c r="BZ185">
        <v>2</v>
      </c>
      <c r="CA185">
        <v>0</v>
      </c>
      <c r="CB185">
        <v>56</v>
      </c>
      <c r="CC185">
        <v>2</v>
      </c>
      <c r="CD185">
        <v>405</v>
      </c>
      <c r="CE185">
        <v>502</v>
      </c>
      <c r="CF185">
        <v>441</v>
      </c>
      <c r="CG185">
        <v>56</v>
      </c>
      <c r="CH185">
        <v>28</v>
      </c>
      <c r="CI185">
        <v>617</v>
      </c>
    </row>
    <row r="186" spans="1:87" x14ac:dyDescent="0.25">
      <c r="A186" t="s">
        <v>651</v>
      </c>
      <c r="B186" t="s">
        <v>652</v>
      </c>
      <c r="C186" t="s">
        <v>687</v>
      </c>
      <c r="D186" s="1">
        <v>44872</v>
      </c>
      <c r="E186">
        <v>112</v>
      </c>
      <c r="F186">
        <v>3</v>
      </c>
      <c r="G186">
        <v>1</v>
      </c>
      <c r="H186">
        <v>1</v>
      </c>
      <c r="I186">
        <v>7</v>
      </c>
      <c r="J186">
        <v>0</v>
      </c>
      <c r="K186">
        <v>8</v>
      </c>
      <c r="L186">
        <v>0</v>
      </c>
      <c r="M186">
        <v>0</v>
      </c>
      <c r="N186">
        <v>514</v>
      </c>
      <c r="O186">
        <v>20</v>
      </c>
      <c r="P186">
        <v>16</v>
      </c>
      <c r="Q186">
        <v>1</v>
      </c>
      <c r="R186">
        <v>886</v>
      </c>
      <c r="S186">
        <v>12</v>
      </c>
      <c r="T186">
        <v>84</v>
      </c>
      <c r="U186">
        <v>13</v>
      </c>
      <c r="V186">
        <v>1087</v>
      </c>
      <c r="W186">
        <v>12</v>
      </c>
      <c r="X186">
        <v>135</v>
      </c>
      <c r="Y186">
        <v>31</v>
      </c>
      <c r="Z186">
        <v>182</v>
      </c>
      <c r="AA186">
        <v>1</v>
      </c>
      <c r="AB186">
        <v>16</v>
      </c>
      <c r="AC186">
        <v>2</v>
      </c>
      <c r="AD186">
        <v>30</v>
      </c>
      <c r="AE186">
        <v>1</v>
      </c>
      <c r="AF186">
        <v>1</v>
      </c>
      <c r="AG186">
        <v>0</v>
      </c>
      <c r="AH186">
        <v>0</v>
      </c>
      <c r="AI186">
        <v>0</v>
      </c>
      <c r="AJ186">
        <v>0</v>
      </c>
      <c r="AK186">
        <v>0</v>
      </c>
      <c r="AL186">
        <v>0</v>
      </c>
      <c r="AM186">
        <v>0</v>
      </c>
      <c r="AN186">
        <v>0</v>
      </c>
      <c r="AO186">
        <v>0</v>
      </c>
      <c r="AP186">
        <v>0</v>
      </c>
      <c r="AQ186">
        <v>0</v>
      </c>
      <c r="AR186">
        <v>0</v>
      </c>
      <c r="AS186">
        <v>0</v>
      </c>
      <c r="AT186">
        <v>0</v>
      </c>
      <c r="AU186">
        <v>0</v>
      </c>
      <c r="AV186">
        <v>0</v>
      </c>
      <c r="AW186">
        <v>0</v>
      </c>
      <c r="AX186">
        <v>3</v>
      </c>
      <c r="AY186">
        <v>1</v>
      </c>
      <c r="AZ186">
        <v>102</v>
      </c>
      <c r="BA186">
        <v>8</v>
      </c>
      <c r="BB186">
        <v>475</v>
      </c>
      <c r="BC186">
        <v>759</v>
      </c>
      <c r="BD186">
        <v>891</v>
      </c>
      <c r="BE186">
        <v>160</v>
      </c>
      <c r="BF186">
        <v>28</v>
      </c>
      <c r="BG186">
        <v>3440</v>
      </c>
      <c r="BH186">
        <v>0</v>
      </c>
      <c r="BI186">
        <v>15</v>
      </c>
      <c r="BJ186">
        <v>716</v>
      </c>
      <c r="BK186">
        <v>149</v>
      </c>
      <c r="BL186">
        <v>2488</v>
      </c>
      <c r="BM186">
        <v>65</v>
      </c>
      <c r="BN186">
        <v>1</v>
      </c>
      <c r="BO186">
        <v>1</v>
      </c>
      <c r="BP186">
        <v>0</v>
      </c>
      <c r="BQ186">
        <v>1</v>
      </c>
      <c r="BR186">
        <v>51</v>
      </c>
      <c r="BS186">
        <v>0</v>
      </c>
      <c r="BT186">
        <v>353</v>
      </c>
      <c r="BU186">
        <v>329</v>
      </c>
      <c r="BV186">
        <v>14</v>
      </c>
      <c r="BW186">
        <v>79</v>
      </c>
      <c r="BX186">
        <v>9</v>
      </c>
      <c r="BY186">
        <v>291</v>
      </c>
      <c r="BZ186">
        <v>3</v>
      </c>
      <c r="CA186">
        <v>1</v>
      </c>
      <c r="CB186">
        <v>94</v>
      </c>
      <c r="CC186">
        <v>8</v>
      </c>
      <c r="CD186">
        <v>462</v>
      </c>
      <c r="CE186">
        <v>653</v>
      </c>
      <c r="CF186">
        <v>796</v>
      </c>
      <c r="CG186">
        <v>126</v>
      </c>
      <c r="CH186">
        <v>28</v>
      </c>
      <c r="CI186">
        <v>1879</v>
      </c>
    </row>
    <row r="187" spans="1:87" x14ac:dyDescent="0.25">
      <c r="A187" t="s">
        <v>651</v>
      </c>
      <c r="B187" t="s">
        <v>652</v>
      </c>
      <c r="C187" t="s">
        <v>688</v>
      </c>
      <c r="D187" s="1">
        <v>44872</v>
      </c>
      <c r="E187">
        <v>155</v>
      </c>
      <c r="F187">
        <v>2</v>
      </c>
      <c r="G187">
        <v>0</v>
      </c>
      <c r="H187">
        <v>4</v>
      </c>
      <c r="I187">
        <v>4</v>
      </c>
      <c r="J187">
        <v>2</v>
      </c>
      <c r="K187">
        <v>16</v>
      </c>
      <c r="L187">
        <v>1</v>
      </c>
      <c r="M187">
        <v>0</v>
      </c>
      <c r="N187">
        <v>731</v>
      </c>
      <c r="O187">
        <v>17</v>
      </c>
      <c r="P187">
        <v>12</v>
      </c>
      <c r="Q187">
        <v>10</v>
      </c>
      <c r="R187">
        <v>973</v>
      </c>
      <c r="S187">
        <v>39</v>
      </c>
      <c r="T187">
        <v>80</v>
      </c>
      <c r="U187">
        <v>37</v>
      </c>
      <c r="V187">
        <v>1206</v>
      </c>
      <c r="W187">
        <v>21</v>
      </c>
      <c r="X187">
        <v>37</v>
      </c>
      <c r="Y187">
        <v>143</v>
      </c>
      <c r="Z187">
        <v>142</v>
      </c>
      <c r="AA187">
        <v>3</v>
      </c>
      <c r="AB187">
        <v>15</v>
      </c>
      <c r="AC187">
        <v>1</v>
      </c>
      <c r="AD187">
        <v>51</v>
      </c>
      <c r="AE187">
        <v>1</v>
      </c>
      <c r="AF187">
        <v>0</v>
      </c>
      <c r="AG187">
        <v>1</v>
      </c>
      <c r="AH187">
        <v>0</v>
      </c>
      <c r="AI187">
        <v>0</v>
      </c>
      <c r="AJ187">
        <v>0</v>
      </c>
      <c r="AK187">
        <v>0</v>
      </c>
      <c r="AL187">
        <v>0</v>
      </c>
      <c r="AM187">
        <v>0</v>
      </c>
      <c r="AN187">
        <v>0</v>
      </c>
      <c r="AO187">
        <v>0</v>
      </c>
      <c r="AP187">
        <v>0</v>
      </c>
      <c r="AQ187">
        <v>0</v>
      </c>
      <c r="AR187">
        <v>0</v>
      </c>
      <c r="AS187">
        <v>0</v>
      </c>
      <c r="AT187">
        <v>0</v>
      </c>
      <c r="AU187">
        <v>0</v>
      </c>
      <c r="AV187">
        <v>0</v>
      </c>
      <c r="AW187">
        <v>0</v>
      </c>
      <c r="AX187">
        <v>2</v>
      </c>
      <c r="AY187">
        <v>0</v>
      </c>
      <c r="AZ187">
        <v>144</v>
      </c>
      <c r="BA187">
        <v>14</v>
      </c>
      <c r="BB187">
        <v>685</v>
      </c>
      <c r="BC187">
        <v>788</v>
      </c>
      <c r="BD187">
        <v>982</v>
      </c>
      <c r="BE187">
        <v>121</v>
      </c>
      <c r="BF187">
        <v>49</v>
      </c>
      <c r="BG187">
        <v>3175</v>
      </c>
      <c r="BH187">
        <v>0</v>
      </c>
      <c r="BI187">
        <v>14</v>
      </c>
      <c r="BJ187">
        <v>570</v>
      </c>
      <c r="BK187">
        <v>431</v>
      </c>
      <c r="BL187">
        <v>2056</v>
      </c>
      <c r="BM187">
        <v>95</v>
      </c>
      <c r="BN187">
        <v>2</v>
      </c>
      <c r="BO187">
        <v>0</v>
      </c>
      <c r="BP187">
        <v>2</v>
      </c>
      <c r="BQ187">
        <v>0</v>
      </c>
      <c r="BR187">
        <v>74</v>
      </c>
      <c r="BS187">
        <v>2</v>
      </c>
      <c r="BT187">
        <v>483</v>
      </c>
      <c r="BU187">
        <v>329</v>
      </c>
      <c r="BV187">
        <v>10</v>
      </c>
      <c r="BW187">
        <v>57</v>
      </c>
      <c r="BX187">
        <v>23</v>
      </c>
      <c r="BY187">
        <v>284</v>
      </c>
      <c r="BZ187">
        <v>2</v>
      </c>
      <c r="CA187">
        <v>0</v>
      </c>
      <c r="CB187">
        <v>133</v>
      </c>
      <c r="CC187">
        <v>14</v>
      </c>
      <c r="CD187">
        <v>663</v>
      </c>
      <c r="CE187">
        <v>639</v>
      </c>
      <c r="CF187">
        <v>846</v>
      </c>
      <c r="CG187">
        <v>95</v>
      </c>
      <c r="CH187">
        <v>48</v>
      </c>
      <c r="CI187">
        <v>1355</v>
      </c>
    </row>
    <row r="188" spans="1:87" x14ac:dyDescent="0.25">
      <c r="A188" t="s">
        <v>651</v>
      </c>
      <c r="B188" t="s">
        <v>654</v>
      </c>
      <c r="C188" t="s">
        <v>689</v>
      </c>
      <c r="D188" s="1">
        <v>44872</v>
      </c>
      <c r="E188">
        <v>83</v>
      </c>
      <c r="F188">
        <v>3</v>
      </c>
      <c r="G188">
        <v>5</v>
      </c>
      <c r="H188">
        <v>2</v>
      </c>
      <c r="I188">
        <v>3</v>
      </c>
      <c r="J188">
        <v>1</v>
      </c>
      <c r="K188">
        <v>56</v>
      </c>
      <c r="L188">
        <v>3</v>
      </c>
      <c r="M188">
        <v>1</v>
      </c>
      <c r="N188">
        <v>430</v>
      </c>
      <c r="O188">
        <v>14</v>
      </c>
      <c r="P188">
        <v>19</v>
      </c>
      <c r="Q188">
        <v>10</v>
      </c>
      <c r="R188">
        <v>726</v>
      </c>
      <c r="S188">
        <v>10</v>
      </c>
      <c r="T188">
        <v>59</v>
      </c>
      <c r="U188">
        <v>32</v>
      </c>
      <c r="V188">
        <v>553</v>
      </c>
      <c r="W188">
        <v>1</v>
      </c>
      <c r="X188">
        <v>22</v>
      </c>
      <c r="Y188">
        <v>76</v>
      </c>
      <c r="Z188">
        <v>105</v>
      </c>
      <c r="AA188">
        <v>0</v>
      </c>
      <c r="AB188">
        <v>4</v>
      </c>
      <c r="AC188">
        <v>17</v>
      </c>
      <c r="AD188">
        <v>54</v>
      </c>
      <c r="AE188">
        <v>2</v>
      </c>
      <c r="AF188">
        <v>0</v>
      </c>
      <c r="AG188">
        <v>1</v>
      </c>
      <c r="AH188">
        <v>0</v>
      </c>
      <c r="AI188">
        <v>0</v>
      </c>
      <c r="AJ188">
        <v>0</v>
      </c>
      <c r="AK188">
        <v>0</v>
      </c>
      <c r="AL188">
        <v>0</v>
      </c>
      <c r="AM188">
        <v>0</v>
      </c>
      <c r="AN188">
        <v>0</v>
      </c>
      <c r="AO188">
        <v>0</v>
      </c>
      <c r="AP188">
        <v>0</v>
      </c>
      <c r="AQ188">
        <v>0</v>
      </c>
      <c r="AR188">
        <v>0</v>
      </c>
      <c r="AS188">
        <v>0</v>
      </c>
      <c r="AT188">
        <v>0</v>
      </c>
      <c r="AU188">
        <v>0</v>
      </c>
      <c r="AV188">
        <v>0</v>
      </c>
      <c r="AW188">
        <v>0</v>
      </c>
      <c r="AX188">
        <v>3</v>
      </c>
      <c r="AY188">
        <v>5</v>
      </c>
      <c r="AZ188">
        <v>76</v>
      </c>
      <c r="BA188">
        <v>50</v>
      </c>
      <c r="BB188">
        <v>380</v>
      </c>
      <c r="BC188">
        <v>603</v>
      </c>
      <c r="BD188">
        <v>444</v>
      </c>
      <c r="BE188">
        <v>83</v>
      </c>
      <c r="BF188">
        <v>49</v>
      </c>
      <c r="BG188">
        <v>2041</v>
      </c>
      <c r="BH188">
        <v>0</v>
      </c>
      <c r="BI188">
        <v>2</v>
      </c>
      <c r="BJ188">
        <v>27</v>
      </c>
      <c r="BK188">
        <v>586</v>
      </c>
      <c r="BL188">
        <v>1364</v>
      </c>
      <c r="BM188">
        <v>40</v>
      </c>
      <c r="BN188">
        <v>3</v>
      </c>
      <c r="BO188">
        <v>1</v>
      </c>
      <c r="BP188">
        <v>1</v>
      </c>
      <c r="BQ188">
        <v>0</v>
      </c>
      <c r="BR188">
        <v>31</v>
      </c>
      <c r="BS188">
        <v>22</v>
      </c>
      <c r="BT188">
        <v>201</v>
      </c>
      <c r="BU188">
        <v>105</v>
      </c>
      <c r="BV188">
        <v>4</v>
      </c>
      <c r="BW188">
        <v>28</v>
      </c>
      <c r="BX188">
        <v>13</v>
      </c>
      <c r="BY188">
        <v>150</v>
      </c>
      <c r="BZ188">
        <v>3</v>
      </c>
      <c r="CA188">
        <v>3</v>
      </c>
      <c r="CB188">
        <v>61</v>
      </c>
      <c r="CC188">
        <v>47</v>
      </c>
      <c r="CD188">
        <v>354</v>
      </c>
      <c r="CE188">
        <v>446</v>
      </c>
      <c r="CF188">
        <v>346</v>
      </c>
      <c r="CG188">
        <v>45</v>
      </c>
      <c r="CH188">
        <v>45</v>
      </c>
      <c r="CI188">
        <v>706</v>
      </c>
    </row>
    <row r="189" spans="1:87" x14ac:dyDescent="0.25">
      <c r="A189" t="s">
        <v>651</v>
      </c>
      <c r="B189" t="s">
        <v>652</v>
      </c>
      <c r="C189" t="s">
        <v>690</v>
      </c>
      <c r="D189" s="1">
        <v>44872</v>
      </c>
      <c r="E189">
        <v>157</v>
      </c>
      <c r="F189">
        <v>7</v>
      </c>
      <c r="G189">
        <v>3</v>
      </c>
      <c r="H189">
        <v>2</v>
      </c>
      <c r="I189">
        <v>4</v>
      </c>
      <c r="J189">
        <v>1</v>
      </c>
      <c r="K189">
        <v>78</v>
      </c>
      <c r="L189">
        <v>0</v>
      </c>
      <c r="M189">
        <v>0</v>
      </c>
      <c r="N189">
        <v>1035</v>
      </c>
      <c r="O189">
        <v>30</v>
      </c>
      <c r="P189">
        <v>8</v>
      </c>
      <c r="Q189">
        <v>12</v>
      </c>
      <c r="R189">
        <v>1039</v>
      </c>
      <c r="S189">
        <v>38</v>
      </c>
      <c r="T189">
        <v>54</v>
      </c>
      <c r="U189">
        <v>25</v>
      </c>
      <c r="V189">
        <v>1523</v>
      </c>
      <c r="W189">
        <v>45</v>
      </c>
      <c r="X189">
        <v>68</v>
      </c>
      <c r="Y189">
        <v>87</v>
      </c>
      <c r="Z189">
        <v>261</v>
      </c>
      <c r="AA189">
        <v>4</v>
      </c>
      <c r="AB189">
        <v>19</v>
      </c>
      <c r="AC189">
        <v>5</v>
      </c>
      <c r="AD189">
        <v>80</v>
      </c>
      <c r="AE189">
        <v>4</v>
      </c>
      <c r="AF189">
        <v>1</v>
      </c>
      <c r="AG189">
        <v>1</v>
      </c>
      <c r="AH189">
        <v>0</v>
      </c>
      <c r="AI189">
        <v>0</v>
      </c>
      <c r="AJ189">
        <v>0</v>
      </c>
      <c r="AK189">
        <v>0</v>
      </c>
      <c r="AL189">
        <v>0</v>
      </c>
      <c r="AM189">
        <v>0</v>
      </c>
      <c r="AN189">
        <v>0</v>
      </c>
      <c r="AO189">
        <v>0</v>
      </c>
      <c r="AP189">
        <v>0</v>
      </c>
      <c r="AQ189">
        <v>0</v>
      </c>
      <c r="AR189">
        <v>2</v>
      </c>
      <c r="AS189">
        <v>0</v>
      </c>
      <c r="AT189">
        <v>0</v>
      </c>
      <c r="AU189">
        <v>0</v>
      </c>
      <c r="AV189">
        <v>0</v>
      </c>
      <c r="AW189">
        <v>0</v>
      </c>
      <c r="AX189">
        <v>7</v>
      </c>
      <c r="AY189">
        <v>3</v>
      </c>
      <c r="AZ189">
        <v>147</v>
      </c>
      <c r="BA189">
        <v>75</v>
      </c>
      <c r="BB189">
        <v>981</v>
      </c>
      <c r="BC189">
        <v>910</v>
      </c>
      <c r="BD189">
        <v>1309</v>
      </c>
      <c r="BE189">
        <v>223</v>
      </c>
      <c r="BF189">
        <v>74</v>
      </c>
      <c r="BG189">
        <v>6465</v>
      </c>
      <c r="BH189">
        <v>0</v>
      </c>
      <c r="BI189">
        <v>110</v>
      </c>
      <c r="BJ189">
        <v>670</v>
      </c>
      <c r="BK189">
        <v>400</v>
      </c>
      <c r="BL189">
        <v>5173</v>
      </c>
      <c r="BM189">
        <v>102</v>
      </c>
      <c r="BN189">
        <v>6</v>
      </c>
      <c r="BO189">
        <v>3</v>
      </c>
      <c r="BP189">
        <v>4</v>
      </c>
      <c r="BQ189">
        <v>0</v>
      </c>
      <c r="BR189">
        <v>86</v>
      </c>
      <c r="BS189">
        <v>31</v>
      </c>
      <c r="BT189">
        <v>759</v>
      </c>
      <c r="BU189">
        <v>490</v>
      </c>
      <c r="BV189">
        <v>27</v>
      </c>
      <c r="BW189">
        <v>1354</v>
      </c>
      <c r="BX189">
        <v>47</v>
      </c>
      <c r="BY189">
        <v>352</v>
      </c>
      <c r="BZ189">
        <v>7</v>
      </c>
      <c r="CA189">
        <v>3</v>
      </c>
      <c r="CB189">
        <v>140</v>
      </c>
      <c r="CC189">
        <v>74</v>
      </c>
      <c r="CD189">
        <v>954</v>
      </c>
      <c r="CE189">
        <v>792</v>
      </c>
      <c r="CF189">
        <v>1192</v>
      </c>
      <c r="CG189">
        <v>178</v>
      </c>
      <c r="CH189">
        <v>74</v>
      </c>
      <c r="CI189">
        <v>4370</v>
      </c>
    </row>
    <row r="190" spans="1:87" x14ac:dyDescent="0.25">
      <c r="A190" t="s">
        <v>651</v>
      </c>
      <c r="B190" t="s">
        <v>656</v>
      </c>
      <c r="C190" t="s">
        <v>691</v>
      </c>
      <c r="D190" s="1">
        <v>44872</v>
      </c>
      <c r="E190">
        <v>102</v>
      </c>
      <c r="F190">
        <v>2</v>
      </c>
      <c r="G190">
        <v>0</v>
      </c>
      <c r="H190">
        <v>0</v>
      </c>
      <c r="I190">
        <v>7</v>
      </c>
      <c r="J190">
        <v>2</v>
      </c>
      <c r="K190">
        <v>3</v>
      </c>
      <c r="L190">
        <v>0</v>
      </c>
      <c r="M190">
        <v>0</v>
      </c>
      <c r="N190">
        <v>792</v>
      </c>
      <c r="O190">
        <v>22</v>
      </c>
      <c r="P190">
        <v>22</v>
      </c>
      <c r="Q190">
        <v>49</v>
      </c>
      <c r="R190">
        <v>981</v>
      </c>
      <c r="S190">
        <v>9</v>
      </c>
      <c r="T190">
        <v>81</v>
      </c>
      <c r="U190">
        <v>41</v>
      </c>
      <c r="V190">
        <v>1169</v>
      </c>
      <c r="W190">
        <v>8</v>
      </c>
      <c r="X190">
        <v>97</v>
      </c>
      <c r="Y190">
        <v>102</v>
      </c>
      <c r="Z190">
        <v>132</v>
      </c>
      <c r="AA190">
        <v>0</v>
      </c>
      <c r="AB190">
        <v>13</v>
      </c>
      <c r="AC190">
        <v>11</v>
      </c>
      <c r="AD190">
        <v>32</v>
      </c>
      <c r="AE190">
        <v>0</v>
      </c>
      <c r="AF190">
        <v>0</v>
      </c>
      <c r="AG190">
        <v>0</v>
      </c>
      <c r="AH190">
        <v>0</v>
      </c>
      <c r="AI190">
        <v>0</v>
      </c>
      <c r="AJ190">
        <v>0</v>
      </c>
      <c r="AK190">
        <v>0</v>
      </c>
      <c r="AL190">
        <v>0</v>
      </c>
      <c r="AM190">
        <v>0</v>
      </c>
      <c r="AN190">
        <v>0</v>
      </c>
      <c r="AO190">
        <v>0</v>
      </c>
      <c r="AP190">
        <v>0</v>
      </c>
      <c r="AQ190">
        <v>0</v>
      </c>
      <c r="AR190">
        <v>0</v>
      </c>
      <c r="AS190">
        <v>0</v>
      </c>
      <c r="AT190">
        <v>0</v>
      </c>
      <c r="AU190">
        <v>0</v>
      </c>
      <c r="AV190">
        <v>0</v>
      </c>
      <c r="AW190">
        <v>0</v>
      </c>
      <c r="AX190">
        <v>2</v>
      </c>
      <c r="AY190">
        <v>0</v>
      </c>
      <c r="AZ190">
        <v>91</v>
      </c>
      <c r="BA190">
        <v>3</v>
      </c>
      <c r="BB190">
        <v>690</v>
      </c>
      <c r="BC190">
        <v>827</v>
      </c>
      <c r="BD190">
        <v>943</v>
      </c>
      <c r="BE190">
        <v>105</v>
      </c>
      <c r="BF190">
        <v>32</v>
      </c>
      <c r="BG190">
        <v>3025</v>
      </c>
      <c r="BH190">
        <v>0</v>
      </c>
      <c r="BI190">
        <v>2</v>
      </c>
      <c r="BJ190">
        <v>569</v>
      </c>
      <c r="BK190">
        <v>659</v>
      </c>
      <c r="BL190">
        <v>1679</v>
      </c>
      <c r="BM190">
        <v>59</v>
      </c>
      <c r="BN190">
        <v>2</v>
      </c>
      <c r="BO190">
        <v>0</v>
      </c>
      <c r="BP190">
        <v>1</v>
      </c>
      <c r="BQ190">
        <v>0</v>
      </c>
      <c r="BR190">
        <v>46</v>
      </c>
      <c r="BS190">
        <v>1</v>
      </c>
      <c r="BT190">
        <v>451</v>
      </c>
      <c r="BU190">
        <v>296</v>
      </c>
      <c r="BV190">
        <v>4</v>
      </c>
      <c r="BW190">
        <v>44</v>
      </c>
      <c r="BX190">
        <v>19</v>
      </c>
      <c r="BY190">
        <v>291</v>
      </c>
      <c r="BZ190">
        <v>2</v>
      </c>
      <c r="CA190">
        <v>0</v>
      </c>
      <c r="CB190">
        <v>77</v>
      </c>
      <c r="CC190">
        <v>3</v>
      </c>
      <c r="CD190">
        <v>646</v>
      </c>
      <c r="CE190">
        <v>635</v>
      </c>
      <c r="CF190">
        <v>773</v>
      </c>
      <c r="CG190">
        <v>55</v>
      </c>
      <c r="CH190">
        <v>30</v>
      </c>
      <c r="CI190">
        <v>918</v>
      </c>
    </row>
    <row r="191" spans="1:87" x14ac:dyDescent="0.25">
      <c r="A191" t="s">
        <v>651</v>
      </c>
      <c r="B191" t="s">
        <v>678</v>
      </c>
      <c r="C191" t="s">
        <v>692</v>
      </c>
      <c r="D191" s="1">
        <v>44872</v>
      </c>
      <c r="E191">
        <v>194</v>
      </c>
      <c r="F191">
        <v>1</v>
      </c>
      <c r="G191">
        <v>4</v>
      </c>
      <c r="H191">
        <v>3</v>
      </c>
      <c r="I191">
        <v>17</v>
      </c>
      <c r="J191">
        <v>16</v>
      </c>
      <c r="K191">
        <v>132</v>
      </c>
      <c r="L191">
        <v>9</v>
      </c>
      <c r="M191">
        <v>7</v>
      </c>
      <c r="N191">
        <v>605</v>
      </c>
      <c r="O191">
        <v>15</v>
      </c>
      <c r="P191">
        <v>35</v>
      </c>
      <c r="Q191">
        <v>62</v>
      </c>
      <c r="R191">
        <v>3284</v>
      </c>
      <c r="S191">
        <v>66</v>
      </c>
      <c r="T191">
        <v>460</v>
      </c>
      <c r="U191">
        <v>382</v>
      </c>
      <c r="V191">
        <v>1856</v>
      </c>
      <c r="W191">
        <v>20</v>
      </c>
      <c r="X191">
        <v>389</v>
      </c>
      <c r="Y191">
        <v>236</v>
      </c>
      <c r="Z191">
        <v>405</v>
      </c>
      <c r="AA191">
        <v>5</v>
      </c>
      <c r="AB191">
        <v>78</v>
      </c>
      <c r="AC191">
        <v>24</v>
      </c>
      <c r="AD191">
        <v>68</v>
      </c>
      <c r="AE191">
        <v>3</v>
      </c>
      <c r="AF191">
        <v>4</v>
      </c>
      <c r="AG191">
        <v>4</v>
      </c>
      <c r="AH191">
        <v>0</v>
      </c>
      <c r="AI191">
        <v>0</v>
      </c>
      <c r="AJ191">
        <v>0</v>
      </c>
      <c r="AK191">
        <v>0</v>
      </c>
      <c r="AL191">
        <v>0</v>
      </c>
      <c r="AM191">
        <v>1</v>
      </c>
      <c r="AN191">
        <v>0</v>
      </c>
      <c r="AO191">
        <v>0</v>
      </c>
      <c r="AP191">
        <v>0</v>
      </c>
      <c r="AQ191">
        <v>0</v>
      </c>
      <c r="AR191">
        <v>2</v>
      </c>
      <c r="AS191">
        <v>0</v>
      </c>
      <c r="AT191">
        <v>0</v>
      </c>
      <c r="AU191">
        <v>0</v>
      </c>
      <c r="AV191">
        <v>0</v>
      </c>
      <c r="AW191">
        <v>0</v>
      </c>
      <c r="AX191">
        <v>1</v>
      </c>
      <c r="AY191">
        <v>3</v>
      </c>
      <c r="AZ191">
        <v>152</v>
      </c>
      <c r="BA191">
        <v>110</v>
      </c>
      <c r="BB191">
        <v>473</v>
      </c>
      <c r="BC191">
        <v>2226</v>
      </c>
      <c r="BD191">
        <v>1128</v>
      </c>
      <c r="BE191">
        <v>275</v>
      </c>
      <c r="BF191">
        <v>56</v>
      </c>
      <c r="BG191">
        <v>14620</v>
      </c>
      <c r="BH191">
        <v>0</v>
      </c>
      <c r="BI191">
        <v>72</v>
      </c>
      <c r="BJ191">
        <v>3689</v>
      </c>
      <c r="BK191">
        <v>3465</v>
      </c>
      <c r="BL191">
        <v>6595</v>
      </c>
      <c r="BM191">
        <v>54</v>
      </c>
      <c r="BN191">
        <v>1</v>
      </c>
      <c r="BO191">
        <v>2</v>
      </c>
      <c r="BP191">
        <v>0</v>
      </c>
      <c r="BQ191">
        <v>2</v>
      </c>
      <c r="BR191">
        <v>39</v>
      </c>
      <c r="BS191">
        <v>88</v>
      </c>
      <c r="BT191">
        <v>212</v>
      </c>
      <c r="BU191">
        <v>145</v>
      </c>
      <c r="BV191">
        <v>9</v>
      </c>
      <c r="BW191">
        <v>63</v>
      </c>
      <c r="BX191">
        <v>5</v>
      </c>
      <c r="BY191">
        <v>275</v>
      </c>
      <c r="BZ191">
        <v>1</v>
      </c>
      <c r="CA191">
        <v>3</v>
      </c>
      <c r="CB191">
        <v>118</v>
      </c>
      <c r="CC191">
        <v>103</v>
      </c>
      <c r="CD191">
        <v>420</v>
      </c>
      <c r="CE191">
        <v>1406</v>
      </c>
      <c r="CF191">
        <v>727</v>
      </c>
      <c r="CG191">
        <v>146</v>
      </c>
      <c r="CH191">
        <v>43</v>
      </c>
      <c r="CI191">
        <v>2895</v>
      </c>
    </row>
    <row r="192" spans="1:87" x14ac:dyDescent="0.25">
      <c r="A192" t="s">
        <v>651</v>
      </c>
      <c r="B192" t="s">
        <v>663</v>
      </c>
      <c r="C192" t="s">
        <v>693</v>
      </c>
      <c r="D192" s="1">
        <v>44872</v>
      </c>
      <c r="E192">
        <v>125</v>
      </c>
      <c r="F192">
        <v>1</v>
      </c>
      <c r="G192">
        <v>0</v>
      </c>
      <c r="H192">
        <v>4</v>
      </c>
      <c r="I192">
        <v>11</v>
      </c>
      <c r="J192">
        <v>2</v>
      </c>
      <c r="K192">
        <v>8</v>
      </c>
      <c r="L192">
        <v>0</v>
      </c>
      <c r="M192">
        <v>0</v>
      </c>
      <c r="N192">
        <v>584</v>
      </c>
      <c r="O192">
        <v>11</v>
      </c>
      <c r="P192">
        <v>4</v>
      </c>
      <c r="Q192">
        <v>25</v>
      </c>
      <c r="R192">
        <v>998</v>
      </c>
      <c r="S192">
        <v>15</v>
      </c>
      <c r="T192">
        <v>55</v>
      </c>
      <c r="U192">
        <v>92</v>
      </c>
      <c r="V192">
        <v>900</v>
      </c>
      <c r="W192">
        <v>7</v>
      </c>
      <c r="X192">
        <v>7</v>
      </c>
      <c r="Y192">
        <v>161</v>
      </c>
      <c r="Z192">
        <v>100</v>
      </c>
      <c r="AA192">
        <v>3</v>
      </c>
      <c r="AB192">
        <v>14</v>
      </c>
      <c r="AC192">
        <v>11</v>
      </c>
      <c r="AD192">
        <v>50</v>
      </c>
      <c r="AE192">
        <v>3</v>
      </c>
      <c r="AF192">
        <v>1</v>
      </c>
      <c r="AG192">
        <v>0</v>
      </c>
      <c r="AH192">
        <v>0</v>
      </c>
      <c r="AI192">
        <v>0</v>
      </c>
      <c r="AJ192">
        <v>0</v>
      </c>
      <c r="AK192">
        <v>0</v>
      </c>
      <c r="AL192">
        <v>0</v>
      </c>
      <c r="AM192">
        <v>0</v>
      </c>
      <c r="AN192">
        <v>0</v>
      </c>
      <c r="AO192">
        <v>0</v>
      </c>
      <c r="AP192">
        <v>0</v>
      </c>
      <c r="AQ192">
        <v>0</v>
      </c>
      <c r="AR192">
        <v>0</v>
      </c>
      <c r="AS192">
        <v>0</v>
      </c>
      <c r="AT192">
        <v>0</v>
      </c>
      <c r="AU192">
        <v>0</v>
      </c>
      <c r="AV192">
        <v>0</v>
      </c>
      <c r="AW192">
        <v>0</v>
      </c>
      <c r="AX192">
        <v>1</v>
      </c>
      <c r="AY192">
        <v>0</v>
      </c>
      <c r="AZ192">
        <v>106</v>
      </c>
      <c r="BA192">
        <v>8</v>
      </c>
      <c r="BB192">
        <v>541</v>
      </c>
      <c r="BC192">
        <v>807</v>
      </c>
      <c r="BD192">
        <v>710</v>
      </c>
      <c r="BE192">
        <v>67</v>
      </c>
      <c r="BF192">
        <v>43</v>
      </c>
      <c r="BG192">
        <v>2486</v>
      </c>
      <c r="BH192">
        <v>0</v>
      </c>
      <c r="BI192">
        <v>36</v>
      </c>
      <c r="BJ192">
        <v>367</v>
      </c>
      <c r="BK192">
        <v>553</v>
      </c>
      <c r="BL192">
        <v>1445</v>
      </c>
      <c r="BM192">
        <v>68</v>
      </c>
      <c r="BN192">
        <v>0</v>
      </c>
      <c r="BO192">
        <v>0</v>
      </c>
      <c r="BP192">
        <v>0</v>
      </c>
      <c r="BQ192">
        <v>0</v>
      </c>
      <c r="BR192">
        <v>56</v>
      </c>
      <c r="BS192">
        <v>5</v>
      </c>
      <c r="BT192">
        <v>378</v>
      </c>
      <c r="BU192">
        <v>188</v>
      </c>
      <c r="BV192">
        <v>3</v>
      </c>
      <c r="BW192">
        <v>28</v>
      </c>
      <c r="BX192">
        <v>17</v>
      </c>
      <c r="BY192">
        <v>239</v>
      </c>
      <c r="BZ192">
        <v>0</v>
      </c>
      <c r="CA192">
        <v>0</v>
      </c>
      <c r="CB192">
        <v>95</v>
      </c>
      <c r="CC192">
        <v>8</v>
      </c>
      <c r="CD192">
        <v>520</v>
      </c>
      <c r="CE192">
        <v>633</v>
      </c>
      <c r="CF192">
        <v>571</v>
      </c>
      <c r="CG192">
        <v>41</v>
      </c>
      <c r="CH192">
        <v>39</v>
      </c>
      <c r="CI192">
        <v>817</v>
      </c>
    </row>
    <row r="193" spans="1:87" x14ac:dyDescent="0.25">
      <c r="A193" t="s">
        <v>651</v>
      </c>
      <c r="B193" t="s">
        <v>652</v>
      </c>
      <c r="C193" t="s">
        <v>694</v>
      </c>
      <c r="D193" s="1">
        <v>44872</v>
      </c>
      <c r="E193">
        <v>153</v>
      </c>
      <c r="F193">
        <v>3</v>
      </c>
      <c r="G193">
        <v>2</v>
      </c>
      <c r="H193">
        <v>6</v>
      </c>
      <c r="I193">
        <v>3</v>
      </c>
      <c r="J193">
        <v>2</v>
      </c>
      <c r="K193">
        <v>40</v>
      </c>
      <c r="L193">
        <v>0</v>
      </c>
      <c r="M193">
        <v>4</v>
      </c>
      <c r="N193">
        <v>970</v>
      </c>
      <c r="O193">
        <v>33</v>
      </c>
      <c r="P193">
        <v>17</v>
      </c>
      <c r="Q193">
        <v>7</v>
      </c>
      <c r="R193">
        <v>1015</v>
      </c>
      <c r="S193">
        <v>42</v>
      </c>
      <c r="T193">
        <v>47</v>
      </c>
      <c r="U193">
        <v>40</v>
      </c>
      <c r="V193">
        <v>1525</v>
      </c>
      <c r="W193">
        <v>7</v>
      </c>
      <c r="X193">
        <v>15</v>
      </c>
      <c r="Y193">
        <v>172</v>
      </c>
      <c r="Z193">
        <v>205</v>
      </c>
      <c r="AA193">
        <v>0</v>
      </c>
      <c r="AB193">
        <v>18</v>
      </c>
      <c r="AC193">
        <v>6</v>
      </c>
      <c r="AD193">
        <v>77</v>
      </c>
      <c r="AE193">
        <v>1</v>
      </c>
      <c r="AF193">
        <v>0</v>
      </c>
      <c r="AG193">
        <v>2</v>
      </c>
      <c r="AH193">
        <v>0</v>
      </c>
      <c r="AI193">
        <v>0</v>
      </c>
      <c r="AJ193">
        <v>0</v>
      </c>
      <c r="AK193">
        <v>0</v>
      </c>
      <c r="AL193">
        <v>0</v>
      </c>
      <c r="AM193">
        <v>0</v>
      </c>
      <c r="AN193">
        <v>0</v>
      </c>
      <c r="AO193">
        <v>0</v>
      </c>
      <c r="AP193">
        <v>0</v>
      </c>
      <c r="AQ193">
        <v>0</v>
      </c>
      <c r="AR193">
        <v>0</v>
      </c>
      <c r="AS193">
        <v>0</v>
      </c>
      <c r="AT193">
        <v>0</v>
      </c>
      <c r="AU193">
        <v>0</v>
      </c>
      <c r="AV193">
        <v>0</v>
      </c>
      <c r="AW193">
        <v>0</v>
      </c>
      <c r="AX193">
        <v>3</v>
      </c>
      <c r="AY193">
        <v>2</v>
      </c>
      <c r="AZ193">
        <v>142</v>
      </c>
      <c r="BA193">
        <v>36</v>
      </c>
      <c r="BB193">
        <v>906</v>
      </c>
      <c r="BC193">
        <v>871</v>
      </c>
      <c r="BD193">
        <v>1312</v>
      </c>
      <c r="BE193">
        <v>179</v>
      </c>
      <c r="BF193">
        <v>73</v>
      </c>
      <c r="BG193">
        <v>3848</v>
      </c>
      <c r="BH193">
        <v>0</v>
      </c>
      <c r="BI193">
        <v>19</v>
      </c>
      <c r="BJ193">
        <v>489</v>
      </c>
      <c r="BK193">
        <v>421</v>
      </c>
      <c r="BL193">
        <v>2843</v>
      </c>
      <c r="BM193">
        <v>106</v>
      </c>
      <c r="BN193">
        <v>3</v>
      </c>
      <c r="BO193">
        <v>2</v>
      </c>
      <c r="BP193">
        <v>1</v>
      </c>
      <c r="BQ193">
        <v>2</v>
      </c>
      <c r="BR193">
        <v>90</v>
      </c>
      <c r="BS193">
        <v>22</v>
      </c>
      <c r="BT193">
        <v>657</v>
      </c>
      <c r="BU193">
        <v>530</v>
      </c>
      <c r="BV193">
        <v>17</v>
      </c>
      <c r="BW193">
        <v>94</v>
      </c>
      <c r="BX193">
        <v>41</v>
      </c>
      <c r="BY193">
        <v>338</v>
      </c>
      <c r="BZ193">
        <v>3</v>
      </c>
      <c r="CA193">
        <v>2</v>
      </c>
      <c r="CB193">
        <v>133</v>
      </c>
      <c r="CC193">
        <v>33</v>
      </c>
      <c r="CD193">
        <v>882</v>
      </c>
      <c r="CE193">
        <v>761</v>
      </c>
      <c r="CF193">
        <v>1203</v>
      </c>
      <c r="CG193">
        <v>154</v>
      </c>
      <c r="CH193">
        <v>72</v>
      </c>
      <c r="CI193">
        <v>2175</v>
      </c>
    </row>
    <row r="194" spans="1:87" x14ac:dyDescent="0.25">
      <c r="A194" t="s">
        <v>695</v>
      </c>
      <c r="B194" t="s">
        <v>696</v>
      </c>
      <c r="C194" t="s">
        <v>697</v>
      </c>
      <c r="D194" s="1">
        <v>44872</v>
      </c>
      <c r="E194">
        <v>101</v>
      </c>
      <c r="F194">
        <v>5</v>
      </c>
      <c r="G194">
        <v>0</v>
      </c>
      <c r="H194">
        <v>6</v>
      </c>
      <c r="I194">
        <v>5</v>
      </c>
      <c r="J194">
        <v>2</v>
      </c>
      <c r="K194">
        <v>0</v>
      </c>
      <c r="L194">
        <v>0</v>
      </c>
      <c r="M194">
        <v>0</v>
      </c>
      <c r="N194">
        <v>125</v>
      </c>
      <c r="O194">
        <v>5</v>
      </c>
      <c r="P194">
        <v>2</v>
      </c>
      <c r="Q194">
        <v>10</v>
      </c>
      <c r="R194">
        <v>1333</v>
      </c>
      <c r="S194">
        <v>68</v>
      </c>
      <c r="T194">
        <v>102</v>
      </c>
      <c r="U194">
        <v>51</v>
      </c>
      <c r="V194">
        <v>616</v>
      </c>
      <c r="W194">
        <v>24</v>
      </c>
      <c r="X194">
        <v>72</v>
      </c>
      <c r="Y194">
        <v>41</v>
      </c>
      <c r="Z194">
        <v>320</v>
      </c>
      <c r="AA194">
        <v>11</v>
      </c>
      <c r="AB194">
        <v>50</v>
      </c>
      <c r="AC194">
        <v>22</v>
      </c>
      <c r="AD194">
        <v>54</v>
      </c>
      <c r="AE194">
        <v>4</v>
      </c>
      <c r="AF194">
        <v>0</v>
      </c>
      <c r="AG194">
        <v>1</v>
      </c>
      <c r="AH194">
        <v>0</v>
      </c>
      <c r="AI194">
        <v>0</v>
      </c>
      <c r="AJ194">
        <v>0</v>
      </c>
      <c r="AK194">
        <v>0</v>
      </c>
      <c r="AL194">
        <v>0</v>
      </c>
      <c r="AM194">
        <v>0</v>
      </c>
      <c r="AN194">
        <v>0</v>
      </c>
      <c r="AO194">
        <v>0</v>
      </c>
      <c r="AP194">
        <v>0</v>
      </c>
      <c r="AQ194">
        <v>0</v>
      </c>
      <c r="AR194">
        <v>0</v>
      </c>
      <c r="AS194">
        <v>0</v>
      </c>
      <c r="AT194">
        <v>0</v>
      </c>
      <c r="AU194">
        <v>0</v>
      </c>
      <c r="AV194">
        <v>0</v>
      </c>
      <c r="AW194">
        <v>0</v>
      </c>
      <c r="AX194">
        <v>5</v>
      </c>
      <c r="AY194">
        <v>0</v>
      </c>
      <c r="AZ194">
        <v>86</v>
      </c>
      <c r="BA194">
        <v>0</v>
      </c>
      <c r="BB194">
        <v>105</v>
      </c>
      <c r="BC194">
        <v>1057</v>
      </c>
      <c r="BD194">
        <v>459</v>
      </c>
      <c r="BE194">
        <v>223</v>
      </c>
      <c r="BF194">
        <v>48</v>
      </c>
      <c r="BG194">
        <v>7364</v>
      </c>
      <c r="BH194">
        <v>0</v>
      </c>
      <c r="BI194">
        <v>73</v>
      </c>
      <c r="BJ194">
        <v>1543</v>
      </c>
      <c r="BK194">
        <v>720</v>
      </c>
      <c r="BL194">
        <v>4694</v>
      </c>
      <c r="BM194">
        <v>28</v>
      </c>
      <c r="BN194">
        <v>3</v>
      </c>
      <c r="BO194">
        <v>0</v>
      </c>
      <c r="BP194">
        <v>3</v>
      </c>
      <c r="BQ194">
        <v>0</v>
      </c>
      <c r="BR194">
        <v>22</v>
      </c>
      <c r="BS194">
        <v>0</v>
      </c>
      <c r="BT194">
        <v>38</v>
      </c>
      <c r="BU194">
        <v>95</v>
      </c>
      <c r="BV194">
        <v>7</v>
      </c>
      <c r="BW194">
        <v>85</v>
      </c>
      <c r="BX194">
        <v>13</v>
      </c>
      <c r="BY194">
        <v>166</v>
      </c>
      <c r="BZ194">
        <v>4</v>
      </c>
      <c r="CA194">
        <v>0</v>
      </c>
      <c r="CB194">
        <v>64</v>
      </c>
      <c r="CC194">
        <v>0</v>
      </c>
      <c r="CD194">
        <v>80</v>
      </c>
      <c r="CE194">
        <v>760</v>
      </c>
      <c r="CF194">
        <v>359</v>
      </c>
      <c r="CG194">
        <v>130</v>
      </c>
      <c r="CH194">
        <v>44</v>
      </c>
      <c r="CI194">
        <v>2955</v>
      </c>
    </row>
    <row r="195" spans="1:87" x14ac:dyDescent="0.25">
      <c r="A195" t="s">
        <v>695</v>
      </c>
      <c r="B195" t="s">
        <v>698</v>
      </c>
      <c r="C195" t="s">
        <v>699</v>
      </c>
      <c r="D195" s="1">
        <v>44872</v>
      </c>
      <c r="E195">
        <v>113</v>
      </c>
      <c r="F195">
        <v>4</v>
      </c>
      <c r="G195">
        <v>0</v>
      </c>
      <c r="H195">
        <v>7</v>
      </c>
      <c r="I195">
        <v>7</v>
      </c>
      <c r="J195">
        <v>7</v>
      </c>
      <c r="K195">
        <v>1</v>
      </c>
      <c r="L195">
        <v>0</v>
      </c>
      <c r="M195">
        <v>0</v>
      </c>
      <c r="N195">
        <v>318</v>
      </c>
      <c r="O195">
        <v>25</v>
      </c>
      <c r="P195">
        <v>5</v>
      </c>
      <c r="Q195">
        <v>13</v>
      </c>
      <c r="R195">
        <v>1514</v>
      </c>
      <c r="S195">
        <v>102</v>
      </c>
      <c r="T195">
        <v>102</v>
      </c>
      <c r="U195">
        <v>47</v>
      </c>
      <c r="V195">
        <v>646</v>
      </c>
      <c r="W195">
        <v>47</v>
      </c>
      <c r="X195">
        <v>68</v>
      </c>
      <c r="Y195">
        <v>37</v>
      </c>
      <c r="Z195">
        <v>213</v>
      </c>
      <c r="AA195">
        <v>7</v>
      </c>
      <c r="AB195">
        <v>23</v>
      </c>
      <c r="AC195">
        <v>5</v>
      </c>
      <c r="AD195">
        <v>66</v>
      </c>
      <c r="AE195">
        <v>4</v>
      </c>
      <c r="AF195">
        <v>1</v>
      </c>
      <c r="AG195">
        <v>0</v>
      </c>
      <c r="AH195">
        <v>0</v>
      </c>
      <c r="AI195">
        <v>0</v>
      </c>
      <c r="AJ195">
        <v>0</v>
      </c>
      <c r="AK195">
        <v>0</v>
      </c>
      <c r="AL195">
        <v>0</v>
      </c>
      <c r="AM195">
        <v>0</v>
      </c>
      <c r="AN195">
        <v>0</v>
      </c>
      <c r="AO195">
        <v>0</v>
      </c>
      <c r="AP195">
        <v>0</v>
      </c>
      <c r="AQ195">
        <v>0</v>
      </c>
      <c r="AR195">
        <v>1</v>
      </c>
      <c r="AS195">
        <v>0</v>
      </c>
      <c r="AT195">
        <v>0</v>
      </c>
      <c r="AU195">
        <v>0</v>
      </c>
      <c r="AV195">
        <v>0</v>
      </c>
      <c r="AW195">
        <v>0</v>
      </c>
      <c r="AX195">
        <v>4</v>
      </c>
      <c r="AY195">
        <v>0</v>
      </c>
      <c r="AZ195">
        <v>90</v>
      </c>
      <c r="BA195">
        <v>0</v>
      </c>
      <c r="BB195">
        <v>267</v>
      </c>
      <c r="BC195">
        <v>1210</v>
      </c>
      <c r="BD195">
        <v>476</v>
      </c>
      <c r="BE195">
        <v>168</v>
      </c>
      <c r="BF195">
        <v>58</v>
      </c>
      <c r="BG195">
        <v>4952</v>
      </c>
      <c r="BH195">
        <v>0</v>
      </c>
      <c r="BI195">
        <v>54</v>
      </c>
      <c r="BJ195">
        <v>1617</v>
      </c>
      <c r="BK195">
        <v>403</v>
      </c>
      <c r="BL195">
        <v>2643</v>
      </c>
      <c r="BM195">
        <v>36</v>
      </c>
      <c r="BN195">
        <v>3</v>
      </c>
      <c r="BO195">
        <v>0</v>
      </c>
      <c r="BP195">
        <v>0</v>
      </c>
      <c r="BQ195">
        <v>0</v>
      </c>
      <c r="BR195">
        <v>27</v>
      </c>
      <c r="BS195">
        <v>0</v>
      </c>
      <c r="BT195">
        <v>88</v>
      </c>
      <c r="BU195">
        <v>96</v>
      </c>
      <c r="BV195">
        <v>9</v>
      </c>
      <c r="BW195">
        <v>58</v>
      </c>
      <c r="BX195">
        <v>5</v>
      </c>
      <c r="BY195">
        <v>161</v>
      </c>
      <c r="BZ195">
        <v>3</v>
      </c>
      <c r="CA195">
        <v>0</v>
      </c>
      <c r="CB195">
        <v>67</v>
      </c>
      <c r="CC195">
        <v>0</v>
      </c>
      <c r="CD195">
        <v>217</v>
      </c>
      <c r="CE195">
        <v>847</v>
      </c>
      <c r="CF195">
        <v>355</v>
      </c>
      <c r="CG195">
        <v>102</v>
      </c>
      <c r="CH195">
        <v>39</v>
      </c>
      <c r="CI195">
        <v>1458</v>
      </c>
    </row>
    <row r="196" spans="1:87" x14ac:dyDescent="0.25">
      <c r="A196" t="s">
        <v>695</v>
      </c>
      <c r="B196" t="s">
        <v>700</v>
      </c>
      <c r="C196" t="s">
        <v>701</v>
      </c>
      <c r="D196" s="1">
        <v>44872</v>
      </c>
      <c r="E196">
        <v>262</v>
      </c>
      <c r="F196">
        <v>4</v>
      </c>
      <c r="G196">
        <v>0</v>
      </c>
      <c r="H196">
        <v>23</v>
      </c>
      <c r="I196">
        <v>9</v>
      </c>
      <c r="J196">
        <v>9</v>
      </c>
      <c r="K196">
        <v>3</v>
      </c>
      <c r="L196">
        <v>0</v>
      </c>
      <c r="M196">
        <v>0</v>
      </c>
      <c r="N196">
        <v>518</v>
      </c>
      <c r="O196">
        <v>64</v>
      </c>
      <c r="P196">
        <v>5</v>
      </c>
      <c r="Q196">
        <v>47</v>
      </c>
      <c r="R196">
        <v>2836</v>
      </c>
      <c r="S196">
        <v>277</v>
      </c>
      <c r="T196">
        <v>173</v>
      </c>
      <c r="U196">
        <v>108</v>
      </c>
      <c r="V196">
        <v>2176</v>
      </c>
      <c r="W196">
        <v>257</v>
      </c>
      <c r="X196">
        <v>177</v>
      </c>
      <c r="Y196">
        <v>228</v>
      </c>
      <c r="Z196">
        <v>528</v>
      </c>
      <c r="AA196">
        <v>26</v>
      </c>
      <c r="AB196">
        <v>56</v>
      </c>
      <c r="AC196">
        <v>13</v>
      </c>
      <c r="AD196">
        <v>57</v>
      </c>
      <c r="AE196">
        <v>6</v>
      </c>
      <c r="AF196">
        <v>1</v>
      </c>
      <c r="AG196">
        <v>0</v>
      </c>
      <c r="AH196">
        <v>0</v>
      </c>
      <c r="AI196">
        <v>1</v>
      </c>
      <c r="AJ196">
        <v>0</v>
      </c>
      <c r="AK196">
        <v>0</v>
      </c>
      <c r="AL196">
        <v>0</v>
      </c>
      <c r="AM196">
        <v>0</v>
      </c>
      <c r="AN196">
        <v>0</v>
      </c>
      <c r="AO196">
        <v>0</v>
      </c>
      <c r="AP196">
        <v>0</v>
      </c>
      <c r="AQ196">
        <v>0</v>
      </c>
      <c r="AR196">
        <v>0</v>
      </c>
      <c r="AS196">
        <v>0</v>
      </c>
      <c r="AT196">
        <v>0</v>
      </c>
      <c r="AU196">
        <v>0</v>
      </c>
      <c r="AV196">
        <v>0</v>
      </c>
      <c r="AW196">
        <v>0</v>
      </c>
      <c r="AX196">
        <v>3</v>
      </c>
      <c r="AY196">
        <v>0</v>
      </c>
      <c r="AZ196">
        <v>216</v>
      </c>
      <c r="BA196">
        <v>3</v>
      </c>
      <c r="BB196">
        <v>377</v>
      </c>
      <c r="BC196">
        <v>2178</v>
      </c>
      <c r="BD196">
        <v>1442</v>
      </c>
      <c r="BE196">
        <v>418</v>
      </c>
      <c r="BF196">
        <v>50</v>
      </c>
      <c r="BG196">
        <v>18309</v>
      </c>
      <c r="BH196">
        <v>0</v>
      </c>
      <c r="BI196">
        <v>277</v>
      </c>
      <c r="BJ196">
        <v>4668</v>
      </c>
      <c r="BK196">
        <v>1890</v>
      </c>
      <c r="BL196">
        <v>10663</v>
      </c>
      <c r="BM196">
        <v>88</v>
      </c>
      <c r="BN196">
        <v>3</v>
      </c>
      <c r="BO196">
        <v>0</v>
      </c>
      <c r="BP196">
        <v>1</v>
      </c>
      <c r="BQ196">
        <v>0</v>
      </c>
      <c r="BR196">
        <v>67</v>
      </c>
      <c r="BS196">
        <v>0</v>
      </c>
      <c r="BT196">
        <v>158</v>
      </c>
      <c r="BU196">
        <v>404</v>
      </c>
      <c r="BV196">
        <v>37</v>
      </c>
      <c r="BW196">
        <v>210</v>
      </c>
      <c r="BX196">
        <v>16</v>
      </c>
      <c r="BY196">
        <v>400</v>
      </c>
      <c r="BZ196">
        <v>3</v>
      </c>
      <c r="CA196">
        <v>0</v>
      </c>
      <c r="CB196">
        <v>167</v>
      </c>
      <c r="CC196">
        <v>2</v>
      </c>
      <c r="CD196">
        <v>328</v>
      </c>
      <c r="CE196">
        <v>1622</v>
      </c>
      <c r="CF196">
        <v>1146</v>
      </c>
      <c r="CG196">
        <v>299</v>
      </c>
      <c r="CH196">
        <v>47</v>
      </c>
      <c r="CI196">
        <v>7226</v>
      </c>
    </row>
    <row r="197" spans="1:87" x14ac:dyDescent="0.25">
      <c r="A197" t="s">
        <v>695</v>
      </c>
      <c r="B197" t="s">
        <v>702</v>
      </c>
      <c r="C197" t="s">
        <v>703</v>
      </c>
      <c r="D197" s="1">
        <v>44872</v>
      </c>
      <c r="E197">
        <v>172</v>
      </c>
      <c r="F197">
        <v>9</v>
      </c>
      <c r="G197">
        <v>1</v>
      </c>
      <c r="H197">
        <v>4</v>
      </c>
      <c r="I197">
        <v>12</v>
      </c>
      <c r="J197">
        <v>4</v>
      </c>
      <c r="K197">
        <v>38</v>
      </c>
      <c r="L197">
        <v>0</v>
      </c>
      <c r="M197">
        <v>0</v>
      </c>
      <c r="N197">
        <v>411</v>
      </c>
      <c r="O197">
        <v>13</v>
      </c>
      <c r="P197">
        <v>9</v>
      </c>
      <c r="Q197">
        <v>5</v>
      </c>
      <c r="R197">
        <v>1409</v>
      </c>
      <c r="S197">
        <v>35</v>
      </c>
      <c r="T197">
        <v>158</v>
      </c>
      <c r="U197">
        <v>35</v>
      </c>
      <c r="V197">
        <v>831</v>
      </c>
      <c r="W197">
        <v>10</v>
      </c>
      <c r="X197">
        <v>81</v>
      </c>
      <c r="Y197">
        <v>41</v>
      </c>
      <c r="Z197">
        <v>282</v>
      </c>
      <c r="AA197">
        <v>2</v>
      </c>
      <c r="AB197">
        <v>39</v>
      </c>
      <c r="AC197">
        <v>14</v>
      </c>
      <c r="AD197">
        <v>114</v>
      </c>
      <c r="AE197">
        <v>4</v>
      </c>
      <c r="AF197">
        <v>2</v>
      </c>
      <c r="AG197">
        <v>0</v>
      </c>
      <c r="AH197">
        <v>0</v>
      </c>
      <c r="AI197">
        <v>0</v>
      </c>
      <c r="AJ197">
        <v>0</v>
      </c>
      <c r="AK197">
        <v>0</v>
      </c>
      <c r="AL197">
        <v>0</v>
      </c>
      <c r="AM197">
        <v>0</v>
      </c>
      <c r="AN197">
        <v>0</v>
      </c>
      <c r="AO197">
        <v>0</v>
      </c>
      <c r="AP197">
        <v>0</v>
      </c>
      <c r="AQ197">
        <v>0</v>
      </c>
      <c r="AR197">
        <v>0</v>
      </c>
      <c r="AS197">
        <v>0</v>
      </c>
      <c r="AT197">
        <v>0</v>
      </c>
      <c r="AU197">
        <v>0</v>
      </c>
      <c r="AV197">
        <v>0</v>
      </c>
      <c r="AW197">
        <v>0</v>
      </c>
      <c r="AX197">
        <v>9</v>
      </c>
      <c r="AY197">
        <v>1</v>
      </c>
      <c r="AZ197">
        <v>145</v>
      </c>
      <c r="BA197">
        <v>38</v>
      </c>
      <c r="BB197">
        <v>373</v>
      </c>
      <c r="BC197">
        <v>1116</v>
      </c>
      <c r="BD197">
        <v>680</v>
      </c>
      <c r="BE197">
        <v>210</v>
      </c>
      <c r="BF197">
        <v>104</v>
      </c>
      <c r="BG197">
        <v>4532</v>
      </c>
      <c r="BH197">
        <v>0</v>
      </c>
      <c r="BI197">
        <v>34</v>
      </c>
      <c r="BJ197">
        <v>1074</v>
      </c>
      <c r="BK197">
        <v>420</v>
      </c>
      <c r="BL197">
        <v>2792</v>
      </c>
      <c r="BM197">
        <v>58</v>
      </c>
      <c r="BN197">
        <v>5</v>
      </c>
      <c r="BO197">
        <v>0</v>
      </c>
      <c r="BP197">
        <v>4</v>
      </c>
      <c r="BQ197">
        <v>0</v>
      </c>
      <c r="BR197">
        <v>46</v>
      </c>
      <c r="BS197">
        <v>30</v>
      </c>
      <c r="BT197">
        <v>182</v>
      </c>
      <c r="BU197">
        <v>188</v>
      </c>
      <c r="BV197">
        <v>9</v>
      </c>
      <c r="BW197">
        <v>50</v>
      </c>
      <c r="BX197">
        <v>40</v>
      </c>
      <c r="BY197">
        <v>212</v>
      </c>
      <c r="BZ197">
        <v>8</v>
      </c>
      <c r="CA197">
        <v>0</v>
      </c>
      <c r="CB197">
        <v>119</v>
      </c>
      <c r="CC197">
        <v>36</v>
      </c>
      <c r="CD197">
        <v>329</v>
      </c>
      <c r="CE197">
        <v>797</v>
      </c>
      <c r="CF197">
        <v>539</v>
      </c>
      <c r="CG197">
        <v>119</v>
      </c>
      <c r="CH197">
        <v>94</v>
      </c>
      <c r="CI197">
        <v>1760</v>
      </c>
    </row>
    <row r="198" spans="1:87" x14ac:dyDescent="0.25">
      <c r="A198" t="s">
        <v>695</v>
      </c>
      <c r="B198" t="s">
        <v>698</v>
      </c>
      <c r="C198" t="s">
        <v>704</v>
      </c>
      <c r="D198" s="1">
        <v>44872</v>
      </c>
      <c r="E198">
        <v>185</v>
      </c>
      <c r="F198">
        <v>2</v>
      </c>
      <c r="G198">
        <v>0</v>
      </c>
      <c r="H198">
        <v>15</v>
      </c>
      <c r="I198">
        <v>10</v>
      </c>
      <c r="J198">
        <v>1</v>
      </c>
      <c r="K198">
        <v>0</v>
      </c>
      <c r="L198">
        <v>0</v>
      </c>
      <c r="M198">
        <v>0</v>
      </c>
      <c r="N198">
        <v>340</v>
      </c>
      <c r="O198">
        <v>19</v>
      </c>
      <c r="P198">
        <v>2</v>
      </c>
      <c r="Q198">
        <v>5</v>
      </c>
      <c r="R198">
        <v>1981</v>
      </c>
      <c r="S198">
        <v>161</v>
      </c>
      <c r="T198">
        <v>115</v>
      </c>
      <c r="U198">
        <v>55</v>
      </c>
      <c r="V198">
        <v>867</v>
      </c>
      <c r="W198">
        <v>82</v>
      </c>
      <c r="X198">
        <v>34</v>
      </c>
      <c r="Y198">
        <v>33</v>
      </c>
      <c r="Z198">
        <v>441</v>
      </c>
      <c r="AA198">
        <v>9</v>
      </c>
      <c r="AB198">
        <v>50</v>
      </c>
      <c r="AC198">
        <v>10</v>
      </c>
      <c r="AD198">
        <v>35</v>
      </c>
      <c r="AE198">
        <v>3</v>
      </c>
      <c r="AF198">
        <v>0</v>
      </c>
      <c r="AG198">
        <v>0</v>
      </c>
      <c r="AH198">
        <v>0</v>
      </c>
      <c r="AI198">
        <v>0</v>
      </c>
      <c r="AJ198">
        <v>0</v>
      </c>
      <c r="AK198">
        <v>0</v>
      </c>
      <c r="AL198">
        <v>0</v>
      </c>
      <c r="AM198">
        <v>0</v>
      </c>
      <c r="AN198">
        <v>0</v>
      </c>
      <c r="AO198">
        <v>0</v>
      </c>
      <c r="AP198">
        <v>0</v>
      </c>
      <c r="AQ198">
        <v>0</v>
      </c>
      <c r="AR198">
        <v>0</v>
      </c>
      <c r="AS198">
        <v>0</v>
      </c>
      <c r="AT198">
        <v>0</v>
      </c>
      <c r="AU198">
        <v>0</v>
      </c>
      <c r="AV198">
        <v>0</v>
      </c>
      <c r="AW198">
        <v>0</v>
      </c>
      <c r="AX198">
        <v>2</v>
      </c>
      <c r="AY198">
        <v>0</v>
      </c>
      <c r="AZ198">
        <v>150</v>
      </c>
      <c r="BA198">
        <v>0</v>
      </c>
      <c r="BB198">
        <v>304</v>
      </c>
      <c r="BC198">
        <v>1576</v>
      </c>
      <c r="BD198">
        <v>698</v>
      </c>
      <c r="BE198">
        <v>344</v>
      </c>
      <c r="BF198">
        <v>30</v>
      </c>
      <c r="BG198">
        <v>9196</v>
      </c>
      <c r="BH198">
        <v>0</v>
      </c>
      <c r="BI198">
        <v>116</v>
      </c>
      <c r="BJ198">
        <v>2278</v>
      </c>
      <c r="BK198">
        <v>839</v>
      </c>
      <c r="BL198">
        <v>5517</v>
      </c>
      <c r="BM198">
        <v>61</v>
      </c>
      <c r="BN198">
        <v>1</v>
      </c>
      <c r="BO198">
        <v>0</v>
      </c>
      <c r="BP198">
        <v>0</v>
      </c>
      <c r="BQ198">
        <v>0</v>
      </c>
      <c r="BR198">
        <v>48</v>
      </c>
      <c r="BS198">
        <v>0</v>
      </c>
      <c r="BT198">
        <v>117</v>
      </c>
      <c r="BU198">
        <v>158</v>
      </c>
      <c r="BV198">
        <v>18</v>
      </c>
      <c r="BW198">
        <v>129</v>
      </c>
      <c r="BX198">
        <v>5</v>
      </c>
      <c r="BY198">
        <v>258</v>
      </c>
      <c r="BZ198">
        <v>2</v>
      </c>
      <c r="CA198">
        <v>0</v>
      </c>
      <c r="CB198">
        <v>122</v>
      </c>
      <c r="CC198">
        <v>0</v>
      </c>
      <c r="CD198">
        <v>245</v>
      </c>
      <c r="CE198">
        <v>1160</v>
      </c>
      <c r="CF198">
        <v>537</v>
      </c>
      <c r="CG198">
        <v>224</v>
      </c>
      <c r="CH198">
        <v>26</v>
      </c>
      <c r="CI198">
        <v>3641</v>
      </c>
    </row>
    <row r="199" spans="1:87" x14ac:dyDescent="0.25">
      <c r="A199" t="s">
        <v>695</v>
      </c>
      <c r="B199" t="s">
        <v>696</v>
      </c>
      <c r="C199" t="s">
        <v>705</v>
      </c>
      <c r="D199" s="1">
        <v>44872</v>
      </c>
      <c r="E199">
        <v>228</v>
      </c>
      <c r="F199">
        <v>12</v>
      </c>
      <c r="G199">
        <v>0</v>
      </c>
      <c r="H199">
        <v>5</v>
      </c>
      <c r="I199">
        <v>20</v>
      </c>
      <c r="J199">
        <v>6</v>
      </c>
      <c r="K199">
        <v>0</v>
      </c>
      <c r="L199">
        <v>0</v>
      </c>
      <c r="M199">
        <v>0</v>
      </c>
      <c r="N199">
        <v>557</v>
      </c>
      <c r="O199">
        <v>15</v>
      </c>
      <c r="P199">
        <v>41</v>
      </c>
      <c r="Q199">
        <v>11</v>
      </c>
      <c r="R199">
        <v>2330</v>
      </c>
      <c r="S199">
        <v>44</v>
      </c>
      <c r="T199">
        <v>199</v>
      </c>
      <c r="U199">
        <v>110</v>
      </c>
      <c r="V199">
        <v>1221</v>
      </c>
      <c r="W199">
        <v>13</v>
      </c>
      <c r="X199">
        <v>194</v>
      </c>
      <c r="Y199">
        <v>45</v>
      </c>
      <c r="Z199">
        <v>403</v>
      </c>
      <c r="AA199">
        <v>4</v>
      </c>
      <c r="AB199">
        <v>55</v>
      </c>
      <c r="AC199">
        <v>23</v>
      </c>
      <c r="AD199">
        <v>145</v>
      </c>
      <c r="AE199">
        <v>8</v>
      </c>
      <c r="AF199">
        <v>5</v>
      </c>
      <c r="AG199">
        <v>1</v>
      </c>
      <c r="AH199">
        <v>0</v>
      </c>
      <c r="AI199">
        <v>0</v>
      </c>
      <c r="AJ199">
        <v>0</v>
      </c>
      <c r="AK199">
        <v>0</v>
      </c>
      <c r="AL199">
        <v>0</v>
      </c>
      <c r="AM199">
        <v>0</v>
      </c>
      <c r="AN199">
        <v>0</v>
      </c>
      <c r="AO199">
        <v>0</v>
      </c>
      <c r="AP199">
        <v>0</v>
      </c>
      <c r="AQ199">
        <v>0</v>
      </c>
      <c r="AR199">
        <v>0</v>
      </c>
      <c r="AS199">
        <v>0</v>
      </c>
      <c r="AT199">
        <v>1</v>
      </c>
      <c r="AU199">
        <v>0</v>
      </c>
      <c r="AV199">
        <v>0</v>
      </c>
      <c r="AW199">
        <v>0</v>
      </c>
      <c r="AX199">
        <v>12</v>
      </c>
      <c r="AY199">
        <v>0</v>
      </c>
      <c r="AZ199">
        <v>192</v>
      </c>
      <c r="BA199">
        <v>0</v>
      </c>
      <c r="BB199">
        <v>481</v>
      </c>
      <c r="BC199">
        <v>1886</v>
      </c>
      <c r="BD199">
        <v>931</v>
      </c>
      <c r="BE199">
        <v>295</v>
      </c>
      <c r="BF199">
        <v>127</v>
      </c>
      <c r="BG199">
        <v>7535</v>
      </c>
      <c r="BH199">
        <v>0</v>
      </c>
      <c r="BI199">
        <v>39</v>
      </c>
      <c r="BJ199">
        <v>2105</v>
      </c>
      <c r="BK199">
        <v>602</v>
      </c>
      <c r="BL199">
        <v>4444</v>
      </c>
      <c r="BM199">
        <v>70</v>
      </c>
      <c r="BN199">
        <v>7</v>
      </c>
      <c r="BO199">
        <v>0</v>
      </c>
      <c r="BP199">
        <v>4</v>
      </c>
      <c r="BQ199">
        <v>0</v>
      </c>
      <c r="BR199">
        <v>54</v>
      </c>
      <c r="BS199">
        <v>0</v>
      </c>
      <c r="BT199">
        <v>227</v>
      </c>
      <c r="BU199">
        <v>238</v>
      </c>
      <c r="BV199">
        <v>20</v>
      </c>
      <c r="BW199">
        <v>82</v>
      </c>
      <c r="BX199">
        <v>42</v>
      </c>
      <c r="BY199">
        <v>399</v>
      </c>
      <c r="BZ199">
        <v>12</v>
      </c>
      <c r="CA199">
        <v>0</v>
      </c>
      <c r="CB199">
        <v>158</v>
      </c>
      <c r="CC199">
        <v>0</v>
      </c>
      <c r="CD199">
        <v>432</v>
      </c>
      <c r="CE199">
        <v>1374</v>
      </c>
      <c r="CF199">
        <v>749</v>
      </c>
      <c r="CG199">
        <v>183</v>
      </c>
      <c r="CH199">
        <v>117</v>
      </c>
      <c r="CI199">
        <v>2446</v>
      </c>
    </row>
    <row r="200" spans="1:87" x14ac:dyDescent="0.25">
      <c r="A200" t="s">
        <v>695</v>
      </c>
      <c r="B200" t="s">
        <v>706</v>
      </c>
      <c r="C200" t="s">
        <v>707</v>
      </c>
      <c r="D200" s="1">
        <v>44872</v>
      </c>
      <c r="E200">
        <v>141</v>
      </c>
      <c r="F200">
        <v>5</v>
      </c>
      <c r="G200">
        <v>3</v>
      </c>
      <c r="H200">
        <v>7</v>
      </c>
      <c r="I200">
        <v>10</v>
      </c>
      <c r="J200">
        <v>5</v>
      </c>
      <c r="K200">
        <v>42</v>
      </c>
      <c r="L200">
        <v>1</v>
      </c>
      <c r="M200">
        <v>0</v>
      </c>
      <c r="N200">
        <v>413</v>
      </c>
      <c r="O200">
        <v>17</v>
      </c>
      <c r="P200">
        <v>15</v>
      </c>
      <c r="Q200">
        <v>23</v>
      </c>
      <c r="R200">
        <v>1796</v>
      </c>
      <c r="S200">
        <v>36</v>
      </c>
      <c r="T200">
        <v>133</v>
      </c>
      <c r="U200">
        <v>83</v>
      </c>
      <c r="V200">
        <v>766</v>
      </c>
      <c r="W200">
        <v>8</v>
      </c>
      <c r="X200">
        <v>87</v>
      </c>
      <c r="Y200">
        <v>61</v>
      </c>
      <c r="Z200">
        <v>295</v>
      </c>
      <c r="AA200">
        <v>1</v>
      </c>
      <c r="AB200">
        <v>29</v>
      </c>
      <c r="AC200">
        <v>24</v>
      </c>
      <c r="AD200">
        <v>90</v>
      </c>
      <c r="AE200">
        <v>2</v>
      </c>
      <c r="AF200">
        <v>1</v>
      </c>
      <c r="AG200">
        <v>1</v>
      </c>
      <c r="AH200">
        <v>0</v>
      </c>
      <c r="AI200">
        <v>0</v>
      </c>
      <c r="AJ200">
        <v>0</v>
      </c>
      <c r="AK200">
        <v>0</v>
      </c>
      <c r="AL200">
        <v>0</v>
      </c>
      <c r="AM200">
        <v>1</v>
      </c>
      <c r="AN200">
        <v>0</v>
      </c>
      <c r="AO200">
        <v>0</v>
      </c>
      <c r="AP200">
        <v>0</v>
      </c>
      <c r="AQ200">
        <v>0</v>
      </c>
      <c r="AR200">
        <v>0</v>
      </c>
      <c r="AS200">
        <v>0</v>
      </c>
      <c r="AT200">
        <v>0</v>
      </c>
      <c r="AU200">
        <v>0</v>
      </c>
      <c r="AV200">
        <v>0</v>
      </c>
      <c r="AW200">
        <v>0</v>
      </c>
      <c r="AX200">
        <v>5</v>
      </c>
      <c r="AY200">
        <v>2</v>
      </c>
      <c r="AZ200">
        <v>118</v>
      </c>
      <c r="BA200">
        <v>41</v>
      </c>
      <c r="BB200">
        <v>350</v>
      </c>
      <c r="BC200">
        <v>1479</v>
      </c>
      <c r="BD200">
        <v>590</v>
      </c>
      <c r="BE200">
        <v>225</v>
      </c>
      <c r="BF200">
        <v>84</v>
      </c>
      <c r="BG200">
        <v>6581</v>
      </c>
      <c r="BH200">
        <v>0</v>
      </c>
      <c r="BI200">
        <v>22</v>
      </c>
      <c r="BJ200">
        <v>813</v>
      </c>
      <c r="BK200">
        <v>1706</v>
      </c>
      <c r="BL200">
        <v>3724</v>
      </c>
      <c r="BM200">
        <v>40</v>
      </c>
      <c r="BN200">
        <v>2</v>
      </c>
      <c r="BO200">
        <v>0</v>
      </c>
      <c r="BP200">
        <v>2</v>
      </c>
      <c r="BQ200">
        <v>1</v>
      </c>
      <c r="BR200">
        <v>33</v>
      </c>
      <c r="BS200">
        <v>25</v>
      </c>
      <c r="BT200">
        <v>118</v>
      </c>
      <c r="BU200">
        <v>126</v>
      </c>
      <c r="BV200">
        <v>11</v>
      </c>
      <c r="BW200">
        <v>73</v>
      </c>
      <c r="BX200">
        <v>25</v>
      </c>
      <c r="BY200">
        <v>206</v>
      </c>
      <c r="BZ200">
        <v>4</v>
      </c>
      <c r="CA200">
        <v>2</v>
      </c>
      <c r="CB200">
        <v>97</v>
      </c>
      <c r="CC200">
        <v>39</v>
      </c>
      <c r="CD200">
        <v>297</v>
      </c>
      <c r="CE200">
        <v>1029</v>
      </c>
      <c r="CF200">
        <v>447</v>
      </c>
      <c r="CG200">
        <v>143</v>
      </c>
      <c r="CH200">
        <v>68</v>
      </c>
      <c r="CI200">
        <v>2138</v>
      </c>
    </row>
    <row r="201" spans="1:87" x14ac:dyDescent="0.25">
      <c r="A201" t="s">
        <v>695</v>
      </c>
      <c r="B201" t="s">
        <v>700</v>
      </c>
      <c r="C201" t="s">
        <v>708</v>
      </c>
      <c r="D201" s="1">
        <v>44872</v>
      </c>
      <c r="E201">
        <v>105</v>
      </c>
      <c r="F201">
        <v>0</v>
      </c>
      <c r="G201">
        <v>0</v>
      </c>
      <c r="H201">
        <v>3</v>
      </c>
      <c r="I201">
        <v>9</v>
      </c>
      <c r="J201">
        <v>2</v>
      </c>
      <c r="K201">
        <v>0</v>
      </c>
      <c r="L201">
        <v>0</v>
      </c>
      <c r="M201">
        <v>0</v>
      </c>
      <c r="N201">
        <v>286</v>
      </c>
      <c r="O201">
        <v>10</v>
      </c>
      <c r="P201">
        <v>6</v>
      </c>
      <c r="Q201">
        <v>8</v>
      </c>
      <c r="R201">
        <v>973</v>
      </c>
      <c r="S201">
        <v>22</v>
      </c>
      <c r="T201">
        <v>111</v>
      </c>
      <c r="U201">
        <v>26</v>
      </c>
      <c r="V201">
        <v>803</v>
      </c>
      <c r="W201">
        <v>9</v>
      </c>
      <c r="X201">
        <v>121</v>
      </c>
      <c r="Y201">
        <v>43</v>
      </c>
      <c r="Z201">
        <v>209</v>
      </c>
      <c r="AA201">
        <v>5</v>
      </c>
      <c r="AB201">
        <v>35</v>
      </c>
      <c r="AC201">
        <v>5</v>
      </c>
      <c r="AD201">
        <v>21</v>
      </c>
      <c r="AE201">
        <v>2</v>
      </c>
      <c r="AF201">
        <v>1</v>
      </c>
      <c r="AG201">
        <v>0</v>
      </c>
      <c r="AH201">
        <v>0</v>
      </c>
      <c r="AI201">
        <v>0</v>
      </c>
      <c r="AJ201">
        <v>0</v>
      </c>
      <c r="AK201">
        <v>0</v>
      </c>
      <c r="AL201">
        <v>0</v>
      </c>
      <c r="AM201">
        <v>0</v>
      </c>
      <c r="AN201">
        <v>0</v>
      </c>
      <c r="AO201">
        <v>0</v>
      </c>
      <c r="AP201">
        <v>0</v>
      </c>
      <c r="AQ201">
        <v>0</v>
      </c>
      <c r="AR201">
        <v>0</v>
      </c>
      <c r="AS201">
        <v>0</v>
      </c>
      <c r="AT201">
        <v>0</v>
      </c>
      <c r="AU201">
        <v>0</v>
      </c>
      <c r="AV201">
        <v>0</v>
      </c>
      <c r="AW201">
        <v>0</v>
      </c>
      <c r="AX201">
        <v>0</v>
      </c>
      <c r="AY201">
        <v>0</v>
      </c>
      <c r="AZ201">
        <v>90</v>
      </c>
      <c r="BA201">
        <v>0</v>
      </c>
      <c r="BB201">
        <v>255</v>
      </c>
      <c r="BC201">
        <v>785</v>
      </c>
      <c r="BD201">
        <v>615</v>
      </c>
      <c r="BE201">
        <v>148</v>
      </c>
      <c r="BF201">
        <v>18</v>
      </c>
      <c r="BG201">
        <v>6027</v>
      </c>
      <c r="BH201">
        <v>0</v>
      </c>
      <c r="BI201">
        <v>22</v>
      </c>
      <c r="BJ201">
        <v>1667</v>
      </c>
      <c r="BK201">
        <v>536</v>
      </c>
      <c r="BL201">
        <v>3530</v>
      </c>
      <c r="BM201">
        <v>37</v>
      </c>
      <c r="BN201">
        <v>0</v>
      </c>
      <c r="BO201">
        <v>0</v>
      </c>
      <c r="BP201">
        <v>0</v>
      </c>
      <c r="BQ201">
        <v>0</v>
      </c>
      <c r="BR201">
        <v>28</v>
      </c>
      <c r="BS201">
        <v>0</v>
      </c>
      <c r="BT201">
        <v>138</v>
      </c>
      <c r="BU201">
        <v>193</v>
      </c>
      <c r="BV201">
        <v>9</v>
      </c>
      <c r="BW201">
        <v>77</v>
      </c>
      <c r="BX201">
        <v>8</v>
      </c>
      <c r="BY201">
        <v>201</v>
      </c>
      <c r="BZ201">
        <v>0</v>
      </c>
      <c r="CA201">
        <v>0</v>
      </c>
      <c r="CB201">
        <v>77</v>
      </c>
      <c r="CC201">
        <v>0</v>
      </c>
      <c r="CD201">
        <v>236</v>
      </c>
      <c r="CE201">
        <v>594</v>
      </c>
      <c r="CF201">
        <v>510</v>
      </c>
      <c r="CG201">
        <v>108</v>
      </c>
      <c r="CH201">
        <v>16</v>
      </c>
      <c r="CI201">
        <v>2361</v>
      </c>
    </row>
    <row r="202" spans="1:87" x14ac:dyDescent="0.25">
      <c r="A202" t="s">
        <v>695</v>
      </c>
      <c r="B202" t="s">
        <v>702</v>
      </c>
      <c r="C202" t="s">
        <v>709</v>
      </c>
      <c r="D202" s="1">
        <v>44872</v>
      </c>
      <c r="E202">
        <v>160</v>
      </c>
      <c r="F202">
        <v>1</v>
      </c>
      <c r="G202">
        <v>0</v>
      </c>
      <c r="H202">
        <v>4</v>
      </c>
      <c r="I202">
        <v>17</v>
      </c>
      <c r="J202">
        <v>6</v>
      </c>
      <c r="K202">
        <v>3</v>
      </c>
      <c r="L202">
        <v>0</v>
      </c>
      <c r="M202">
        <v>0</v>
      </c>
      <c r="N202">
        <v>289</v>
      </c>
      <c r="O202">
        <v>11</v>
      </c>
      <c r="P202">
        <v>17</v>
      </c>
      <c r="Q202">
        <v>9</v>
      </c>
      <c r="R202">
        <v>1524</v>
      </c>
      <c r="S202">
        <v>44</v>
      </c>
      <c r="T202">
        <v>206</v>
      </c>
      <c r="U202">
        <v>72</v>
      </c>
      <c r="V202">
        <v>723</v>
      </c>
      <c r="W202">
        <v>25</v>
      </c>
      <c r="X202">
        <v>93</v>
      </c>
      <c r="Y202">
        <v>32</v>
      </c>
      <c r="Z202">
        <v>347</v>
      </c>
      <c r="AA202">
        <v>7</v>
      </c>
      <c r="AB202">
        <v>33</v>
      </c>
      <c r="AC202">
        <v>10</v>
      </c>
      <c r="AD202">
        <v>36</v>
      </c>
      <c r="AE202">
        <v>0</v>
      </c>
      <c r="AF202">
        <v>0</v>
      </c>
      <c r="AG202">
        <v>0</v>
      </c>
      <c r="AH202">
        <v>0</v>
      </c>
      <c r="AI202">
        <v>0</v>
      </c>
      <c r="AJ202">
        <v>0</v>
      </c>
      <c r="AK202">
        <v>0</v>
      </c>
      <c r="AL202">
        <v>0</v>
      </c>
      <c r="AM202">
        <v>0</v>
      </c>
      <c r="AN202">
        <v>0</v>
      </c>
      <c r="AO202">
        <v>0</v>
      </c>
      <c r="AP202">
        <v>0</v>
      </c>
      <c r="AQ202">
        <v>0</v>
      </c>
      <c r="AR202">
        <v>0</v>
      </c>
      <c r="AS202">
        <v>0</v>
      </c>
      <c r="AT202">
        <v>0</v>
      </c>
      <c r="AU202">
        <v>0</v>
      </c>
      <c r="AV202">
        <v>0</v>
      </c>
      <c r="AW202">
        <v>0</v>
      </c>
      <c r="AX202">
        <v>1</v>
      </c>
      <c r="AY202">
        <v>0</v>
      </c>
      <c r="AZ202">
        <v>128</v>
      </c>
      <c r="BA202">
        <v>3</v>
      </c>
      <c r="BB202">
        <v>247</v>
      </c>
      <c r="BC202">
        <v>1154</v>
      </c>
      <c r="BD202">
        <v>549</v>
      </c>
      <c r="BE202">
        <v>280</v>
      </c>
      <c r="BF202">
        <v>33</v>
      </c>
      <c r="BG202">
        <v>13546</v>
      </c>
      <c r="BH202">
        <v>0</v>
      </c>
      <c r="BI202">
        <v>53</v>
      </c>
      <c r="BJ202">
        <v>4061</v>
      </c>
      <c r="BK202">
        <v>2408</v>
      </c>
      <c r="BL202">
        <v>6154</v>
      </c>
      <c r="BM202">
        <v>53</v>
      </c>
      <c r="BN202">
        <v>0</v>
      </c>
      <c r="BO202">
        <v>0</v>
      </c>
      <c r="BP202">
        <v>0</v>
      </c>
      <c r="BQ202">
        <v>0</v>
      </c>
      <c r="BR202">
        <v>38</v>
      </c>
      <c r="BS202">
        <v>1</v>
      </c>
      <c r="BT202">
        <v>110</v>
      </c>
      <c r="BU202">
        <v>159</v>
      </c>
      <c r="BV202">
        <v>19</v>
      </c>
      <c r="BW202">
        <v>142</v>
      </c>
      <c r="BX202">
        <v>11</v>
      </c>
      <c r="BY202">
        <v>223</v>
      </c>
      <c r="BZ202">
        <v>1</v>
      </c>
      <c r="CA202">
        <v>0</v>
      </c>
      <c r="CB202">
        <v>97</v>
      </c>
      <c r="CC202">
        <v>3</v>
      </c>
      <c r="CD202">
        <v>217</v>
      </c>
      <c r="CE202">
        <v>860</v>
      </c>
      <c r="CF202">
        <v>444</v>
      </c>
      <c r="CG202">
        <v>196</v>
      </c>
      <c r="CH202">
        <v>28</v>
      </c>
      <c r="CI202">
        <v>3948</v>
      </c>
    </row>
    <row r="203" spans="1:87" x14ac:dyDescent="0.25">
      <c r="A203" t="s">
        <v>695</v>
      </c>
      <c r="B203" t="s">
        <v>706</v>
      </c>
      <c r="C203" t="s">
        <v>710</v>
      </c>
      <c r="D203" s="1">
        <v>44872</v>
      </c>
      <c r="E203">
        <v>290</v>
      </c>
      <c r="F203">
        <v>6</v>
      </c>
      <c r="G203">
        <v>6</v>
      </c>
      <c r="H203">
        <v>15</v>
      </c>
      <c r="I203">
        <v>25</v>
      </c>
      <c r="J203">
        <v>13</v>
      </c>
      <c r="K203">
        <v>33</v>
      </c>
      <c r="L203">
        <v>0</v>
      </c>
      <c r="M203">
        <v>0</v>
      </c>
      <c r="N203">
        <v>464</v>
      </c>
      <c r="O203">
        <v>13</v>
      </c>
      <c r="P203">
        <v>22</v>
      </c>
      <c r="Q203">
        <v>24</v>
      </c>
      <c r="R203">
        <v>3548</v>
      </c>
      <c r="S203">
        <v>98</v>
      </c>
      <c r="T203">
        <v>257</v>
      </c>
      <c r="U203">
        <v>196</v>
      </c>
      <c r="V203">
        <v>1569</v>
      </c>
      <c r="W203">
        <v>40</v>
      </c>
      <c r="X203">
        <v>154</v>
      </c>
      <c r="Y203">
        <v>140</v>
      </c>
      <c r="Z203">
        <v>641</v>
      </c>
      <c r="AA203">
        <v>12</v>
      </c>
      <c r="AB203">
        <v>54</v>
      </c>
      <c r="AC203">
        <v>46</v>
      </c>
      <c r="AD203">
        <v>73</v>
      </c>
      <c r="AE203">
        <v>2</v>
      </c>
      <c r="AF203">
        <v>5</v>
      </c>
      <c r="AG203">
        <v>2</v>
      </c>
      <c r="AH203">
        <v>0</v>
      </c>
      <c r="AI203">
        <v>2</v>
      </c>
      <c r="AJ203">
        <v>0</v>
      </c>
      <c r="AK203">
        <v>0</v>
      </c>
      <c r="AL203">
        <v>0</v>
      </c>
      <c r="AM203">
        <v>1</v>
      </c>
      <c r="AN203">
        <v>0</v>
      </c>
      <c r="AO203">
        <v>0</v>
      </c>
      <c r="AP203">
        <v>0</v>
      </c>
      <c r="AQ203">
        <v>0</v>
      </c>
      <c r="AR203">
        <v>0</v>
      </c>
      <c r="AS203">
        <v>0</v>
      </c>
      <c r="AT203">
        <v>0</v>
      </c>
      <c r="AU203">
        <v>0</v>
      </c>
      <c r="AV203">
        <v>0</v>
      </c>
      <c r="AW203">
        <v>0</v>
      </c>
      <c r="AX203">
        <v>4</v>
      </c>
      <c r="AY203">
        <v>5</v>
      </c>
      <c r="AZ203">
        <v>227</v>
      </c>
      <c r="BA203">
        <v>32</v>
      </c>
      <c r="BB203">
        <v>393</v>
      </c>
      <c r="BC203">
        <v>2858</v>
      </c>
      <c r="BD203">
        <v>1176</v>
      </c>
      <c r="BE203">
        <v>501</v>
      </c>
      <c r="BF203">
        <v>59</v>
      </c>
      <c r="BG203">
        <v>20093</v>
      </c>
      <c r="BH203">
        <v>0</v>
      </c>
      <c r="BI203">
        <v>45</v>
      </c>
      <c r="BJ203">
        <v>3640</v>
      </c>
      <c r="BK203">
        <v>3505</v>
      </c>
      <c r="BL203">
        <v>11686</v>
      </c>
      <c r="BM203">
        <v>84</v>
      </c>
      <c r="BN203">
        <v>1</v>
      </c>
      <c r="BO203">
        <v>1</v>
      </c>
      <c r="BP203">
        <v>1</v>
      </c>
      <c r="BQ203">
        <v>1</v>
      </c>
      <c r="BR203">
        <v>73</v>
      </c>
      <c r="BS203">
        <v>5</v>
      </c>
      <c r="BT203">
        <v>93</v>
      </c>
      <c r="BU203">
        <v>204</v>
      </c>
      <c r="BV203">
        <v>23</v>
      </c>
      <c r="BW203">
        <v>202</v>
      </c>
      <c r="BX203">
        <v>7</v>
      </c>
      <c r="BY203">
        <v>376</v>
      </c>
      <c r="BZ203">
        <v>4</v>
      </c>
      <c r="CA203">
        <v>4</v>
      </c>
      <c r="CB203">
        <v>189</v>
      </c>
      <c r="CC203">
        <v>25</v>
      </c>
      <c r="CD203">
        <v>306</v>
      </c>
      <c r="CE203">
        <v>2064</v>
      </c>
      <c r="CF203">
        <v>884</v>
      </c>
      <c r="CG203">
        <v>348</v>
      </c>
      <c r="CH203">
        <v>40</v>
      </c>
      <c r="CI203">
        <v>7479</v>
      </c>
    </row>
    <row r="204" spans="1:87" x14ac:dyDescent="0.25">
      <c r="A204" t="s">
        <v>695</v>
      </c>
      <c r="B204" t="s">
        <v>696</v>
      </c>
      <c r="C204" t="s">
        <v>711</v>
      </c>
      <c r="D204" s="1">
        <v>44872</v>
      </c>
      <c r="E204">
        <v>122</v>
      </c>
      <c r="F204">
        <v>11</v>
      </c>
      <c r="G204">
        <v>3</v>
      </c>
      <c r="H204">
        <v>4</v>
      </c>
      <c r="I204">
        <v>10</v>
      </c>
      <c r="J204">
        <v>1</v>
      </c>
      <c r="K204">
        <v>56</v>
      </c>
      <c r="L204">
        <v>1</v>
      </c>
      <c r="M204">
        <v>0</v>
      </c>
      <c r="N204">
        <v>390</v>
      </c>
      <c r="O204">
        <v>17</v>
      </c>
      <c r="P204">
        <v>4</v>
      </c>
      <c r="Q204">
        <v>9</v>
      </c>
      <c r="R204">
        <v>1762</v>
      </c>
      <c r="S204">
        <v>43</v>
      </c>
      <c r="T204">
        <v>194</v>
      </c>
      <c r="U204">
        <v>26</v>
      </c>
      <c r="V204">
        <v>811</v>
      </c>
      <c r="W204">
        <v>30</v>
      </c>
      <c r="X204">
        <v>151</v>
      </c>
      <c r="Y204">
        <v>29</v>
      </c>
      <c r="Z204">
        <v>172</v>
      </c>
      <c r="AA204">
        <v>2</v>
      </c>
      <c r="AB204">
        <v>32</v>
      </c>
      <c r="AC204">
        <v>9</v>
      </c>
      <c r="AD204">
        <v>62</v>
      </c>
      <c r="AE204">
        <v>7</v>
      </c>
      <c r="AF204">
        <v>2</v>
      </c>
      <c r="AG204">
        <v>0</v>
      </c>
      <c r="AH204">
        <v>0</v>
      </c>
      <c r="AI204">
        <v>1</v>
      </c>
      <c r="AJ204">
        <v>0</v>
      </c>
      <c r="AK204">
        <v>0</v>
      </c>
      <c r="AL204">
        <v>0</v>
      </c>
      <c r="AM204">
        <v>0</v>
      </c>
      <c r="AN204">
        <v>0</v>
      </c>
      <c r="AO204">
        <v>0</v>
      </c>
      <c r="AP204">
        <v>0</v>
      </c>
      <c r="AQ204">
        <v>0</v>
      </c>
      <c r="AR204">
        <v>0</v>
      </c>
      <c r="AS204">
        <v>0</v>
      </c>
      <c r="AT204">
        <v>0</v>
      </c>
      <c r="AU204">
        <v>0</v>
      </c>
      <c r="AV204">
        <v>0</v>
      </c>
      <c r="AW204">
        <v>0</v>
      </c>
      <c r="AX204">
        <v>10</v>
      </c>
      <c r="AY204">
        <v>3</v>
      </c>
      <c r="AZ204">
        <v>104</v>
      </c>
      <c r="BA204">
        <v>55</v>
      </c>
      <c r="BB204">
        <v>346</v>
      </c>
      <c r="BC204">
        <v>1432</v>
      </c>
      <c r="BD204">
        <v>570</v>
      </c>
      <c r="BE204">
        <v>122</v>
      </c>
      <c r="BF204">
        <v>49</v>
      </c>
      <c r="BG204">
        <v>6026</v>
      </c>
      <c r="BH204">
        <v>0</v>
      </c>
      <c r="BI204">
        <v>24</v>
      </c>
      <c r="BJ204">
        <v>1963</v>
      </c>
      <c r="BK204">
        <v>540</v>
      </c>
      <c r="BL204">
        <v>3184</v>
      </c>
      <c r="BM204">
        <v>51</v>
      </c>
      <c r="BN204">
        <v>8</v>
      </c>
      <c r="BO204">
        <v>3</v>
      </c>
      <c r="BP204">
        <v>4</v>
      </c>
      <c r="BQ204">
        <v>3</v>
      </c>
      <c r="BR204">
        <v>33</v>
      </c>
      <c r="BS204">
        <v>47</v>
      </c>
      <c r="BT204">
        <v>137</v>
      </c>
      <c r="BU204">
        <v>93</v>
      </c>
      <c r="BV204">
        <v>11</v>
      </c>
      <c r="BW204">
        <v>49</v>
      </c>
      <c r="BX204">
        <v>17</v>
      </c>
      <c r="BY204">
        <v>225</v>
      </c>
      <c r="BZ204">
        <v>9</v>
      </c>
      <c r="CA204">
        <v>3</v>
      </c>
      <c r="CB204">
        <v>94</v>
      </c>
      <c r="CC204">
        <v>54</v>
      </c>
      <c r="CD204">
        <v>314</v>
      </c>
      <c r="CE204">
        <v>1085</v>
      </c>
      <c r="CF204">
        <v>448</v>
      </c>
      <c r="CG204">
        <v>77</v>
      </c>
      <c r="CH204">
        <v>44</v>
      </c>
      <c r="CI204">
        <v>1874</v>
      </c>
    </row>
    <row r="205" spans="1:87" x14ac:dyDescent="0.25">
      <c r="A205" t="s">
        <v>695</v>
      </c>
      <c r="B205" t="s">
        <v>768</v>
      </c>
      <c r="C205" t="s">
        <v>769</v>
      </c>
      <c r="D205" s="1">
        <v>44872</v>
      </c>
      <c r="E205">
        <v>42</v>
      </c>
      <c r="F205">
        <v>1</v>
      </c>
      <c r="G205">
        <v>0</v>
      </c>
      <c r="H205">
        <v>1</v>
      </c>
      <c r="I205">
        <v>4</v>
      </c>
      <c r="J205">
        <v>1</v>
      </c>
      <c r="K205">
        <v>0</v>
      </c>
      <c r="L205">
        <v>0</v>
      </c>
      <c r="M205">
        <v>0</v>
      </c>
      <c r="N205">
        <v>186</v>
      </c>
      <c r="O205">
        <v>15</v>
      </c>
      <c r="P205">
        <v>4</v>
      </c>
      <c r="Q205">
        <v>6</v>
      </c>
      <c r="R205">
        <v>418</v>
      </c>
      <c r="S205">
        <v>12</v>
      </c>
      <c r="T205">
        <v>46</v>
      </c>
      <c r="U205">
        <v>13</v>
      </c>
      <c r="V205">
        <v>320</v>
      </c>
      <c r="W205">
        <v>5</v>
      </c>
      <c r="X205">
        <v>50</v>
      </c>
      <c r="Y205">
        <v>34</v>
      </c>
      <c r="Z205">
        <v>104</v>
      </c>
      <c r="AA205">
        <v>2</v>
      </c>
      <c r="AB205">
        <v>9</v>
      </c>
      <c r="AC205">
        <v>3</v>
      </c>
      <c r="AD205">
        <v>22</v>
      </c>
      <c r="AE205">
        <v>3</v>
      </c>
      <c r="AF205">
        <v>1</v>
      </c>
      <c r="AG205">
        <v>0</v>
      </c>
      <c r="AH205">
        <v>0</v>
      </c>
      <c r="AI205">
        <v>0</v>
      </c>
      <c r="AJ205">
        <v>0</v>
      </c>
      <c r="AK205">
        <v>0</v>
      </c>
      <c r="AL205">
        <v>0</v>
      </c>
      <c r="AM205">
        <v>0</v>
      </c>
      <c r="AN205">
        <v>0</v>
      </c>
      <c r="AO205">
        <v>0</v>
      </c>
      <c r="AP205">
        <v>0</v>
      </c>
      <c r="AQ205">
        <v>0</v>
      </c>
      <c r="AR205">
        <v>0</v>
      </c>
      <c r="AS205">
        <v>0</v>
      </c>
      <c r="AT205">
        <v>0</v>
      </c>
      <c r="AU205">
        <v>0</v>
      </c>
      <c r="AV205">
        <v>0</v>
      </c>
      <c r="AW205">
        <v>0</v>
      </c>
      <c r="AX205">
        <v>1</v>
      </c>
      <c r="AY205">
        <v>0</v>
      </c>
      <c r="AZ205">
        <v>36</v>
      </c>
      <c r="BA205">
        <v>0</v>
      </c>
      <c r="BB205">
        <v>158</v>
      </c>
      <c r="BC205">
        <v>328</v>
      </c>
      <c r="BD205">
        <v>226</v>
      </c>
      <c r="BE205">
        <v>88</v>
      </c>
      <c r="BF205">
        <v>18</v>
      </c>
      <c r="BG205">
        <v>2855</v>
      </c>
      <c r="BH205">
        <v>0</v>
      </c>
      <c r="BI205">
        <v>29</v>
      </c>
      <c r="BJ205">
        <v>703</v>
      </c>
      <c r="BK205">
        <v>322</v>
      </c>
      <c r="BL205">
        <v>1700</v>
      </c>
      <c r="BM205">
        <v>18</v>
      </c>
      <c r="BN205">
        <v>0</v>
      </c>
      <c r="BO205">
        <v>0</v>
      </c>
      <c r="BP205">
        <v>0</v>
      </c>
      <c r="BQ205">
        <v>0</v>
      </c>
      <c r="BR205">
        <v>7</v>
      </c>
      <c r="BS205">
        <v>0</v>
      </c>
      <c r="BT205">
        <v>86</v>
      </c>
      <c r="BU205">
        <v>51</v>
      </c>
      <c r="BV205">
        <v>5</v>
      </c>
      <c r="BW205">
        <v>38</v>
      </c>
      <c r="BX205">
        <v>11</v>
      </c>
      <c r="BY205">
        <v>59</v>
      </c>
      <c r="BZ205">
        <v>1</v>
      </c>
      <c r="CA205">
        <v>0</v>
      </c>
      <c r="CB205">
        <v>29</v>
      </c>
      <c r="CC205">
        <v>0</v>
      </c>
      <c r="CD205">
        <v>146</v>
      </c>
      <c r="CE205">
        <v>228</v>
      </c>
      <c r="CF205">
        <v>172</v>
      </c>
      <c r="CG205">
        <v>64</v>
      </c>
      <c r="CH205">
        <v>17</v>
      </c>
      <c r="CI205">
        <v>1164</v>
      </c>
    </row>
    <row r="206" spans="1:87" x14ac:dyDescent="0.25">
      <c r="A206" t="s">
        <v>695</v>
      </c>
      <c r="B206" t="s">
        <v>706</v>
      </c>
      <c r="C206" t="s">
        <v>712</v>
      </c>
      <c r="D206" s="1">
        <v>44872</v>
      </c>
      <c r="E206">
        <v>141</v>
      </c>
      <c r="F206">
        <v>5</v>
      </c>
      <c r="G206">
        <v>1</v>
      </c>
      <c r="H206">
        <v>6</v>
      </c>
      <c r="I206">
        <v>8</v>
      </c>
      <c r="J206">
        <v>4</v>
      </c>
      <c r="K206">
        <v>10</v>
      </c>
      <c r="L206">
        <v>0</v>
      </c>
      <c r="M206">
        <v>0</v>
      </c>
      <c r="N206">
        <v>336</v>
      </c>
      <c r="O206">
        <v>5</v>
      </c>
      <c r="P206">
        <v>25</v>
      </c>
      <c r="Q206">
        <v>5</v>
      </c>
      <c r="R206">
        <v>1655</v>
      </c>
      <c r="S206">
        <v>29</v>
      </c>
      <c r="T206">
        <v>157</v>
      </c>
      <c r="U206">
        <v>54</v>
      </c>
      <c r="V206">
        <v>600</v>
      </c>
      <c r="W206">
        <v>3</v>
      </c>
      <c r="X206">
        <v>75</v>
      </c>
      <c r="Y206">
        <v>24</v>
      </c>
      <c r="Z206">
        <v>244</v>
      </c>
      <c r="AA206">
        <v>2</v>
      </c>
      <c r="AB206">
        <v>35</v>
      </c>
      <c r="AC206">
        <v>24</v>
      </c>
      <c r="AD206">
        <v>92</v>
      </c>
      <c r="AE206">
        <v>3</v>
      </c>
      <c r="AF206">
        <v>1</v>
      </c>
      <c r="AG206">
        <v>0</v>
      </c>
      <c r="AH206">
        <v>0</v>
      </c>
      <c r="AI206">
        <v>0</v>
      </c>
      <c r="AJ206">
        <v>0</v>
      </c>
      <c r="AK206">
        <v>0</v>
      </c>
      <c r="AL206">
        <v>0</v>
      </c>
      <c r="AM206">
        <v>0</v>
      </c>
      <c r="AN206">
        <v>0</v>
      </c>
      <c r="AO206">
        <v>0</v>
      </c>
      <c r="AP206">
        <v>0</v>
      </c>
      <c r="AQ206">
        <v>0</v>
      </c>
      <c r="AR206">
        <v>0</v>
      </c>
      <c r="AS206">
        <v>0</v>
      </c>
      <c r="AT206">
        <v>0</v>
      </c>
      <c r="AU206">
        <v>0</v>
      </c>
      <c r="AV206">
        <v>0</v>
      </c>
      <c r="AW206">
        <v>0</v>
      </c>
      <c r="AX206">
        <v>4</v>
      </c>
      <c r="AY206">
        <v>1</v>
      </c>
      <c r="AZ206">
        <v>115</v>
      </c>
      <c r="BA206">
        <v>10</v>
      </c>
      <c r="BB206">
        <v>293</v>
      </c>
      <c r="BC206">
        <v>1351</v>
      </c>
      <c r="BD206">
        <v>484</v>
      </c>
      <c r="BE206">
        <v>166</v>
      </c>
      <c r="BF206">
        <v>86</v>
      </c>
      <c r="BG206">
        <v>4746</v>
      </c>
      <c r="BH206">
        <v>0</v>
      </c>
      <c r="BI206">
        <v>10</v>
      </c>
      <c r="BJ206">
        <v>588</v>
      </c>
      <c r="BK206">
        <v>999</v>
      </c>
      <c r="BL206">
        <v>2877</v>
      </c>
      <c r="BM206">
        <v>30</v>
      </c>
      <c r="BN206">
        <v>2</v>
      </c>
      <c r="BO206">
        <v>1</v>
      </c>
      <c r="BP206">
        <v>1</v>
      </c>
      <c r="BQ206">
        <v>0</v>
      </c>
      <c r="BR206">
        <v>17</v>
      </c>
      <c r="BS206">
        <v>3</v>
      </c>
      <c r="BT206">
        <v>104</v>
      </c>
      <c r="BU206">
        <v>97</v>
      </c>
      <c r="BV206">
        <v>7</v>
      </c>
      <c r="BW206">
        <v>53</v>
      </c>
      <c r="BX206">
        <v>13</v>
      </c>
      <c r="BY206">
        <v>197</v>
      </c>
      <c r="BZ206">
        <v>4</v>
      </c>
      <c r="CA206">
        <v>1</v>
      </c>
      <c r="CB206">
        <v>87</v>
      </c>
      <c r="CC206">
        <v>8</v>
      </c>
      <c r="CD206">
        <v>253</v>
      </c>
      <c r="CE206">
        <v>873</v>
      </c>
      <c r="CF206">
        <v>358</v>
      </c>
      <c r="CG206">
        <v>88</v>
      </c>
      <c r="CH206">
        <v>64</v>
      </c>
      <c r="CI206">
        <v>1468</v>
      </c>
    </row>
    <row r="207" spans="1:87" x14ac:dyDescent="0.25">
      <c r="A207" t="s">
        <v>695</v>
      </c>
      <c r="B207" t="s">
        <v>768</v>
      </c>
      <c r="C207" t="s">
        <v>770</v>
      </c>
      <c r="D207" s="1">
        <v>44872</v>
      </c>
      <c r="E207">
        <v>107</v>
      </c>
      <c r="F207">
        <v>0</v>
      </c>
      <c r="G207">
        <v>0</v>
      </c>
      <c r="H207">
        <v>2</v>
      </c>
      <c r="I207">
        <v>9</v>
      </c>
      <c r="J207">
        <v>2</v>
      </c>
      <c r="K207">
        <v>6</v>
      </c>
      <c r="L207">
        <v>0</v>
      </c>
      <c r="M207">
        <v>0</v>
      </c>
      <c r="N207">
        <v>229</v>
      </c>
      <c r="O207">
        <v>19</v>
      </c>
      <c r="P207">
        <v>4</v>
      </c>
      <c r="Q207">
        <v>3</v>
      </c>
      <c r="R207">
        <v>972</v>
      </c>
      <c r="S207">
        <v>36</v>
      </c>
      <c r="T207">
        <v>106</v>
      </c>
      <c r="U207">
        <v>21</v>
      </c>
      <c r="V207">
        <v>615</v>
      </c>
      <c r="W207">
        <v>11</v>
      </c>
      <c r="X207">
        <v>79</v>
      </c>
      <c r="Y207">
        <v>86</v>
      </c>
      <c r="Z207">
        <v>276</v>
      </c>
      <c r="AA207">
        <v>2</v>
      </c>
      <c r="AB207">
        <v>38</v>
      </c>
      <c r="AC207">
        <v>12</v>
      </c>
      <c r="AD207">
        <v>46</v>
      </c>
      <c r="AE207">
        <v>2</v>
      </c>
      <c r="AF207">
        <v>1</v>
      </c>
      <c r="AG207">
        <v>0</v>
      </c>
      <c r="AH207">
        <v>0</v>
      </c>
      <c r="AI207">
        <v>0</v>
      </c>
      <c r="AJ207">
        <v>0</v>
      </c>
      <c r="AK207">
        <v>0</v>
      </c>
      <c r="AL207">
        <v>0</v>
      </c>
      <c r="AM207">
        <v>0</v>
      </c>
      <c r="AN207">
        <v>0</v>
      </c>
      <c r="AO207">
        <v>0</v>
      </c>
      <c r="AP207">
        <v>0</v>
      </c>
      <c r="AQ207">
        <v>0</v>
      </c>
      <c r="AR207">
        <v>0</v>
      </c>
      <c r="AS207">
        <v>0</v>
      </c>
      <c r="AT207">
        <v>0</v>
      </c>
      <c r="AU207">
        <v>0</v>
      </c>
      <c r="AV207">
        <v>0</v>
      </c>
      <c r="AW207">
        <v>0</v>
      </c>
      <c r="AX207">
        <v>0</v>
      </c>
      <c r="AY207">
        <v>0</v>
      </c>
      <c r="AZ207">
        <v>87</v>
      </c>
      <c r="BA207">
        <v>6</v>
      </c>
      <c r="BB207">
        <v>197</v>
      </c>
      <c r="BC207">
        <v>775</v>
      </c>
      <c r="BD207">
        <v>428</v>
      </c>
      <c r="BE207">
        <v>211</v>
      </c>
      <c r="BF207">
        <v>42</v>
      </c>
      <c r="BG207">
        <v>4605</v>
      </c>
      <c r="BH207">
        <v>0</v>
      </c>
      <c r="BI207">
        <v>45</v>
      </c>
      <c r="BJ207">
        <v>1103</v>
      </c>
      <c r="BK207">
        <v>517</v>
      </c>
      <c r="BL207">
        <v>2771</v>
      </c>
      <c r="BM207">
        <v>41</v>
      </c>
      <c r="BN207">
        <v>0</v>
      </c>
      <c r="BO207">
        <v>0</v>
      </c>
      <c r="BP207">
        <v>0</v>
      </c>
      <c r="BQ207">
        <v>0</v>
      </c>
      <c r="BR207">
        <v>24</v>
      </c>
      <c r="BS207">
        <v>1</v>
      </c>
      <c r="BT207">
        <v>93</v>
      </c>
      <c r="BU207">
        <v>106</v>
      </c>
      <c r="BV207">
        <v>14</v>
      </c>
      <c r="BW207">
        <v>60</v>
      </c>
      <c r="BX207">
        <v>13</v>
      </c>
      <c r="BY207">
        <v>150</v>
      </c>
      <c r="BZ207">
        <v>0</v>
      </c>
      <c r="CA207">
        <v>0</v>
      </c>
      <c r="CB207">
        <v>68</v>
      </c>
      <c r="CC207">
        <v>5</v>
      </c>
      <c r="CD207">
        <v>173</v>
      </c>
      <c r="CE207">
        <v>558</v>
      </c>
      <c r="CF207">
        <v>337</v>
      </c>
      <c r="CG207">
        <v>146</v>
      </c>
      <c r="CH207">
        <v>36</v>
      </c>
      <c r="CI207">
        <v>1698</v>
      </c>
    </row>
    <row r="208" spans="1:87" x14ac:dyDescent="0.25">
      <c r="A208" t="s">
        <v>695</v>
      </c>
      <c r="B208" t="s">
        <v>698</v>
      </c>
      <c r="C208" t="s">
        <v>713</v>
      </c>
      <c r="D208" s="1">
        <v>44872</v>
      </c>
      <c r="E208">
        <v>16</v>
      </c>
      <c r="F208">
        <v>0</v>
      </c>
      <c r="G208">
        <v>0</v>
      </c>
      <c r="H208">
        <v>1</v>
      </c>
      <c r="I208">
        <v>3</v>
      </c>
      <c r="J208">
        <v>1</v>
      </c>
      <c r="K208">
        <v>0</v>
      </c>
      <c r="L208">
        <v>0</v>
      </c>
      <c r="M208">
        <v>0</v>
      </c>
      <c r="N208">
        <v>10</v>
      </c>
      <c r="O208">
        <v>0</v>
      </c>
      <c r="P208">
        <v>1</v>
      </c>
      <c r="Q208">
        <v>0</v>
      </c>
      <c r="R208">
        <v>290</v>
      </c>
      <c r="S208">
        <v>32</v>
      </c>
      <c r="T208">
        <v>58</v>
      </c>
      <c r="U208">
        <v>16</v>
      </c>
      <c r="V208">
        <v>116</v>
      </c>
      <c r="W208">
        <v>9</v>
      </c>
      <c r="X208">
        <v>37</v>
      </c>
      <c r="Y208">
        <v>7</v>
      </c>
      <c r="Z208">
        <v>27</v>
      </c>
      <c r="AA208">
        <v>2</v>
      </c>
      <c r="AB208">
        <v>6</v>
      </c>
      <c r="AC208">
        <v>1</v>
      </c>
      <c r="AD208">
        <v>0</v>
      </c>
      <c r="AE208">
        <v>0</v>
      </c>
      <c r="AF208">
        <v>0</v>
      </c>
      <c r="AG208">
        <v>0</v>
      </c>
      <c r="AH208">
        <v>0</v>
      </c>
      <c r="AI208">
        <v>0</v>
      </c>
      <c r="AJ208">
        <v>0</v>
      </c>
      <c r="AK208">
        <v>0</v>
      </c>
      <c r="AL208">
        <v>0</v>
      </c>
      <c r="AM208">
        <v>0</v>
      </c>
      <c r="AN208">
        <v>0</v>
      </c>
      <c r="AO208">
        <v>0</v>
      </c>
      <c r="AP208">
        <v>0</v>
      </c>
      <c r="AQ208">
        <v>0</v>
      </c>
      <c r="AR208">
        <v>0</v>
      </c>
      <c r="AS208">
        <v>0</v>
      </c>
      <c r="AT208">
        <v>0</v>
      </c>
      <c r="AU208">
        <v>0</v>
      </c>
      <c r="AV208">
        <v>0</v>
      </c>
      <c r="AW208">
        <v>0</v>
      </c>
      <c r="AX208">
        <v>0</v>
      </c>
      <c r="AY208">
        <v>0</v>
      </c>
      <c r="AZ208">
        <v>9</v>
      </c>
      <c r="BA208">
        <v>0</v>
      </c>
      <c r="BB208">
        <v>9</v>
      </c>
      <c r="BC208">
        <v>152</v>
      </c>
      <c r="BD208">
        <v>55</v>
      </c>
      <c r="BE208">
        <v>12</v>
      </c>
      <c r="BF208">
        <v>0</v>
      </c>
      <c r="BG208">
        <v>666</v>
      </c>
      <c r="BH208">
        <v>0</v>
      </c>
      <c r="BI208">
        <v>37</v>
      </c>
      <c r="BJ208">
        <v>257</v>
      </c>
      <c r="BK208">
        <v>89</v>
      </c>
      <c r="BL208">
        <v>182</v>
      </c>
      <c r="BM208">
        <v>3</v>
      </c>
      <c r="BN208">
        <v>0</v>
      </c>
      <c r="BO208">
        <v>0</v>
      </c>
      <c r="BP208">
        <v>0</v>
      </c>
      <c r="BQ208">
        <v>0</v>
      </c>
      <c r="BR208">
        <v>1</v>
      </c>
      <c r="BS208">
        <v>0</v>
      </c>
      <c r="BT208">
        <v>2</v>
      </c>
      <c r="BU208">
        <v>4</v>
      </c>
      <c r="BV208">
        <v>1</v>
      </c>
      <c r="BW208">
        <v>1</v>
      </c>
      <c r="BX208">
        <v>0</v>
      </c>
      <c r="BY208">
        <v>7</v>
      </c>
      <c r="BZ208">
        <v>0</v>
      </c>
      <c r="CA208">
        <v>0</v>
      </c>
      <c r="CB208">
        <v>7</v>
      </c>
      <c r="CC208">
        <v>0</v>
      </c>
      <c r="CD208">
        <v>7</v>
      </c>
      <c r="CE208">
        <v>84</v>
      </c>
      <c r="CF208">
        <v>34</v>
      </c>
      <c r="CG208">
        <v>7</v>
      </c>
      <c r="CH208">
        <v>0</v>
      </c>
      <c r="CI208">
        <v>64</v>
      </c>
    </row>
    <row r="209" spans="1:87" x14ac:dyDescent="0.25">
      <c r="A209" t="s">
        <v>695</v>
      </c>
      <c r="B209" t="s">
        <v>700</v>
      </c>
      <c r="C209" t="s">
        <v>714</v>
      </c>
      <c r="D209" s="1">
        <v>44872</v>
      </c>
      <c r="E209">
        <v>186</v>
      </c>
      <c r="F209">
        <v>2</v>
      </c>
      <c r="G209">
        <v>0</v>
      </c>
      <c r="H209">
        <v>7</v>
      </c>
      <c r="I209">
        <v>7</v>
      </c>
      <c r="J209">
        <v>5</v>
      </c>
      <c r="K209">
        <v>0</v>
      </c>
      <c r="L209">
        <v>0</v>
      </c>
      <c r="M209">
        <v>0</v>
      </c>
      <c r="N209">
        <v>594</v>
      </c>
      <c r="O209">
        <v>52</v>
      </c>
      <c r="P209">
        <v>12</v>
      </c>
      <c r="Q209">
        <v>11</v>
      </c>
      <c r="R209">
        <v>1708</v>
      </c>
      <c r="S209">
        <v>85</v>
      </c>
      <c r="T209">
        <v>168</v>
      </c>
      <c r="U209">
        <v>52</v>
      </c>
      <c r="V209">
        <v>1317</v>
      </c>
      <c r="W209">
        <v>15</v>
      </c>
      <c r="X209">
        <v>205</v>
      </c>
      <c r="Y209">
        <v>111</v>
      </c>
      <c r="Z209">
        <v>301</v>
      </c>
      <c r="AA209">
        <v>2</v>
      </c>
      <c r="AB209">
        <v>45</v>
      </c>
      <c r="AC209">
        <v>19</v>
      </c>
      <c r="AD209">
        <v>68</v>
      </c>
      <c r="AE209">
        <v>8</v>
      </c>
      <c r="AF209">
        <v>1</v>
      </c>
      <c r="AG209">
        <v>0</v>
      </c>
      <c r="AH209">
        <v>0</v>
      </c>
      <c r="AI209">
        <v>1</v>
      </c>
      <c r="AJ209">
        <v>0</v>
      </c>
      <c r="AK209">
        <v>0</v>
      </c>
      <c r="AL209">
        <v>0</v>
      </c>
      <c r="AM209">
        <v>0</v>
      </c>
      <c r="AN209">
        <v>0</v>
      </c>
      <c r="AO209">
        <v>0</v>
      </c>
      <c r="AP209">
        <v>0</v>
      </c>
      <c r="AQ209">
        <v>0</v>
      </c>
      <c r="AR209">
        <v>0</v>
      </c>
      <c r="AS209">
        <v>0</v>
      </c>
      <c r="AT209">
        <v>0</v>
      </c>
      <c r="AU209">
        <v>0</v>
      </c>
      <c r="AV209">
        <v>0</v>
      </c>
      <c r="AW209">
        <v>0</v>
      </c>
      <c r="AX209">
        <v>1</v>
      </c>
      <c r="AY209">
        <v>0</v>
      </c>
      <c r="AZ209">
        <v>162</v>
      </c>
      <c r="BA209">
        <v>0</v>
      </c>
      <c r="BB209">
        <v>509</v>
      </c>
      <c r="BC209">
        <v>1355</v>
      </c>
      <c r="BD209">
        <v>954</v>
      </c>
      <c r="BE209">
        <v>223</v>
      </c>
      <c r="BF209">
        <v>56</v>
      </c>
      <c r="BG209">
        <v>9128</v>
      </c>
      <c r="BH209">
        <v>0</v>
      </c>
      <c r="BI209">
        <v>50</v>
      </c>
      <c r="BJ209">
        <v>1860</v>
      </c>
      <c r="BK209">
        <v>1059</v>
      </c>
      <c r="BL209">
        <v>5683</v>
      </c>
      <c r="BM209">
        <v>83</v>
      </c>
      <c r="BN209">
        <v>1</v>
      </c>
      <c r="BO209">
        <v>0</v>
      </c>
      <c r="BP209">
        <v>0</v>
      </c>
      <c r="BQ209">
        <v>0</v>
      </c>
      <c r="BR209">
        <v>65</v>
      </c>
      <c r="BS209">
        <v>0</v>
      </c>
      <c r="BT209">
        <v>307</v>
      </c>
      <c r="BU209">
        <v>285</v>
      </c>
      <c r="BV209">
        <v>12</v>
      </c>
      <c r="BW209">
        <v>98</v>
      </c>
      <c r="BX209">
        <v>23</v>
      </c>
      <c r="BY209">
        <v>310</v>
      </c>
      <c r="BZ209">
        <v>1</v>
      </c>
      <c r="CA209">
        <v>0</v>
      </c>
      <c r="CB209">
        <v>137</v>
      </c>
      <c r="CC209">
        <v>0</v>
      </c>
      <c r="CD209">
        <v>472</v>
      </c>
      <c r="CE209">
        <v>1070</v>
      </c>
      <c r="CF209">
        <v>766</v>
      </c>
      <c r="CG209">
        <v>144</v>
      </c>
      <c r="CH209">
        <v>52</v>
      </c>
      <c r="CI209">
        <v>3646</v>
      </c>
    </row>
    <row r="210" spans="1:87" x14ac:dyDescent="0.25">
      <c r="A210" t="s">
        <v>695</v>
      </c>
      <c r="B210" t="s">
        <v>700</v>
      </c>
      <c r="C210" t="s">
        <v>715</v>
      </c>
      <c r="D210" s="1">
        <v>44872</v>
      </c>
      <c r="E210">
        <v>93</v>
      </c>
      <c r="F210">
        <v>2</v>
      </c>
      <c r="G210">
        <v>0</v>
      </c>
      <c r="H210">
        <v>3</v>
      </c>
      <c r="I210">
        <v>11</v>
      </c>
      <c r="J210">
        <v>2</v>
      </c>
      <c r="K210">
        <v>0</v>
      </c>
      <c r="L210">
        <v>0</v>
      </c>
      <c r="M210">
        <v>0</v>
      </c>
      <c r="N210">
        <v>208</v>
      </c>
      <c r="O210">
        <v>5</v>
      </c>
      <c r="P210">
        <v>25</v>
      </c>
      <c r="Q210">
        <v>2</v>
      </c>
      <c r="R210">
        <v>956</v>
      </c>
      <c r="S210">
        <v>54</v>
      </c>
      <c r="T210">
        <v>119</v>
      </c>
      <c r="U210">
        <v>9</v>
      </c>
      <c r="V210">
        <v>676</v>
      </c>
      <c r="W210">
        <v>6</v>
      </c>
      <c r="X210">
        <v>205</v>
      </c>
      <c r="Y210">
        <v>29</v>
      </c>
      <c r="Z210">
        <v>186</v>
      </c>
      <c r="AA210">
        <v>3</v>
      </c>
      <c r="AB210">
        <v>29</v>
      </c>
      <c r="AC210">
        <v>6</v>
      </c>
      <c r="AD210">
        <v>35</v>
      </c>
      <c r="AE210">
        <v>2</v>
      </c>
      <c r="AF210">
        <v>2</v>
      </c>
      <c r="AG210">
        <v>0</v>
      </c>
      <c r="AH210">
        <v>0</v>
      </c>
      <c r="AI210">
        <v>0</v>
      </c>
      <c r="AJ210">
        <v>0</v>
      </c>
      <c r="AK210">
        <v>0</v>
      </c>
      <c r="AL210">
        <v>0</v>
      </c>
      <c r="AM210">
        <v>0</v>
      </c>
      <c r="AN210">
        <v>0</v>
      </c>
      <c r="AO210">
        <v>0</v>
      </c>
      <c r="AP210">
        <v>0</v>
      </c>
      <c r="AQ210">
        <v>0</v>
      </c>
      <c r="AR210">
        <v>0</v>
      </c>
      <c r="AS210">
        <v>0</v>
      </c>
      <c r="AT210">
        <v>0</v>
      </c>
      <c r="AU210">
        <v>0</v>
      </c>
      <c r="AV210">
        <v>0</v>
      </c>
      <c r="AW210">
        <v>0</v>
      </c>
      <c r="AX210">
        <v>2</v>
      </c>
      <c r="AY210">
        <v>0</v>
      </c>
      <c r="AZ210">
        <v>69</v>
      </c>
      <c r="BA210">
        <v>0</v>
      </c>
      <c r="BB210">
        <v>170</v>
      </c>
      <c r="BC210">
        <v>738</v>
      </c>
      <c r="BD210">
        <v>415</v>
      </c>
      <c r="BE210">
        <v>139</v>
      </c>
      <c r="BF210">
        <v>29</v>
      </c>
      <c r="BG210">
        <v>6463</v>
      </c>
      <c r="BH210">
        <v>0</v>
      </c>
      <c r="BI210">
        <v>17</v>
      </c>
      <c r="BJ210">
        <v>2173</v>
      </c>
      <c r="BK210">
        <v>611</v>
      </c>
      <c r="BL210">
        <v>3377</v>
      </c>
      <c r="BM210">
        <v>29</v>
      </c>
      <c r="BN210">
        <v>1</v>
      </c>
      <c r="BO210">
        <v>0</v>
      </c>
      <c r="BP210">
        <v>0</v>
      </c>
      <c r="BQ210">
        <v>0</v>
      </c>
      <c r="BR210">
        <v>21</v>
      </c>
      <c r="BS210">
        <v>0</v>
      </c>
      <c r="BT210">
        <v>82</v>
      </c>
      <c r="BU210">
        <v>114</v>
      </c>
      <c r="BV210">
        <v>8</v>
      </c>
      <c r="BW210">
        <v>63</v>
      </c>
      <c r="BX210">
        <v>14</v>
      </c>
      <c r="BY210">
        <v>162</v>
      </c>
      <c r="BZ210">
        <v>1</v>
      </c>
      <c r="CA210">
        <v>0</v>
      </c>
      <c r="CB210">
        <v>55</v>
      </c>
      <c r="CC210">
        <v>0</v>
      </c>
      <c r="CD210">
        <v>154</v>
      </c>
      <c r="CE210">
        <v>568</v>
      </c>
      <c r="CF210">
        <v>334</v>
      </c>
      <c r="CG210">
        <v>100</v>
      </c>
      <c r="CH210">
        <v>27</v>
      </c>
      <c r="CI210">
        <v>2268</v>
      </c>
    </row>
    <row r="211" spans="1:87" x14ac:dyDescent="0.25">
      <c r="A211" t="s">
        <v>695</v>
      </c>
      <c r="B211" t="s">
        <v>706</v>
      </c>
      <c r="C211" t="s">
        <v>716</v>
      </c>
      <c r="D211" s="1">
        <v>44872</v>
      </c>
      <c r="E211">
        <v>178</v>
      </c>
      <c r="F211">
        <v>10</v>
      </c>
      <c r="G211">
        <v>1</v>
      </c>
      <c r="H211">
        <v>6</v>
      </c>
      <c r="I211">
        <v>16</v>
      </c>
      <c r="J211">
        <v>3</v>
      </c>
      <c r="K211">
        <v>46</v>
      </c>
      <c r="L211">
        <v>0</v>
      </c>
      <c r="M211">
        <v>0</v>
      </c>
      <c r="N211">
        <v>655</v>
      </c>
      <c r="O211">
        <v>23</v>
      </c>
      <c r="P211">
        <v>26</v>
      </c>
      <c r="Q211">
        <v>12</v>
      </c>
      <c r="R211">
        <v>2259</v>
      </c>
      <c r="S211">
        <v>58</v>
      </c>
      <c r="T211">
        <v>207</v>
      </c>
      <c r="U211">
        <v>50</v>
      </c>
      <c r="V211">
        <v>1057</v>
      </c>
      <c r="W211">
        <v>38</v>
      </c>
      <c r="X211">
        <v>130</v>
      </c>
      <c r="Y211">
        <v>25</v>
      </c>
      <c r="Z211">
        <v>431</v>
      </c>
      <c r="AA211">
        <v>4</v>
      </c>
      <c r="AB211">
        <v>63</v>
      </c>
      <c r="AC211">
        <v>13</v>
      </c>
      <c r="AD211">
        <v>182</v>
      </c>
      <c r="AE211">
        <v>13</v>
      </c>
      <c r="AF211">
        <v>2</v>
      </c>
      <c r="AG211">
        <v>0</v>
      </c>
      <c r="AH211">
        <v>0</v>
      </c>
      <c r="AI211">
        <v>2</v>
      </c>
      <c r="AJ211">
        <v>1</v>
      </c>
      <c r="AK211">
        <v>0</v>
      </c>
      <c r="AL211">
        <v>0</v>
      </c>
      <c r="AM211">
        <v>0</v>
      </c>
      <c r="AN211">
        <v>0</v>
      </c>
      <c r="AO211">
        <v>0</v>
      </c>
      <c r="AP211">
        <v>0</v>
      </c>
      <c r="AQ211">
        <v>0</v>
      </c>
      <c r="AR211">
        <v>0</v>
      </c>
      <c r="AS211">
        <v>0</v>
      </c>
      <c r="AT211">
        <v>0</v>
      </c>
      <c r="AU211">
        <v>0</v>
      </c>
      <c r="AV211">
        <v>0</v>
      </c>
      <c r="AW211">
        <v>0</v>
      </c>
      <c r="AX211">
        <v>7</v>
      </c>
      <c r="AY211">
        <v>1</v>
      </c>
      <c r="AZ211">
        <v>143</v>
      </c>
      <c r="BA211">
        <v>44</v>
      </c>
      <c r="BB211">
        <v>579</v>
      </c>
      <c r="BC211">
        <v>1864</v>
      </c>
      <c r="BD211">
        <v>847</v>
      </c>
      <c r="BE211">
        <v>327</v>
      </c>
      <c r="BF211">
        <v>161</v>
      </c>
      <c r="BG211">
        <v>6733</v>
      </c>
      <c r="BH211">
        <v>0</v>
      </c>
      <c r="BI211">
        <v>162</v>
      </c>
      <c r="BJ211">
        <v>1805</v>
      </c>
      <c r="BK211">
        <v>305</v>
      </c>
      <c r="BL211">
        <v>4158</v>
      </c>
      <c r="BM211">
        <v>54</v>
      </c>
      <c r="BN211">
        <v>4</v>
      </c>
      <c r="BO211">
        <v>1</v>
      </c>
      <c r="BP211">
        <v>0</v>
      </c>
      <c r="BQ211">
        <v>0</v>
      </c>
      <c r="BR211">
        <v>37</v>
      </c>
      <c r="BS211">
        <v>30</v>
      </c>
      <c r="BT211">
        <v>266</v>
      </c>
      <c r="BU211">
        <v>214</v>
      </c>
      <c r="BV211">
        <v>14</v>
      </c>
      <c r="BW211">
        <v>77</v>
      </c>
      <c r="BX211">
        <v>61</v>
      </c>
      <c r="BY211">
        <v>279</v>
      </c>
      <c r="BZ211">
        <v>7</v>
      </c>
      <c r="CA211">
        <v>1</v>
      </c>
      <c r="CB211">
        <v>118</v>
      </c>
      <c r="CC211">
        <v>40</v>
      </c>
      <c r="CD211">
        <v>522</v>
      </c>
      <c r="CE211">
        <v>1354</v>
      </c>
      <c r="CF211">
        <v>677</v>
      </c>
      <c r="CG211">
        <v>198</v>
      </c>
      <c r="CH211">
        <v>141</v>
      </c>
      <c r="CI211">
        <v>2507</v>
      </c>
    </row>
    <row r="212" spans="1:87" x14ac:dyDescent="0.25">
      <c r="A212" t="s">
        <v>695</v>
      </c>
      <c r="B212" t="s">
        <v>696</v>
      </c>
      <c r="C212" t="s">
        <v>717</v>
      </c>
      <c r="D212" s="1">
        <v>44872</v>
      </c>
      <c r="E212">
        <v>182</v>
      </c>
      <c r="F212">
        <v>1</v>
      </c>
      <c r="G212">
        <v>0</v>
      </c>
      <c r="H212">
        <v>8</v>
      </c>
      <c r="I212">
        <v>8</v>
      </c>
      <c r="J212">
        <v>2</v>
      </c>
      <c r="K212">
        <v>0</v>
      </c>
      <c r="L212">
        <v>0</v>
      </c>
      <c r="M212">
        <v>0</v>
      </c>
      <c r="N212">
        <v>417</v>
      </c>
      <c r="O212">
        <v>18</v>
      </c>
      <c r="P212">
        <v>10</v>
      </c>
      <c r="Q212">
        <v>6</v>
      </c>
      <c r="R212">
        <v>1829</v>
      </c>
      <c r="S212">
        <v>91</v>
      </c>
      <c r="T212">
        <v>156</v>
      </c>
      <c r="U212">
        <v>39</v>
      </c>
      <c r="V212">
        <v>1018</v>
      </c>
      <c r="W212">
        <v>23</v>
      </c>
      <c r="X212">
        <v>123</v>
      </c>
      <c r="Y212">
        <v>40</v>
      </c>
      <c r="Z212">
        <v>325</v>
      </c>
      <c r="AA212">
        <v>8</v>
      </c>
      <c r="AB212">
        <v>37</v>
      </c>
      <c r="AC212">
        <v>14</v>
      </c>
      <c r="AD212">
        <v>72</v>
      </c>
      <c r="AE212">
        <v>6</v>
      </c>
      <c r="AF212">
        <v>0</v>
      </c>
      <c r="AG212">
        <v>0</v>
      </c>
      <c r="AH212">
        <v>0</v>
      </c>
      <c r="AI212">
        <v>1</v>
      </c>
      <c r="AJ212">
        <v>0</v>
      </c>
      <c r="AK212">
        <v>0</v>
      </c>
      <c r="AL212">
        <v>0</v>
      </c>
      <c r="AM212">
        <v>0</v>
      </c>
      <c r="AN212">
        <v>0</v>
      </c>
      <c r="AO212">
        <v>0</v>
      </c>
      <c r="AP212">
        <v>0</v>
      </c>
      <c r="AQ212">
        <v>0</v>
      </c>
      <c r="AR212">
        <v>0</v>
      </c>
      <c r="AS212">
        <v>0</v>
      </c>
      <c r="AT212">
        <v>0</v>
      </c>
      <c r="AU212">
        <v>0</v>
      </c>
      <c r="AV212">
        <v>0</v>
      </c>
      <c r="AW212">
        <v>0</v>
      </c>
      <c r="AX212">
        <v>0</v>
      </c>
      <c r="AY212">
        <v>0</v>
      </c>
      <c r="AZ212">
        <v>158</v>
      </c>
      <c r="BA212">
        <v>0</v>
      </c>
      <c r="BB212">
        <v>380</v>
      </c>
      <c r="BC212">
        <v>1470</v>
      </c>
      <c r="BD212">
        <v>803</v>
      </c>
      <c r="BE212">
        <v>259</v>
      </c>
      <c r="BF212">
        <v>64</v>
      </c>
      <c r="BG212">
        <v>6068</v>
      </c>
      <c r="BH212">
        <v>0</v>
      </c>
      <c r="BI212">
        <v>157</v>
      </c>
      <c r="BJ212">
        <v>1482</v>
      </c>
      <c r="BK212">
        <v>471</v>
      </c>
      <c r="BL212">
        <v>3669</v>
      </c>
      <c r="BM212">
        <v>69</v>
      </c>
      <c r="BN212">
        <v>0</v>
      </c>
      <c r="BO212">
        <v>0</v>
      </c>
      <c r="BP212">
        <v>0</v>
      </c>
      <c r="BQ212">
        <v>0</v>
      </c>
      <c r="BR212">
        <v>55</v>
      </c>
      <c r="BS212">
        <v>0</v>
      </c>
      <c r="BT212">
        <v>185</v>
      </c>
      <c r="BU212">
        <v>254</v>
      </c>
      <c r="BV212">
        <v>7</v>
      </c>
      <c r="BW212">
        <v>58</v>
      </c>
      <c r="BX212">
        <v>23</v>
      </c>
      <c r="BY212">
        <v>258</v>
      </c>
      <c r="BZ212">
        <v>0</v>
      </c>
      <c r="CA212">
        <v>0</v>
      </c>
      <c r="CB212">
        <v>132</v>
      </c>
      <c r="CC212">
        <v>0</v>
      </c>
      <c r="CD212">
        <v>332</v>
      </c>
      <c r="CE212">
        <v>1069</v>
      </c>
      <c r="CF212">
        <v>663</v>
      </c>
      <c r="CG212">
        <v>141</v>
      </c>
      <c r="CH212">
        <v>58</v>
      </c>
      <c r="CI212">
        <v>2229</v>
      </c>
    </row>
    <row r="213" spans="1:87" x14ac:dyDescent="0.25">
      <c r="A213" t="s">
        <v>695</v>
      </c>
      <c r="B213" t="s">
        <v>768</v>
      </c>
      <c r="C213" t="s">
        <v>771</v>
      </c>
      <c r="D213" s="1">
        <v>44872</v>
      </c>
      <c r="E213">
        <v>59</v>
      </c>
      <c r="F213">
        <v>2</v>
      </c>
      <c r="G213">
        <v>0</v>
      </c>
      <c r="H213">
        <v>1</v>
      </c>
      <c r="I213">
        <v>7</v>
      </c>
      <c r="J213">
        <v>3</v>
      </c>
      <c r="K213">
        <v>6</v>
      </c>
      <c r="L213">
        <v>0</v>
      </c>
      <c r="M213">
        <v>0</v>
      </c>
      <c r="N213">
        <v>159</v>
      </c>
      <c r="O213">
        <v>16</v>
      </c>
      <c r="P213">
        <v>1</v>
      </c>
      <c r="Q213">
        <v>1</v>
      </c>
      <c r="R213">
        <v>521</v>
      </c>
      <c r="S213">
        <v>20</v>
      </c>
      <c r="T213">
        <v>68</v>
      </c>
      <c r="U213">
        <v>15</v>
      </c>
      <c r="V213">
        <v>327</v>
      </c>
      <c r="W213">
        <v>6</v>
      </c>
      <c r="X213">
        <v>54</v>
      </c>
      <c r="Y213">
        <v>29</v>
      </c>
      <c r="Z213">
        <v>132</v>
      </c>
      <c r="AA213">
        <v>3</v>
      </c>
      <c r="AB213">
        <v>23</v>
      </c>
      <c r="AC213">
        <v>6</v>
      </c>
      <c r="AD213">
        <v>41</v>
      </c>
      <c r="AE213">
        <v>2</v>
      </c>
      <c r="AF213">
        <v>1</v>
      </c>
      <c r="AG213">
        <v>0</v>
      </c>
      <c r="AH213">
        <v>0</v>
      </c>
      <c r="AI213">
        <v>0</v>
      </c>
      <c r="AJ213">
        <v>0</v>
      </c>
      <c r="AK213">
        <v>0</v>
      </c>
      <c r="AL213">
        <v>0</v>
      </c>
      <c r="AM213">
        <v>0</v>
      </c>
      <c r="AN213">
        <v>0</v>
      </c>
      <c r="AO213">
        <v>0</v>
      </c>
      <c r="AP213">
        <v>0</v>
      </c>
      <c r="AQ213">
        <v>0</v>
      </c>
      <c r="AR213">
        <v>0</v>
      </c>
      <c r="AS213">
        <v>0</v>
      </c>
      <c r="AT213">
        <v>0</v>
      </c>
      <c r="AU213">
        <v>0</v>
      </c>
      <c r="AV213">
        <v>0</v>
      </c>
      <c r="AW213">
        <v>0</v>
      </c>
      <c r="AX213">
        <v>1</v>
      </c>
      <c r="AY213">
        <v>0</v>
      </c>
      <c r="AZ213">
        <v>45</v>
      </c>
      <c r="BA213">
        <v>5</v>
      </c>
      <c r="BB213">
        <v>139</v>
      </c>
      <c r="BC213">
        <v>402</v>
      </c>
      <c r="BD213">
        <v>230</v>
      </c>
      <c r="BE213">
        <v>94</v>
      </c>
      <c r="BF213">
        <v>37</v>
      </c>
      <c r="BG213">
        <v>2179</v>
      </c>
      <c r="BH213">
        <v>0</v>
      </c>
      <c r="BI213">
        <v>33</v>
      </c>
      <c r="BJ213">
        <v>474</v>
      </c>
      <c r="BK213">
        <v>209</v>
      </c>
      <c r="BL213">
        <v>1355</v>
      </c>
      <c r="BM213">
        <v>25</v>
      </c>
      <c r="BN213">
        <v>0</v>
      </c>
      <c r="BO213">
        <v>0</v>
      </c>
      <c r="BP213">
        <v>1</v>
      </c>
      <c r="BQ213">
        <v>0</v>
      </c>
      <c r="BR213">
        <v>15</v>
      </c>
      <c r="BS213">
        <v>4</v>
      </c>
      <c r="BT213">
        <v>78</v>
      </c>
      <c r="BU213">
        <v>54</v>
      </c>
      <c r="BV213">
        <v>12</v>
      </c>
      <c r="BW213">
        <v>37</v>
      </c>
      <c r="BX213">
        <v>13</v>
      </c>
      <c r="BY213">
        <v>100</v>
      </c>
      <c r="BZ213">
        <v>1</v>
      </c>
      <c r="CA213">
        <v>0</v>
      </c>
      <c r="CB213">
        <v>37</v>
      </c>
      <c r="CC213">
        <v>5</v>
      </c>
      <c r="CD213">
        <v>119</v>
      </c>
      <c r="CE213">
        <v>313</v>
      </c>
      <c r="CF213">
        <v>186</v>
      </c>
      <c r="CG213">
        <v>67</v>
      </c>
      <c r="CH213">
        <v>32</v>
      </c>
      <c r="CI213">
        <v>932</v>
      </c>
    </row>
    <row r="214" spans="1:87" x14ac:dyDescent="0.25">
      <c r="A214" t="s">
        <v>695</v>
      </c>
      <c r="B214" t="s">
        <v>698</v>
      </c>
      <c r="C214" t="s">
        <v>718</v>
      </c>
      <c r="D214" s="1">
        <v>44872</v>
      </c>
      <c r="E214">
        <v>155</v>
      </c>
      <c r="F214">
        <v>8</v>
      </c>
      <c r="G214">
        <v>1</v>
      </c>
      <c r="H214">
        <v>14</v>
      </c>
      <c r="I214">
        <v>5</v>
      </c>
      <c r="J214">
        <v>6</v>
      </c>
      <c r="K214">
        <v>6</v>
      </c>
      <c r="L214">
        <v>0</v>
      </c>
      <c r="M214">
        <v>1</v>
      </c>
      <c r="N214">
        <v>422</v>
      </c>
      <c r="O214">
        <v>25</v>
      </c>
      <c r="P214">
        <v>6</v>
      </c>
      <c r="Q214">
        <v>8</v>
      </c>
      <c r="R214">
        <v>1829</v>
      </c>
      <c r="S214">
        <v>136</v>
      </c>
      <c r="T214">
        <v>132</v>
      </c>
      <c r="U214">
        <v>46</v>
      </c>
      <c r="V214">
        <v>807</v>
      </c>
      <c r="W214">
        <v>104</v>
      </c>
      <c r="X214">
        <v>38</v>
      </c>
      <c r="Y214">
        <v>41</v>
      </c>
      <c r="Z214">
        <v>307</v>
      </c>
      <c r="AA214">
        <v>14</v>
      </c>
      <c r="AB214">
        <v>36</v>
      </c>
      <c r="AC214">
        <v>14</v>
      </c>
      <c r="AD214">
        <v>40</v>
      </c>
      <c r="AE214">
        <v>2</v>
      </c>
      <c r="AF214">
        <v>0</v>
      </c>
      <c r="AG214">
        <v>0</v>
      </c>
      <c r="AH214">
        <v>0</v>
      </c>
      <c r="AI214">
        <v>1</v>
      </c>
      <c r="AJ214">
        <v>0</v>
      </c>
      <c r="AK214">
        <v>0</v>
      </c>
      <c r="AL214">
        <v>0</v>
      </c>
      <c r="AM214">
        <v>0</v>
      </c>
      <c r="AN214">
        <v>0</v>
      </c>
      <c r="AO214">
        <v>0</v>
      </c>
      <c r="AP214">
        <v>0</v>
      </c>
      <c r="AQ214">
        <v>0</v>
      </c>
      <c r="AR214">
        <v>0</v>
      </c>
      <c r="AS214">
        <v>0</v>
      </c>
      <c r="AT214">
        <v>0</v>
      </c>
      <c r="AU214">
        <v>0</v>
      </c>
      <c r="AV214">
        <v>0</v>
      </c>
      <c r="AW214">
        <v>0</v>
      </c>
      <c r="AX214">
        <v>7</v>
      </c>
      <c r="AY214">
        <v>1</v>
      </c>
      <c r="AZ214">
        <v>130</v>
      </c>
      <c r="BA214">
        <v>5</v>
      </c>
      <c r="BB214">
        <v>374</v>
      </c>
      <c r="BC214">
        <v>1442</v>
      </c>
      <c r="BD214">
        <v>601</v>
      </c>
      <c r="BE214">
        <v>220</v>
      </c>
      <c r="BF214">
        <v>36</v>
      </c>
      <c r="BG214">
        <v>9180</v>
      </c>
      <c r="BH214">
        <v>0</v>
      </c>
      <c r="BI214">
        <v>93</v>
      </c>
      <c r="BJ214">
        <v>2646</v>
      </c>
      <c r="BK214">
        <v>1509</v>
      </c>
      <c r="BL214">
        <v>4415</v>
      </c>
      <c r="BM214">
        <v>51</v>
      </c>
      <c r="BN214">
        <v>4</v>
      </c>
      <c r="BO214">
        <v>0</v>
      </c>
      <c r="BP214">
        <v>0</v>
      </c>
      <c r="BQ214">
        <v>0</v>
      </c>
      <c r="BR214">
        <v>36</v>
      </c>
      <c r="BS214">
        <v>1</v>
      </c>
      <c r="BT214">
        <v>108</v>
      </c>
      <c r="BU214">
        <v>140</v>
      </c>
      <c r="BV214">
        <v>7</v>
      </c>
      <c r="BW214">
        <v>73</v>
      </c>
      <c r="BX214">
        <v>1</v>
      </c>
      <c r="BY214">
        <v>202</v>
      </c>
      <c r="BZ214">
        <v>7</v>
      </c>
      <c r="CA214">
        <v>1</v>
      </c>
      <c r="CB214">
        <v>97</v>
      </c>
      <c r="CC214">
        <v>2</v>
      </c>
      <c r="CD214">
        <v>301</v>
      </c>
      <c r="CE214">
        <v>986</v>
      </c>
      <c r="CF214">
        <v>472</v>
      </c>
      <c r="CG214">
        <v>136</v>
      </c>
      <c r="CH214">
        <v>28</v>
      </c>
      <c r="CI214">
        <v>2522</v>
      </c>
    </row>
    <row r="215" spans="1:87" x14ac:dyDescent="0.25">
      <c r="A215" t="s">
        <v>695</v>
      </c>
      <c r="B215" t="s">
        <v>719</v>
      </c>
      <c r="C215" t="s">
        <v>720</v>
      </c>
      <c r="D215" s="1">
        <v>44872</v>
      </c>
      <c r="E215">
        <v>184</v>
      </c>
      <c r="F215">
        <v>10</v>
      </c>
      <c r="G215">
        <v>0</v>
      </c>
      <c r="H215">
        <v>15</v>
      </c>
      <c r="I215">
        <v>20</v>
      </c>
      <c r="J215">
        <v>4</v>
      </c>
      <c r="K215">
        <v>2</v>
      </c>
      <c r="L215">
        <v>0</v>
      </c>
      <c r="M215">
        <v>0</v>
      </c>
      <c r="N215">
        <v>275</v>
      </c>
      <c r="O215">
        <v>23</v>
      </c>
      <c r="P215">
        <v>17</v>
      </c>
      <c r="Q215">
        <v>4</v>
      </c>
      <c r="R215">
        <v>2048</v>
      </c>
      <c r="S215">
        <v>155</v>
      </c>
      <c r="T215">
        <v>198</v>
      </c>
      <c r="U215">
        <v>52</v>
      </c>
      <c r="V215">
        <v>802</v>
      </c>
      <c r="W215">
        <v>25</v>
      </c>
      <c r="X215">
        <v>109</v>
      </c>
      <c r="Y215">
        <v>72</v>
      </c>
      <c r="Z215">
        <v>408</v>
      </c>
      <c r="AA215">
        <v>28</v>
      </c>
      <c r="AB215">
        <v>61</v>
      </c>
      <c r="AC215">
        <v>8</v>
      </c>
      <c r="AD215">
        <v>68</v>
      </c>
      <c r="AE215">
        <v>7</v>
      </c>
      <c r="AF215">
        <v>3</v>
      </c>
      <c r="AG215">
        <v>0</v>
      </c>
      <c r="AH215">
        <v>0</v>
      </c>
      <c r="AI215">
        <v>3</v>
      </c>
      <c r="AJ215">
        <v>1</v>
      </c>
      <c r="AK215">
        <v>0</v>
      </c>
      <c r="AL215">
        <v>0</v>
      </c>
      <c r="AM215">
        <v>0</v>
      </c>
      <c r="AN215">
        <v>0</v>
      </c>
      <c r="AO215">
        <v>0</v>
      </c>
      <c r="AP215">
        <v>0</v>
      </c>
      <c r="AQ215">
        <v>0</v>
      </c>
      <c r="AR215">
        <v>0</v>
      </c>
      <c r="AS215">
        <v>0</v>
      </c>
      <c r="AT215">
        <v>0</v>
      </c>
      <c r="AU215">
        <v>0</v>
      </c>
      <c r="AV215">
        <v>0</v>
      </c>
      <c r="AW215">
        <v>0</v>
      </c>
      <c r="AX215">
        <v>6</v>
      </c>
      <c r="AY215">
        <v>0</v>
      </c>
      <c r="AZ215">
        <v>137</v>
      </c>
      <c r="BA215">
        <v>2</v>
      </c>
      <c r="BB215">
        <v>230</v>
      </c>
      <c r="BC215">
        <v>1507</v>
      </c>
      <c r="BD215">
        <v>569</v>
      </c>
      <c r="BE215">
        <v>282</v>
      </c>
      <c r="BF215">
        <v>55</v>
      </c>
      <c r="BG215">
        <v>8900</v>
      </c>
      <c r="BH215">
        <v>0</v>
      </c>
      <c r="BI215">
        <v>272</v>
      </c>
      <c r="BJ215">
        <v>2263</v>
      </c>
      <c r="BK215">
        <v>844</v>
      </c>
      <c r="BL215">
        <v>5093</v>
      </c>
      <c r="BM215">
        <v>2</v>
      </c>
      <c r="BN215">
        <v>0</v>
      </c>
      <c r="BO215">
        <v>0</v>
      </c>
      <c r="BP215">
        <v>0</v>
      </c>
      <c r="BQ215">
        <v>0</v>
      </c>
      <c r="BR215">
        <v>0</v>
      </c>
      <c r="BS215">
        <v>0</v>
      </c>
      <c r="BT215">
        <v>0</v>
      </c>
      <c r="BU215">
        <v>0</v>
      </c>
      <c r="BV215">
        <v>1</v>
      </c>
      <c r="BW215">
        <v>1</v>
      </c>
      <c r="BX215">
        <v>0</v>
      </c>
      <c r="BY215">
        <v>1</v>
      </c>
      <c r="BZ215">
        <v>3</v>
      </c>
      <c r="CA215">
        <v>0</v>
      </c>
      <c r="CB215">
        <v>69</v>
      </c>
      <c r="CC215">
        <v>0</v>
      </c>
      <c r="CD215">
        <v>160</v>
      </c>
      <c r="CE215">
        <v>588</v>
      </c>
      <c r="CF215">
        <v>248</v>
      </c>
      <c r="CG215">
        <v>80</v>
      </c>
      <c r="CH215">
        <v>29</v>
      </c>
      <c r="CI215">
        <v>802</v>
      </c>
    </row>
    <row r="216" spans="1:87" x14ac:dyDescent="0.25">
      <c r="A216" t="s">
        <v>695</v>
      </c>
      <c r="B216" t="s">
        <v>706</v>
      </c>
      <c r="C216" t="s">
        <v>721</v>
      </c>
      <c r="D216" s="1">
        <v>44872</v>
      </c>
      <c r="E216">
        <v>32</v>
      </c>
      <c r="F216">
        <v>0</v>
      </c>
      <c r="G216">
        <v>0</v>
      </c>
      <c r="H216">
        <v>0</v>
      </c>
      <c r="I216">
        <v>0</v>
      </c>
      <c r="J216">
        <v>0</v>
      </c>
      <c r="K216">
        <v>1</v>
      </c>
      <c r="L216">
        <v>0</v>
      </c>
      <c r="M216">
        <v>0</v>
      </c>
      <c r="N216">
        <v>139</v>
      </c>
      <c r="O216">
        <v>1</v>
      </c>
      <c r="P216">
        <v>4</v>
      </c>
      <c r="Q216">
        <v>0</v>
      </c>
      <c r="R216">
        <v>251</v>
      </c>
      <c r="S216">
        <v>3</v>
      </c>
      <c r="T216">
        <v>15</v>
      </c>
      <c r="U216">
        <v>5</v>
      </c>
      <c r="V216">
        <v>287</v>
      </c>
      <c r="W216">
        <v>0</v>
      </c>
      <c r="X216">
        <v>34</v>
      </c>
      <c r="Y216">
        <v>11</v>
      </c>
      <c r="Z216">
        <v>41</v>
      </c>
      <c r="AA216">
        <v>0</v>
      </c>
      <c r="AB216">
        <v>7</v>
      </c>
      <c r="AC216">
        <v>2</v>
      </c>
      <c r="AD216">
        <v>8</v>
      </c>
      <c r="AE216">
        <v>0</v>
      </c>
      <c r="AF216">
        <v>0</v>
      </c>
      <c r="AG216">
        <v>0</v>
      </c>
      <c r="AH216">
        <v>0</v>
      </c>
      <c r="AI216">
        <v>0</v>
      </c>
      <c r="AJ216">
        <v>0</v>
      </c>
      <c r="AK216">
        <v>0</v>
      </c>
      <c r="AL216">
        <v>0</v>
      </c>
      <c r="AM216">
        <v>0</v>
      </c>
      <c r="AN216">
        <v>0</v>
      </c>
      <c r="AO216">
        <v>0</v>
      </c>
      <c r="AP216">
        <v>0</v>
      </c>
      <c r="AQ216">
        <v>0</v>
      </c>
      <c r="AR216">
        <v>0</v>
      </c>
      <c r="AS216">
        <v>0</v>
      </c>
      <c r="AT216">
        <v>0</v>
      </c>
      <c r="AU216">
        <v>0</v>
      </c>
      <c r="AV216">
        <v>0</v>
      </c>
      <c r="AW216">
        <v>0</v>
      </c>
      <c r="AX216">
        <v>0</v>
      </c>
      <c r="AY216">
        <v>0</v>
      </c>
      <c r="AZ216">
        <v>30</v>
      </c>
      <c r="BA216">
        <v>1</v>
      </c>
      <c r="BB216">
        <v>133</v>
      </c>
      <c r="BC216">
        <v>222</v>
      </c>
      <c r="BD216">
        <v>233</v>
      </c>
      <c r="BE216">
        <v>32</v>
      </c>
      <c r="BF216">
        <v>8</v>
      </c>
      <c r="BG216">
        <v>1069</v>
      </c>
      <c r="BH216">
        <v>0</v>
      </c>
      <c r="BI216">
        <v>2</v>
      </c>
      <c r="BJ216">
        <v>239</v>
      </c>
      <c r="BK216">
        <v>81</v>
      </c>
      <c r="BL216">
        <v>718</v>
      </c>
      <c r="BM216">
        <v>19</v>
      </c>
      <c r="BN216">
        <v>0</v>
      </c>
      <c r="BO216">
        <v>0</v>
      </c>
      <c r="BP216">
        <v>0</v>
      </c>
      <c r="BQ216">
        <v>0</v>
      </c>
      <c r="BR216">
        <v>14</v>
      </c>
      <c r="BS216">
        <v>1</v>
      </c>
      <c r="BT216">
        <v>84</v>
      </c>
      <c r="BU216">
        <v>115</v>
      </c>
      <c r="BV216">
        <v>5</v>
      </c>
      <c r="BW216">
        <v>20</v>
      </c>
      <c r="BX216">
        <v>2</v>
      </c>
      <c r="BY216">
        <v>90</v>
      </c>
      <c r="BZ216">
        <v>0</v>
      </c>
      <c r="CA216">
        <v>0</v>
      </c>
      <c r="CB216">
        <v>27</v>
      </c>
      <c r="CC216">
        <v>1</v>
      </c>
      <c r="CD216">
        <v>127</v>
      </c>
      <c r="CE216">
        <v>203</v>
      </c>
      <c r="CF216">
        <v>213</v>
      </c>
      <c r="CG216">
        <v>26</v>
      </c>
      <c r="CH216">
        <v>8</v>
      </c>
      <c r="CI216">
        <v>566</v>
      </c>
    </row>
    <row r="217" spans="1:87" x14ac:dyDescent="0.25">
      <c r="A217" t="s">
        <v>695</v>
      </c>
      <c r="B217" t="s">
        <v>719</v>
      </c>
      <c r="C217" t="s">
        <v>722</v>
      </c>
      <c r="D217" s="1">
        <v>44872</v>
      </c>
      <c r="E217">
        <v>213</v>
      </c>
      <c r="F217">
        <v>7</v>
      </c>
      <c r="G217">
        <v>1</v>
      </c>
      <c r="H217">
        <v>3</v>
      </c>
      <c r="I217">
        <v>20</v>
      </c>
      <c r="J217">
        <v>3</v>
      </c>
      <c r="K217">
        <v>19</v>
      </c>
      <c r="L217">
        <v>0</v>
      </c>
      <c r="M217">
        <v>0</v>
      </c>
      <c r="N217">
        <v>345</v>
      </c>
      <c r="O217">
        <v>20</v>
      </c>
      <c r="P217">
        <v>8</v>
      </c>
      <c r="Q217">
        <v>21</v>
      </c>
      <c r="R217">
        <v>2390</v>
      </c>
      <c r="S217">
        <v>29</v>
      </c>
      <c r="T217">
        <v>274</v>
      </c>
      <c r="U217">
        <v>73</v>
      </c>
      <c r="V217">
        <v>838</v>
      </c>
      <c r="W217">
        <v>2</v>
      </c>
      <c r="X217">
        <v>121</v>
      </c>
      <c r="Y217">
        <v>50</v>
      </c>
      <c r="Z217">
        <v>471</v>
      </c>
      <c r="AA217">
        <v>1</v>
      </c>
      <c r="AB217">
        <v>73</v>
      </c>
      <c r="AC217">
        <v>24</v>
      </c>
      <c r="AD217">
        <v>97</v>
      </c>
      <c r="AE217">
        <v>11</v>
      </c>
      <c r="AF217">
        <v>2</v>
      </c>
      <c r="AG217">
        <v>0</v>
      </c>
      <c r="AH217">
        <v>0</v>
      </c>
      <c r="AI217">
        <v>0</v>
      </c>
      <c r="AJ217">
        <v>0</v>
      </c>
      <c r="AK217">
        <v>0</v>
      </c>
      <c r="AL217">
        <v>0</v>
      </c>
      <c r="AM217">
        <v>0</v>
      </c>
      <c r="AN217">
        <v>0</v>
      </c>
      <c r="AO217">
        <v>0</v>
      </c>
      <c r="AP217">
        <v>0</v>
      </c>
      <c r="AQ217">
        <v>0</v>
      </c>
      <c r="AR217">
        <v>0</v>
      </c>
      <c r="AS217">
        <v>0</v>
      </c>
      <c r="AT217">
        <v>0</v>
      </c>
      <c r="AU217">
        <v>0</v>
      </c>
      <c r="AV217">
        <v>0</v>
      </c>
      <c r="AW217">
        <v>0</v>
      </c>
      <c r="AX217">
        <v>7</v>
      </c>
      <c r="AY217">
        <v>1</v>
      </c>
      <c r="AZ217">
        <v>183</v>
      </c>
      <c r="BA217">
        <v>19</v>
      </c>
      <c r="BB217">
        <v>288</v>
      </c>
      <c r="BC217">
        <v>1922</v>
      </c>
      <c r="BD217">
        <v>644</v>
      </c>
      <c r="BE217">
        <v>348</v>
      </c>
      <c r="BF217">
        <v>81</v>
      </c>
      <c r="BG217">
        <v>9033</v>
      </c>
      <c r="BH217">
        <v>0</v>
      </c>
      <c r="BI217">
        <v>16</v>
      </c>
      <c r="BJ217">
        <v>2051</v>
      </c>
      <c r="BK217">
        <v>831</v>
      </c>
      <c r="BL217">
        <v>5722</v>
      </c>
      <c r="BM217">
        <v>72</v>
      </c>
      <c r="BN217">
        <v>6</v>
      </c>
      <c r="BO217">
        <v>1</v>
      </c>
      <c r="BP217">
        <v>2</v>
      </c>
      <c r="BQ217">
        <v>0</v>
      </c>
      <c r="BR217">
        <v>49</v>
      </c>
      <c r="BS217">
        <v>9</v>
      </c>
      <c r="BT217">
        <v>110</v>
      </c>
      <c r="BU217">
        <v>117</v>
      </c>
      <c r="BV217">
        <v>24</v>
      </c>
      <c r="BW217">
        <v>104</v>
      </c>
      <c r="BX217">
        <v>13</v>
      </c>
      <c r="BY217">
        <v>315</v>
      </c>
      <c r="BZ217">
        <v>7</v>
      </c>
      <c r="CA217">
        <v>1</v>
      </c>
      <c r="CB217">
        <v>141</v>
      </c>
      <c r="CC217">
        <v>18</v>
      </c>
      <c r="CD217">
        <v>237</v>
      </c>
      <c r="CE217">
        <v>1314</v>
      </c>
      <c r="CF217">
        <v>487</v>
      </c>
      <c r="CG217">
        <v>222</v>
      </c>
      <c r="CH217">
        <v>62</v>
      </c>
      <c r="CI217">
        <v>3505</v>
      </c>
    </row>
    <row r="218" spans="1:87" x14ac:dyDescent="0.25">
      <c r="A218" t="s">
        <v>695</v>
      </c>
      <c r="B218" t="s">
        <v>768</v>
      </c>
      <c r="C218" t="s">
        <v>772</v>
      </c>
      <c r="D218" s="1">
        <v>44872</v>
      </c>
      <c r="E218">
        <v>223</v>
      </c>
      <c r="F218">
        <v>13</v>
      </c>
      <c r="G218">
        <v>1</v>
      </c>
      <c r="H218">
        <v>5</v>
      </c>
      <c r="I218">
        <v>18</v>
      </c>
      <c r="J218">
        <v>5</v>
      </c>
      <c r="K218">
        <v>23</v>
      </c>
      <c r="L218">
        <v>1</v>
      </c>
      <c r="M218">
        <v>1</v>
      </c>
      <c r="N218">
        <v>631</v>
      </c>
      <c r="O218">
        <v>47</v>
      </c>
      <c r="P218">
        <v>7</v>
      </c>
      <c r="Q218">
        <v>9</v>
      </c>
      <c r="R218">
        <v>2171</v>
      </c>
      <c r="S218">
        <v>69</v>
      </c>
      <c r="T218">
        <v>256</v>
      </c>
      <c r="U218">
        <v>50</v>
      </c>
      <c r="V218">
        <v>1326</v>
      </c>
      <c r="W218">
        <v>16</v>
      </c>
      <c r="X218">
        <v>155</v>
      </c>
      <c r="Y218">
        <v>83</v>
      </c>
      <c r="Z218">
        <v>414</v>
      </c>
      <c r="AA218">
        <v>15</v>
      </c>
      <c r="AB218">
        <v>77</v>
      </c>
      <c r="AC218">
        <v>26</v>
      </c>
      <c r="AD218">
        <v>162</v>
      </c>
      <c r="AE218">
        <v>15</v>
      </c>
      <c r="AF218">
        <v>4</v>
      </c>
      <c r="AG218">
        <v>1</v>
      </c>
      <c r="AH218">
        <v>0</v>
      </c>
      <c r="AI218">
        <v>0</v>
      </c>
      <c r="AJ218">
        <v>0</v>
      </c>
      <c r="AK218">
        <v>0</v>
      </c>
      <c r="AL218">
        <v>0</v>
      </c>
      <c r="AM218">
        <v>0</v>
      </c>
      <c r="AN218">
        <v>0</v>
      </c>
      <c r="AO218">
        <v>0</v>
      </c>
      <c r="AP218">
        <v>0</v>
      </c>
      <c r="AQ218">
        <v>0</v>
      </c>
      <c r="AR218">
        <v>0</v>
      </c>
      <c r="AS218">
        <v>0</v>
      </c>
      <c r="AT218">
        <v>0</v>
      </c>
      <c r="AU218">
        <v>0</v>
      </c>
      <c r="AV218">
        <v>0</v>
      </c>
      <c r="AW218">
        <v>0</v>
      </c>
      <c r="AX218">
        <v>12</v>
      </c>
      <c r="AY218">
        <v>1</v>
      </c>
      <c r="AZ218">
        <v>190</v>
      </c>
      <c r="BA218">
        <v>21</v>
      </c>
      <c r="BB218">
        <v>560</v>
      </c>
      <c r="BC218">
        <v>1713</v>
      </c>
      <c r="BD218">
        <v>1042</v>
      </c>
      <c r="BE218">
        <v>273</v>
      </c>
      <c r="BF218">
        <v>138</v>
      </c>
      <c r="BG218">
        <v>6103</v>
      </c>
      <c r="BH218">
        <v>0</v>
      </c>
      <c r="BI218">
        <v>94</v>
      </c>
      <c r="BJ218">
        <v>1489</v>
      </c>
      <c r="BK218">
        <v>618</v>
      </c>
      <c r="BL218">
        <v>3632</v>
      </c>
      <c r="BM218">
        <v>102</v>
      </c>
      <c r="BN218">
        <v>11</v>
      </c>
      <c r="BO218">
        <v>1</v>
      </c>
      <c r="BP218">
        <v>7</v>
      </c>
      <c r="BQ218">
        <v>0</v>
      </c>
      <c r="BR218">
        <v>57</v>
      </c>
      <c r="BS218">
        <v>7</v>
      </c>
      <c r="BT218">
        <v>279</v>
      </c>
      <c r="BU218">
        <v>318</v>
      </c>
      <c r="BV218">
        <v>13</v>
      </c>
      <c r="BW218">
        <v>77</v>
      </c>
      <c r="BX218">
        <v>55</v>
      </c>
      <c r="BY218">
        <v>390</v>
      </c>
      <c r="BZ218">
        <v>12</v>
      </c>
      <c r="CA218">
        <v>1</v>
      </c>
      <c r="CB218">
        <v>160</v>
      </c>
      <c r="CC218">
        <v>20</v>
      </c>
      <c r="CD218">
        <v>502</v>
      </c>
      <c r="CE218">
        <v>1234</v>
      </c>
      <c r="CF218">
        <v>861</v>
      </c>
      <c r="CG218">
        <v>176</v>
      </c>
      <c r="CH218">
        <v>124</v>
      </c>
      <c r="CI218">
        <v>2143</v>
      </c>
    </row>
    <row r="219" spans="1:87" x14ac:dyDescent="0.25">
      <c r="A219" t="s">
        <v>695</v>
      </c>
      <c r="B219" t="s">
        <v>702</v>
      </c>
      <c r="C219" t="s">
        <v>723</v>
      </c>
      <c r="D219" s="1">
        <v>44872</v>
      </c>
      <c r="E219">
        <v>88</v>
      </c>
      <c r="F219">
        <v>0</v>
      </c>
      <c r="G219">
        <v>0</v>
      </c>
      <c r="H219">
        <v>10</v>
      </c>
      <c r="I219">
        <v>3</v>
      </c>
      <c r="J219">
        <v>1</v>
      </c>
      <c r="K219">
        <v>0</v>
      </c>
      <c r="L219">
        <v>0</v>
      </c>
      <c r="M219">
        <v>0</v>
      </c>
      <c r="N219">
        <v>173</v>
      </c>
      <c r="O219">
        <v>23</v>
      </c>
      <c r="P219">
        <v>0</v>
      </c>
      <c r="Q219">
        <v>4</v>
      </c>
      <c r="R219">
        <v>948</v>
      </c>
      <c r="S219">
        <v>64</v>
      </c>
      <c r="T219">
        <v>64</v>
      </c>
      <c r="U219">
        <v>32</v>
      </c>
      <c r="V219">
        <v>469</v>
      </c>
      <c r="W219">
        <v>55</v>
      </c>
      <c r="X219">
        <v>49</v>
      </c>
      <c r="Y219">
        <v>9</v>
      </c>
      <c r="Z219">
        <v>227</v>
      </c>
      <c r="AA219">
        <v>5</v>
      </c>
      <c r="AB219">
        <v>25</v>
      </c>
      <c r="AC219">
        <v>2</v>
      </c>
      <c r="AD219">
        <v>35</v>
      </c>
      <c r="AE219">
        <v>4</v>
      </c>
      <c r="AF219">
        <v>1</v>
      </c>
      <c r="AG219">
        <v>0</v>
      </c>
      <c r="AH219">
        <v>0</v>
      </c>
      <c r="AI219">
        <v>0</v>
      </c>
      <c r="AJ219">
        <v>0</v>
      </c>
      <c r="AK219">
        <v>0</v>
      </c>
      <c r="AL219">
        <v>0</v>
      </c>
      <c r="AM219">
        <v>0</v>
      </c>
      <c r="AN219">
        <v>0</v>
      </c>
      <c r="AO219">
        <v>0</v>
      </c>
      <c r="AP219">
        <v>0</v>
      </c>
      <c r="AQ219">
        <v>0</v>
      </c>
      <c r="AR219">
        <v>0</v>
      </c>
      <c r="AS219">
        <v>0</v>
      </c>
      <c r="AT219">
        <v>0</v>
      </c>
      <c r="AU219">
        <v>0</v>
      </c>
      <c r="AV219">
        <v>0</v>
      </c>
      <c r="AW219">
        <v>0</v>
      </c>
      <c r="AX219">
        <v>0</v>
      </c>
      <c r="AY219">
        <v>0</v>
      </c>
      <c r="AZ219">
        <v>73</v>
      </c>
      <c r="BA219">
        <v>0</v>
      </c>
      <c r="BB219">
        <v>142</v>
      </c>
      <c r="BC219">
        <v>745</v>
      </c>
      <c r="BD219">
        <v>348</v>
      </c>
      <c r="BE219">
        <v>187</v>
      </c>
      <c r="BF219">
        <v>28</v>
      </c>
      <c r="BG219">
        <v>6231</v>
      </c>
      <c r="BH219">
        <v>0</v>
      </c>
      <c r="BI219">
        <v>44</v>
      </c>
      <c r="BJ219">
        <v>1591</v>
      </c>
      <c r="BK219">
        <v>435</v>
      </c>
      <c r="BL219">
        <v>3881</v>
      </c>
      <c r="BM219">
        <v>28</v>
      </c>
      <c r="BN219">
        <v>0</v>
      </c>
      <c r="BO219">
        <v>0</v>
      </c>
      <c r="BP219">
        <v>0</v>
      </c>
      <c r="BQ219">
        <v>0</v>
      </c>
      <c r="BR219">
        <v>20</v>
      </c>
      <c r="BS219">
        <v>0</v>
      </c>
      <c r="BT219">
        <v>51</v>
      </c>
      <c r="BU219">
        <v>97</v>
      </c>
      <c r="BV219">
        <v>9</v>
      </c>
      <c r="BW219">
        <v>70</v>
      </c>
      <c r="BX219">
        <v>3</v>
      </c>
      <c r="BY219">
        <v>132</v>
      </c>
      <c r="BZ219">
        <v>0</v>
      </c>
      <c r="CA219">
        <v>0</v>
      </c>
      <c r="CB219">
        <v>54</v>
      </c>
      <c r="CC219">
        <v>0</v>
      </c>
      <c r="CD219">
        <v>128</v>
      </c>
      <c r="CE219">
        <v>532</v>
      </c>
      <c r="CF219">
        <v>264</v>
      </c>
      <c r="CG219">
        <v>128</v>
      </c>
      <c r="CH219">
        <v>20</v>
      </c>
      <c r="CI219">
        <v>2712</v>
      </c>
    </row>
    <row r="220" spans="1:87" x14ac:dyDescent="0.25">
      <c r="A220" t="s">
        <v>695</v>
      </c>
      <c r="B220" t="s">
        <v>702</v>
      </c>
      <c r="C220" t="s">
        <v>724</v>
      </c>
      <c r="D220" s="1">
        <v>44872</v>
      </c>
      <c r="E220">
        <v>185</v>
      </c>
      <c r="F220">
        <v>6</v>
      </c>
      <c r="G220">
        <v>0</v>
      </c>
      <c r="H220">
        <v>14</v>
      </c>
      <c r="I220">
        <v>12</v>
      </c>
      <c r="J220">
        <v>4</v>
      </c>
      <c r="K220">
        <v>10</v>
      </c>
      <c r="L220">
        <v>0</v>
      </c>
      <c r="M220">
        <v>0</v>
      </c>
      <c r="N220">
        <v>500</v>
      </c>
      <c r="O220">
        <v>18</v>
      </c>
      <c r="P220">
        <v>7</v>
      </c>
      <c r="Q220">
        <v>7</v>
      </c>
      <c r="R220">
        <v>1750</v>
      </c>
      <c r="S220">
        <v>105</v>
      </c>
      <c r="T220">
        <v>140</v>
      </c>
      <c r="U220">
        <v>43</v>
      </c>
      <c r="V220">
        <v>994</v>
      </c>
      <c r="W220">
        <v>42</v>
      </c>
      <c r="X220">
        <v>79</v>
      </c>
      <c r="Y220">
        <v>45</v>
      </c>
      <c r="Z220">
        <v>382</v>
      </c>
      <c r="AA220">
        <v>15</v>
      </c>
      <c r="AB220">
        <v>51</v>
      </c>
      <c r="AC220">
        <v>18</v>
      </c>
      <c r="AD220">
        <v>106</v>
      </c>
      <c r="AE220">
        <v>9</v>
      </c>
      <c r="AF220">
        <v>1</v>
      </c>
      <c r="AG220">
        <v>2</v>
      </c>
      <c r="AH220">
        <v>0</v>
      </c>
      <c r="AI220">
        <v>0</v>
      </c>
      <c r="AJ220">
        <v>0</v>
      </c>
      <c r="AK220">
        <v>1</v>
      </c>
      <c r="AL220">
        <v>0</v>
      </c>
      <c r="AM220">
        <v>0</v>
      </c>
      <c r="AN220">
        <v>0</v>
      </c>
      <c r="AO220">
        <v>0</v>
      </c>
      <c r="AP220">
        <v>0</v>
      </c>
      <c r="AQ220">
        <v>0</v>
      </c>
      <c r="AR220">
        <v>0</v>
      </c>
      <c r="AS220">
        <v>0</v>
      </c>
      <c r="AT220">
        <v>0</v>
      </c>
      <c r="AU220">
        <v>0</v>
      </c>
      <c r="AV220">
        <v>0</v>
      </c>
      <c r="AW220">
        <v>0</v>
      </c>
      <c r="AX220">
        <v>5</v>
      </c>
      <c r="AY220">
        <v>0</v>
      </c>
      <c r="AZ220">
        <v>144</v>
      </c>
      <c r="BA220">
        <v>10</v>
      </c>
      <c r="BB220">
        <v>458</v>
      </c>
      <c r="BC220">
        <v>1396</v>
      </c>
      <c r="BD220">
        <v>804</v>
      </c>
      <c r="BE220">
        <v>277</v>
      </c>
      <c r="BF220">
        <v>88</v>
      </c>
      <c r="BG220">
        <v>6581</v>
      </c>
      <c r="BH220">
        <v>0</v>
      </c>
      <c r="BI220">
        <v>112</v>
      </c>
      <c r="BJ220">
        <v>1573</v>
      </c>
      <c r="BK220">
        <v>687</v>
      </c>
      <c r="BL220">
        <v>3853</v>
      </c>
      <c r="BM220">
        <v>59</v>
      </c>
      <c r="BN220">
        <v>3</v>
      </c>
      <c r="BO220">
        <v>0</v>
      </c>
      <c r="BP220">
        <v>1</v>
      </c>
      <c r="BQ220">
        <v>0</v>
      </c>
      <c r="BR220">
        <v>46</v>
      </c>
      <c r="BS220">
        <v>6</v>
      </c>
      <c r="BT220">
        <v>222</v>
      </c>
      <c r="BU220">
        <v>206</v>
      </c>
      <c r="BV220">
        <v>11</v>
      </c>
      <c r="BW220">
        <v>74</v>
      </c>
      <c r="BX220">
        <v>33</v>
      </c>
      <c r="BY220">
        <v>299</v>
      </c>
      <c r="BZ220">
        <v>5</v>
      </c>
      <c r="CA220">
        <v>0</v>
      </c>
      <c r="CB220">
        <v>118</v>
      </c>
      <c r="CC220">
        <v>10</v>
      </c>
      <c r="CD220">
        <v>424</v>
      </c>
      <c r="CE220">
        <v>1026</v>
      </c>
      <c r="CF220">
        <v>653</v>
      </c>
      <c r="CG220">
        <v>168</v>
      </c>
      <c r="CH220">
        <v>76</v>
      </c>
      <c r="CI220">
        <v>2406</v>
      </c>
    </row>
    <row r="221" spans="1:87" x14ac:dyDescent="0.25">
      <c r="A221" t="s">
        <v>695</v>
      </c>
      <c r="B221" t="s">
        <v>768</v>
      </c>
      <c r="C221" t="s">
        <v>773</v>
      </c>
      <c r="D221" s="1">
        <v>44872</v>
      </c>
      <c r="E221">
        <v>89</v>
      </c>
      <c r="F221">
        <v>4</v>
      </c>
      <c r="G221">
        <v>1</v>
      </c>
      <c r="H221">
        <v>4</v>
      </c>
      <c r="I221">
        <v>8</v>
      </c>
      <c r="J221">
        <v>3</v>
      </c>
      <c r="K221">
        <v>5</v>
      </c>
      <c r="L221">
        <v>0</v>
      </c>
      <c r="M221">
        <v>0</v>
      </c>
      <c r="N221">
        <v>219</v>
      </c>
      <c r="O221">
        <v>15</v>
      </c>
      <c r="P221">
        <v>6</v>
      </c>
      <c r="Q221">
        <v>2</v>
      </c>
      <c r="R221">
        <v>779</v>
      </c>
      <c r="S221">
        <v>33</v>
      </c>
      <c r="T221">
        <v>85</v>
      </c>
      <c r="U221">
        <v>17</v>
      </c>
      <c r="V221">
        <v>467</v>
      </c>
      <c r="W221">
        <v>6</v>
      </c>
      <c r="X221">
        <v>64</v>
      </c>
      <c r="Y221">
        <v>18</v>
      </c>
      <c r="Z221">
        <v>213</v>
      </c>
      <c r="AA221">
        <v>3</v>
      </c>
      <c r="AB221">
        <v>29</v>
      </c>
      <c r="AC221">
        <v>7</v>
      </c>
      <c r="AD221">
        <v>42</v>
      </c>
      <c r="AE221">
        <v>1</v>
      </c>
      <c r="AF221">
        <v>1</v>
      </c>
      <c r="AG221">
        <v>0</v>
      </c>
      <c r="AH221">
        <v>0</v>
      </c>
      <c r="AI221">
        <v>0</v>
      </c>
      <c r="AJ221">
        <v>0</v>
      </c>
      <c r="AK221">
        <v>0</v>
      </c>
      <c r="AL221">
        <v>0</v>
      </c>
      <c r="AM221">
        <v>0</v>
      </c>
      <c r="AN221">
        <v>0</v>
      </c>
      <c r="AO221">
        <v>0</v>
      </c>
      <c r="AP221">
        <v>0</v>
      </c>
      <c r="AQ221">
        <v>0</v>
      </c>
      <c r="AR221">
        <v>0</v>
      </c>
      <c r="AS221">
        <v>0</v>
      </c>
      <c r="AT221">
        <v>0</v>
      </c>
      <c r="AU221">
        <v>0</v>
      </c>
      <c r="AV221">
        <v>0</v>
      </c>
      <c r="AW221">
        <v>0</v>
      </c>
      <c r="AX221">
        <v>4</v>
      </c>
      <c r="AY221">
        <v>1</v>
      </c>
      <c r="AZ221">
        <v>71</v>
      </c>
      <c r="BA221">
        <v>5</v>
      </c>
      <c r="BB221">
        <v>192</v>
      </c>
      <c r="BC221">
        <v>619</v>
      </c>
      <c r="BD221">
        <v>371</v>
      </c>
      <c r="BE221">
        <v>169</v>
      </c>
      <c r="BF221">
        <v>40</v>
      </c>
      <c r="BG221">
        <v>3718</v>
      </c>
      <c r="BH221">
        <v>0</v>
      </c>
      <c r="BI221">
        <v>25</v>
      </c>
      <c r="BJ221">
        <v>812</v>
      </c>
      <c r="BK221">
        <v>200</v>
      </c>
      <c r="BL221">
        <v>2555</v>
      </c>
      <c r="BM221">
        <v>34</v>
      </c>
      <c r="BN221">
        <v>3</v>
      </c>
      <c r="BO221">
        <v>1</v>
      </c>
      <c r="BP221">
        <v>2</v>
      </c>
      <c r="BQ221">
        <v>0</v>
      </c>
      <c r="BR221">
        <v>15</v>
      </c>
      <c r="BS221">
        <v>4</v>
      </c>
      <c r="BT221">
        <v>101</v>
      </c>
      <c r="BU221">
        <v>121</v>
      </c>
      <c r="BV221">
        <v>13</v>
      </c>
      <c r="BW221">
        <v>80</v>
      </c>
      <c r="BX221">
        <v>12</v>
      </c>
      <c r="BY221">
        <v>163</v>
      </c>
      <c r="BZ221">
        <v>3</v>
      </c>
      <c r="CA221">
        <v>1</v>
      </c>
      <c r="CB221">
        <v>60</v>
      </c>
      <c r="CC221">
        <v>4</v>
      </c>
      <c r="CD221">
        <v>169</v>
      </c>
      <c r="CE221">
        <v>480</v>
      </c>
      <c r="CF221">
        <v>306</v>
      </c>
      <c r="CG221">
        <v>136</v>
      </c>
      <c r="CH221">
        <v>38</v>
      </c>
      <c r="CI221">
        <v>1984</v>
      </c>
    </row>
    <row r="222" spans="1:87" x14ac:dyDescent="0.25">
      <c r="A222" t="s">
        <v>695</v>
      </c>
      <c r="B222" t="s">
        <v>706</v>
      </c>
      <c r="C222" t="s">
        <v>725</v>
      </c>
      <c r="D222" s="1">
        <v>44872</v>
      </c>
      <c r="E222">
        <v>164</v>
      </c>
      <c r="F222">
        <v>3</v>
      </c>
      <c r="G222">
        <v>0</v>
      </c>
      <c r="H222">
        <v>4</v>
      </c>
      <c r="I222">
        <v>8</v>
      </c>
      <c r="J222">
        <v>5</v>
      </c>
      <c r="K222">
        <v>1</v>
      </c>
      <c r="L222">
        <v>1</v>
      </c>
      <c r="M222">
        <v>0</v>
      </c>
      <c r="N222">
        <v>475</v>
      </c>
      <c r="O222">
        <v>33</v>
      </c>
      <c r="P222">
        <v>9</v>
      </c>
      <c r="Q222">
        <v>12</v>
      </c>
      <c r="R222">
        <v>1268</v>
      </c>
      <c r="S222">
        <v>35</v>
      </c>
      <c r="T222">
        <v>110</v>
      </c>
      <c r="U222">
        <v>33</v>
      </c>
      <c r="V222">
        <v>1303</v>
      </c>
      <c r="W222">
        <v>16</v>
      </c>
      <c r="X222">
        <v>171</v>
      </c>
      <c r="Y222">
        <v>76</v>
      </c>
      <c r="Z222">
        <v>314</v>
      </c>
      <c r="AA222">
        <v>4</v>
      </c>
      <c r="AB222">
        <v>42</v>
      </c>
      <c r="AC222">
        <v>11</v>
      </c>
      <c r="AD222">
        <v>42</v>
      </c>
      <c r="AE222">
        <v>3</v>
      </c>
      <c r="AF222">
        <v>1</v>
      </c>
      <c r="AG222">
        <v>0</v>
      </c>
      <c r="AH222">
        <v>0</v>
      </c>
      <c r="AI222">
        <v>0</v>
      </c>
      <c r="AJ222">
        <v>0</v>
      </c>
      <c r="AK222">
        <v>0</v>
      </c>
      <c r="AL222">
        <v>0</v>
      </c>
      <c r="AM222">
        <v>0</v>
      </c>
      <c r="AN222">
        <v>0</v>
      </c>
      <c r="AO222">
        <v>0</v>
      </c>
      <c r="AP222">
        <v>0</v>
      </c>
      <c r="AQ222">
        <v>0</v>
      </c>
      <c r="AR222">
        <v>0</v>
      </c>
      <c r="AS222">
        <v>0</v>
      </c>
      <c r="AT222">
        <v>0</v>
      </c>
      <c r="AU222">
        <v>0</v>
      </c>
      <c r="AV222">
        <v>0</v>
      </c>
      <c r="AW222">
        <v>0</v>
      </c>
      <c r="AX222">
        <v>3</v>
      </c>
      <c r="AY222">
        <v>0</v>
      </c>
      <c r="AZ222">
        <v>144</v>
      </c>
      <c r="BA222">
        <v>0</v>
      </c>
      <c r="BB222">
        <v>415</v>
      </c>
      <c r="BC222">
        <v>1054</v>
      </c>
      <c r="BD222">
        <v>1012</v>
      </c>
      <c r="BE222">
        <v>241</v>
      </c>
      <c r="BF222">
        <v>37</v>
      </c>
      <c r="BG222">
        <v>6955</v>
      </c>
      <c r="BH222">
        <v>0</v>
      </c>
      <c r="BI222">
        <v>46</v>
      </c>
      <c r="BJ222">
        <v>1342</v>
      </c>
      <c r="BK222">
        <v>682</v>
      </c>
      <c r="BL222">
        <v>4622</v>
      </c>
      <c r="BM222">
        <v>87</v>
      </c>
      <c r="BN222">
        <v>2</v>
      </c>
      <c r="BO222">
        <v>0</v>
      </c>
      <c r="BP222">
        <v>1</v>
      </c>
      <c r="BQ222">
        <v>0</v>
      </c>
      <c r="BR222">
        <v>69</v>
      </c>
      <c r="BS222">
        <v>0</v>
      </c>
      <c r="BT222">
        <v>278</v>
      </c>
      <c r="BU222">
        <v>423</v>
      </c>
      <c r="BV222">
        <v>23</v>
      </c>
      <c r="BW222">
        <v>129</v>
      </c>
      <c r="BX222">
        <v>7</v>
      </c>
      <c r="BY222">
        <v>333</v>
      </c>
      <c r="BZ222">
        <v>3</v>
      </c>
      <c r="CA222">
        <v>0</v>
      </c>
      <c r="CB222">
        <v>132</v>
      </c>
      <c r="CC222">
        <v>0</v>
      </c>
      <c r="CD222">
        <v>393</v>
      </c>
      <c r="CE222">
        <v>846</v>
      </c>
      <c r="CF222">
        <v>888</v>
      </c>
      <c r="CG222">
        <v>175</v>
      </c>
      <c r="CH222">
        <v>31</v>
      </c>
      <c r="CI222">
        <v>3445</v>
      </c>
    </row>
    <row r="223" spans="1:87" x14ac:dyDescent="0.25">
      <c r="A223" t="s">
        <v>695</v>
      </c>
      <c r="B223" t="s">
        <v>719</v>
      </c>
      <c r="C223" t="s">
        <v>726</v>
      </c>
      <c r="D223" s="1">
        <v>44872</v>
      </c>
      <c r="E223">
        <v>120</v>
      </c>
      <c r="F223">
        <v>7</v>
      </c>
      <c r="G223">
        <v>2</v>
      </c>
      <c r="H223">
        <v>3</v>
      </c>
      <c r="I223">
        <v>13</v>
      </c>
      <c r="J223">
        <v>6</v>
      </c>
      <c r="K223">
        <v>99</v>
      </c>
      <c r="L223">
        <v>6</v>
      </c>
      <c r="M223">
        <v>0</v>
      </c>
      <c r="N223">
        <v>206</v>
      </c>
      <c r="O223">
        <v>22</v>
      </c>
      <c r="P223">
        <v>13</v>
      </c>
      <c r="Q223">
        <v>4</v>
      </c>
      <c r="R223">
        <v>1382</v>
      </c>
      <c r="S223">
        <v>25</v>
      </c>
      <c r="T223">
        <v>211</v>
      </c>
      <c r="U223">
        <v>13</v>
      </c>
      <c r="V223">
        <v>682</v>
      </c>
      <c r="W223">
        <v>3</v>
      </c>
      <c r="X223">
        <v>127</v>
      </c>
      <c r="Y223">
        <v>38</v>
      </c>
      <c r="Z223">
        <v>280</v>
      </c>
      <c r="AA223">
        <v>1</v>
      </c>
      <c r="AB223">
        <v>50</v>
      </c>
      <c r="AC223">
        <v>10</v>
      </c>
      <c r="AD223">
        <v>75</v>
      </c>
      <c r="AE223">
        <v>4</v>
      </c>
      <c r="AF223">
        <v>2</v>
      </c>
      <c r="AG223">
        <v>0</v>
      </c>
      <c r="AH223">
        <v>0</v>
      </c>
      <c r="AI223">
        <v>1</v>
      </c>
      <c r="AJ223">
        <v>0</v>
      </c>
      <c r="AK223">
        <v>0</v>
      </c>
      <c r="AL223">
        <v>0</v>
      </c>
      <c r="AM223">
        <v>0</v>
      </c>
      <c r="AN223">
        <v>0</v>
      </c>
      <c r="AO223">
        <v>0</v>
      </c>
      <c r="AP223">
        <v>0</v>
      </c>
      <c r="AQ223">
        <v>0</v>
      </c>
      <c r="AR223">
        <v>4</v>
      </c>
      <c r="AS223">
        <v>0</v>
      </c>
      <c r="AT223">
        <v>1</v>
      </c>
      <c r="AU223">
        <v>0</v>
      </c>
      <c r="AV223">
        <v>0</v>
      </c>
      <c r="AW223">
        <v>0</v>
      </c>
      <c r="AX223">
        <v>6</v>
      </c>
      <c r="AY223">
        <v>2</v>
      </c>
      <c r="AZ223">
        <v>97</v>
      </c>
      <c r="BA223">
        <v>86</v>
      </c>
      <c r="BB223">
        <v>165</v>
      </c>
      <c r="BC223">
        <v>1072</v>
      </c>
      <c r="BD223">
        <v>495</v>
      </c>
      <c r="BE223">
        <v>203</v>
      </c>
      <c r="BF223">
        <v>69</v>
      </c>
      <c r="BG223">
        <v>6416</v>
      </c>
      <c r="BH223">
        <v>0</v>
      </c>
      <c r="BI223">
        <v>18</v>
      </c>
      <c r="BJ223">
        <v>1959</v>
      </c>
      <c r="BK223">
        <v>633</v>
      </c>
      <c r="BL223">
        <v>3549</v>
      </c>
      <c r="BM223">
        <v>47</v>
      </c>
      <c r="BN223">
        <v>3</v>
      </c>
      <c r="BO223">
        <v>1</v>
      </c>
      <c r="BP223">
        <v>2</v>
      </c>
      <c r="BQ223">
        <v>0</v>
      </c>
      <c r="BR223">
        <v>37</v>
      </c>
      <c r="BS223">
        <v>19</v>
      </c>
      <c r="BT223">
        <v>75</v>
      </c>
      <c r="BU223">
        <v>98</v>
      </c>
      <c r="BV223">
        <v>11</v>
      </c>
      <c r="BW223">
        <v>94</v>
      </c>
      <c r="BX223">
        <v>11</v>
      </c>
      <c r="BY223">
        <v>237</v>
      </c>
      <c r="BZ223">
        <v>5</v>
      </c>
      <c r="CA223">
        <v>2</v>
      </c>
      <c r="CB223">
        <v>80</v>
      </c>
      <c r="CC223">
        <v>82</v>
      </c>
      <c r="CD223">
        <v>150</v>
      </c>
      <c r="CE223">
        <v>790</v>
      </c>
      <c r="CF223">
        <v>362</v>
      </c>
      <c r="CG223">
        <v>136</v>
      </c>
      <c r="CH223">
        <v>60</v>
      </c>
      <c r="CI223">
        <v>2246</v>
      </c>
    </row>
    <row r="224" spans="1:87" x14ac:dyDescent="0.25">
      <c r="A224" t="s">
        <v>695</v>
      </c>
      <c r="B224" t="s">
        <v>719</v>
      </c>
      <c r="C224" t="s">
        <v>727</v>
      </c>
      <c r="D224" s="1">
        <v>44872</v>
      </c>
      <c r="E224">
        <v>225</v>
      </c>
      <c r="F224">
        <v>8</v>
      </c>
      <c r="G224">
        <v>3</v>
      </c>
      <c r="H224">
        <v>6</v>
      </c>
      <c r="I224">
        <v>27</v>
      </c>
      <c r="J224">
        <v>2</v>
      </c>
      <c r="K224">
        <v>51</v>
      </c>
      <c r="L224">
        <v>0</v>
      </c>
      <c r="M224">
        <v>1</v>
      </c>
      <c r="N224">
        <v>593</v>
      </c>
      <c r="O224">
        <v>22</v>
      </c>
      <c r="P224">
        <v>22</v>
      </c>
      <c r="Q224">
        <v>7</v>
      </c>
      <c r="R224">
        <v>2688</v>
      </c>
      <c r="S224">
        <v>92</v>
      </c>
      <c r="T224">
        <v>299</v>
      </c>
      <c r="U224">
        <v>50</v>
      </c>
      <c r="V224">
        <v>1159</v>
      </c>
      <c r="W224">
        <v>23</v>
      </c>
      <c r="X224">
        <v>161</v>
      </c>
      <c r="Y224">
        <v>27</v>
      </c>
      <c r="Z224">
        <v>470</v>
      </c>
      <c r="AA224">
        <v>11</v>
      </c>
      <c r="AB224">
        <v>78</v>
      </c>
      <c r="AC224">
        <v>15</v>
      </c>
      <c r="AD224">
        <v>167</v>
      </c>
      <c r="AE224">
        <v>7</v>
      </c>
      <c r="AF224">
        <v>1</v>
      </c>
      <c r="AG224">
        <v>0</v>
      </c>
      <c r="AH224">
        <v>0</v>
      </c>
      <c r="AI224">
        <v>1</v>
      </c>
      <c r="AJ224">
        <v>0</v>
      </c>
      <c r="AK224">
        <v>0</v>
      </c>
      <c r="AL224">
        <v>0</v>
      </c>
      <c r="AM224">
        <v>0</v>
      </c>
      <c r="AN224">
        <v>0</v>
      </c>
      <c r="AO224">
        <v>0</v>
      </c>
      <c r="AP224">
        <v>0</v>
      </c>
      <c r="AQ224">
        <v>0</v>
      </c>
      <c r="AR224">
        <v>1</v>
      </c>
      <c r="AS224">
        <v>0</v>
      </c>
      <c r="AT224">
        <v>0</v>
      </c>
      <c r="AU224">
        <v>0</v>
      </c>
      <c r="AV224">
        <v>0</v>
      </c>
      <c r="AW224">
        <v>0</v>
      </c>
      <c r="AX224">
        <v>5</v>
      </c>
      <c r="AY224">
        <v>3</v>
      </c>
      <c r="AZ224">
        <v>183</v>
      </c>
      <c r="BA224">
        <v>49</v>
      </c>
      <c r="BB224">
        <v>538</v>
      </c>
      <c r="BC224">
        <v>2149</v>
      </c>
      <c r="BD224">
        <v>926</v>
      </c>
      <c r="BE224">
        <v>337</v>
      </c>
      <c r="BF224">
        <v>154</v>
      </c>
      <c r="BG224">
        <v>9181</v>
      </c>
      <c r="BH224">
        <v>0</v>
      </c>
      <c r="BI224">
        <v>191</v>
      </c>
      <c r="BJ224">
        <v>2668</v>
      </c>
      <c r="BK224">
        <v>723</v>
      </c>
      <c r="BL224">
        <v>5112</v>
      </c>
      <c r="BM224">
        <v>83</v>
      </c>
      <c r="BN224">
        <v>3</v>
      </c>
      <c r="BO224">
        <v>2</v>
      </c>
      <c r="BP224">
        <v>2</v>
      </c>
      <c r="BQ224">
        <v>2</v>
      </c>
      <c r="BR224">
        <v>56</v>
      </c>
      <c r="BS224">
        <v>43</v>
      </c>
      <c r="BT224">
        <v>234</v>
      </c>
      <c r="BU224">
        <v>223</v>
      </c>
      <c r="BV224">
        <v>12</v>
      </c>
      <c r="BW224">
        <v>100</v>
      </c>
      <c r="BX224">
        <v>51</v>
      </c>
      <c r="BY224">
        <v>371</v>
      </c>
      <c r="BZ224">
        <v>5</v>
      </c>
      <c r="CA224">
        <v>2</v>
      </c>
      <c r="CB224">
        <v>143</v>
      </c>
      <c r="CC224">
        <v>49</v>
      </c>
      <c r="CD224">
        <v>465</v>
      </c>
      <c r="CE224">
        <v>1487</v>
      </c>
      <c r="CF224">
        <v>744</v>
      </c>
      <c r="CG224">
        <v>188</v>
      </c>
      <c r="CH224">
        <v>130</v>
      </c>
      <c r="CI224">
        <v>2814</v>
      </c>
    </row>
    <row r="225" spans="1:87" x14ac:dyDescent="0.25">
      <c r="A225" t="s">
        <v>728</v>
      </c>
      <c r="B225" t="s">
        <v>729</v>
      </c>
      <c r="C225" t="s">
        <v>730</v>
      </c>
      <c r="D225" s="1">
        <v>44872</v>
      </c>
      <c r="E225">
        <v>248</v>
      </c>
      <c r="F225">
        <v>4</v>
      </c>
      <c r="G225">
        <v>3</v>
      </c>
      <c r="H225">
        <v>18</v>
      </c>
      <c r="I225">
        <v>7</v>
      </c>
      <c r="J225">
        <v>2</v>
      </c>
      <c r="K225">
        <v>48</v>
      </c>
      <c r="L225">
        <v>0</v>
      </c>
      <c r="M225">
        <v>0</v>
      </c>
      <c r="N225">
        <v>580</v>
      </c>
      <c r="O225">
        <v>35</v>
      </c>
      <c r="P225">
        <v>8</v>
      </c>
      <c r="Q225">
        <v>5</v>
      </c>
      <c r="R225">
        <v>1996</v>
      </c>
      <c r="S225">
        <v>156</v>
      </c>
      <c r="T225">
        <v>161</v>
      </c>
      <c r="U225">
        <v>38</v>
      </c>
      <c r="V225">
        <v>1811</v>
      </c>
      <c r="W225">
        <v>55</v>
      </c>
      <c r="X225">
        <v>174</v>
      </c>
      <c r="Y225">
        <v>43</v>
      </c>
      <c r="Z225">
        <v>498</v>
      </c>
      <c r="AA225">
        <v>22</v>
      </c>
      <c r="AB225">
        <v>50</v>
      </c>
      <c r="AC225">
        <v>14</v>
      </c>
      <c r="AD225">
        <v>90</v>
      </c>
      <c r="AE225">
        <v>4</v>
      </c>
      <c r="AF225">
        <v>1</v>
      </c>
      <c r="AG225">
        <v>2</v>
      </c>
      <c r="AH225">
        <v>0</v>
      </c>
      <c r="AI225">
        <v>1</v>
      </c>
      <c r="AJ225">
        <v>0</v>
      </c>
      <c r="AK225">
        <v>0</v>
      </c>
      <c r="AL225">
        <v>0</v>
      </c>
      <c r="AM225">
        <v>1</v>
      </c>
      <c r="AN225">
        <v>0</v>
      </c>
      <c r="AO225">
        <v>0</v>
      </c>
      <c r="AP225">
        <v>0</v>
      </c>
      <c r="AQ225">
        <v>0</v>
      </c>
      <c r="AR225">
        <v>0</v>
      </c>
      <c r="AS225">
        <v>0</v>
      </c>
      <c r="AT225">
        <v>0</v>
      </c>
      <c r="AU225">
        <v>0</v>
      </c>
      <c r="AV225">
        <v>0</v>
      </c>
      <c r="AW225">
        <v>0</v>
      </c>
      <c r="AX225">
        <v>3</v>
      </c>
      <c r="AY225">
        <v>2</v>
      </c>
      <c r="AZ225">
        <v>215</v>
      </c>
      <c r="BA225">
        <v>48</v>
      </c>
      <c r="BB225">
        <v>523</v>
      </c>
      <c r="BC225">
        <v>1586</v>
      </c>
      <c r="BD225">
        <v>1505</v>
      </c>
      <c r="BE225">
        <v>400</v>
      </c>
      <c r="BF225">
        <v>81</v>
      </c>
      <c r="BG225">
        <v>7423</v>
      </c>
      <c r="BH225">
        <v>0</v>
      </c>
      <c r="BI225">
        <v>308</v>
      </c>
      <c r="BJ225">
        <v>1134</v>
      </c>
      <c r="BK225">
        <v>458</v>
      </c>
      <c r="BL225">
        <v>5277</v>
      </c>
      <c r="BM225">
        <v>112</v>
      </c>
      <c r="BN225">
        <v>0</v>
      </c>
      <c r="BO225">
        <v>1</v>
      </c>
      <c r="BP225">
        <v>0</v>
      </c>
      <c r="BQ225">
        <v>1</v>
      </c>
      <c r="BR225">
        <v>83</v>
      </c>
      <c r="BS225">
        <v>33</v>
      </c>
      <c r="BT225">
        <v>291</v>
      </c>
      <c r="BU225">
        <v>481</v>
      </c>
      <c r="BV225">
        <v>34</v>
      </c>
      <c r="BW225">
        <v>151</v>
      </c>
      <c r="BX225">
        <v>26</v>
      </c>
      <c r="BY225">
        <v>453</v>
      </c>
      <c r="BZ225">
        <v>3</v>
      </c>
      <c r="CA225">
        <v>2</v>
      </c>
      <c r="CB225">
        <v>176</v>
      </c>
      <c r="CC225">
        <v>46</v>
      </c>
      <c r="CD225">
        <v>475</v>
      </c>
      <c r="CE225">
        <v>1229</v>
      </c>
      <c r="CF225">
        <v>1271</v>
      </c>
      <c r="CG225">
        <v>307</v>
      </c>
      <c r="CH225">
        <v>72</v>
      </c>
      <c r="CI225">
        <v>3874</v>
      </c>
    </row>
    <row r="226" spans="1:87" x14ac:dyDescent="0.25">
      <c r="A226" t="s">
        <v>728</v>
      </c>
      <c r="B226" t="s">
        <v>774</v>
      </c>
      <c r="C226" t="s">
        <v>775</v>
      </c>
      <c r="D226" s="1">
        <v>44872</v>
      </c>
      <c r="E226">
        <v>151</v>
      </c>
      <c r="F226">
        <v>6</v>
      </c>
      <c r="G226">
        <v>0</v>
      </c>
      <c r="H226">
        <v>4</v>
      </c>
      <c r="I226">
        <v>4</v>
      </c>
      <c r="J226">
        <v>2</v>
      </c>
      <c r="K226">
        <v>69</v>
      </c>
      <c r="L226">
        <v>2</v>
      </c>
      <c r="M226">
        <v>1</v>
      </c>
      <c r="N226">
        <v>841</v>
      </c>
      <c r="O226">
        <v>32</v>
      </c>
      <c r="P226">
        <v>9</v>
      </c>
      <c r="Q226">
        <v>11</v>
      </c>
      <c r="R226">
        <v>1410</v>
      </c>
      <c r="S226">
        <v>34</v>
      </c>
      <c r="T226">
        <v>107</v>
      </c>
      <c r="U226">
        <v>107</v>
      </c>
      <c r="V226">
        <v>1273</v>
      </c>
      <c r="W226">
        <v>23</v>
      </c>
      <c r="X226">
        <v>110</v>
      </c>
      <c r="Y226">
        <v>77</v>
      </c>
      <c r="Z226">
        <v>223</v>
      </c>
      <c r="AA226">
        <v>9</v>
      </c>
      <c r="AB226">
        <v>27</v>
      </c>
      <c r="AC226">
        <v>24</v>
      </c>
      <c r="AD226">
        <v>119</v>
      </c>
      <c r="AE226">
        <v>2</v>
      </c>
      <c r="AF226">
        <v>1</v>
      </c>
      <c r="AG226">
        <v>0</v>
      </c>
      <c r="AH226">
        <v>0</v>
      </c>
      <c r="AI226">
        <v>0</v>
      </c>
      <c r="AJ226">
        <v>0</v>
      </c>
      <c r="AK226">
        <v>0</v>
      </c>
      <c r="AL226">
        <v>0</v>
      </c>
      <c r="AM226">
        <v>0</v>
      </c>
      <c r="AN226">
        <v>0</v>
      </c>
      <c r="AO226">
        <v>0</v>
      </c>
      <c r="AP226">
        <v>0</v>
      </c>
      <c r="AQ226">
        <v>0</v>
      </c>
      <c r="AR226">
        <v>0</v>
      </c>
      <c r="AS226">
        <v>0</v>
      </c>
      <c r="AT226">
        <v>0</v>
      </c>
      <c r="AU226">
        <v>0</v>
      </c>
      <c r="AV226">
        <v>0</v>
      </c>
      <c r="AW226">
        <v>0</v>
      </c>
      <c r="AX226">
        <v>6</v>
      </c>
      <c r="AY226">
        <v>0</v>
      </c>
      <c r="AZ226">
        <v>140</v>
      </c>
      <c r="BA226">
        <v>63</v>
      </c>
      <c r="BB226">
        <v>782</v>
      </c>
      <c r="BC226">
        <v>1123</v>
      </c>
      <c r="BD226">
        <v>1042</v>
      </c>
      <c r="BE226">
        <v>158</v>
      </c>
      <c r="BF226">
        <v>115</v>
      </c>
      <c r="BG226">
        <v>3622</v>
      </c>
      <c r="BH226">
        <v>0</v>
      </c>
      <c r="BI226">
        <v>24</v>
      </c>
      <c r="BJ226">
        <v>139</v>
      </c>
      <c r="BK226">
        <v>1282</v>
      </c>
      <c r="BL226">
        <v>2019</v>
      </c>
      <c r="BM226">
        <v>78</v>
      </c>
      <c r="BN226">
        <v>5</v>
      </c>
      <c r="BO226">
        <v>0</v>
      </c>
      <c r="BP226">
        <v>4</v>
      </c>
      <c r="BQ226">
        <v>0</v>
      </c>
      <c r="BR226">
        <v>71</v>
      </c>
      <c r="BS226">
        <v>49</v>
      </c>
      <c r="BT226">
        <v>569</v>
      </c>
      <c r="BU226">
        <v>366</v>
      </c>
      <c r="BV226">
        <v>18</v>
      </c>
      <c r="BW226">
        <v>51</v>
      </c>
      <c r="BX226">
        <v>84</v>
      </c>
      <c r="BY226">
        <v>383</v>
      </c>
      <c r="BZ226">
        <v>6</v>
      </c>
      <c r="CA226">
        <v>0</v>
      </c>
      <c r="CB226">
        <v>131</v>
      </c>
      <c r="CC226">
        <v>61</v>
      </c>
      <c r="CD226">
        <v>764</v>
      </c>
      <c r="CE226">
        <v>920</v>
      </c>
      <c r="CF226">
        <v>883</v>
      </c>
      <c r="CG226">
        <v>115</v>
      </c>
      <c r="CH226">
        <v>112</v>
      </c>
      <c r="CI226">
        <v>1121</v>
      </c>
    </row>
    <row r="227" spans="1:87" x14ac:dyDescent="0.25">
      <c r="A227" t="s">
        <v>728</v>
      </c>
      <c r="B227" t="s">
        <v>774</v>
      </c>
      <c r="C227" t="s">
        <v>776</v>
      </c>
      <c r="D227" s="1">
        <v>44872</v>
      </c>
      <c r="E227">
        <v>220</v>
      </c>
      <c r="F227">
        <v>20</v>
      </c>
      <c r="G227">
        <v>2</v>
      </c>
      <c r="H227">
        <v>7</v>
      </c>
      <c r="I227">
        <v>11</v>
      </c>
      <c r="J227">
        <v>1</v>
      </c>
      <c r="K227">
        <v>89</v>
      </c>
      <c r="L227">
        <v>5</v>
      </c>
      <c r="M227">
        <v>2</v>
      </c>
      <c r="N227">
        <v>1219</v>
      </c>
      <c r="O227">
        <v>58</v>
      </c>
      <c r="P227">
        <v>24</v>
      </c>
      <c r="Q227">
        <v>3</v>
      </c>
      <c r="R227">
        <v>1945</v>
      </c>
      <c r="S227">
        <v>79</v>
      </c>
      <c r="T227">
        <v>195</v>
      </c>
      <c r="U227">
        <v>79</v>
      </c>
      <c r="V227">
        <v>2139</v>
      </c>
      <c r="W227">
        <v>49</v>
      </c>
      <c r="X227">
        <v>225</v>
      </c>
      <c r="Y227">
        <v>53</v>
      </c>
      <c r="Z227">
        <v>283</v>
      </c>
      <c r="AA227">
        <v>15</v>
      </c>
      <c r="AB227">
        <v>29</v>
      </c>
      <c r="AC227">
        <v>30</v>
      </c>
      <c r="AD227">
        <v>201</v>
      </c>
      <c r="AE227">
        <v>9</v>
      </c>
      <c r="AF227">
        <v>4</v>
      </c>
      <c r="AG227">
        <v>2</v>
      </c>
      <c r="AH227">
        <v>0</v>
      </c>
      <c r="AI227">
        <v>1</v>
      </c>
      <c r="AJ227">
        <v>0</v>
      </c>
      <c r="AK227">
        <v>0</v>
      </c>
      <c r="AL227">
        <v>0</v>
      </c>
      <c r="AM227">
        <v>0</v>
      </c>
      <c r="AN227">
        <v>0</v>
      </c>
      <c r="AO227">
        <v>0</v>
      </c>
      <c r="AP227">
        <v>0</v>
      </c>
      <c r="AQ227">
        <v>0</v>
      </c>
      <c r="AR227">
        <v>0</v>
      </c>
      <c r="AS227">
        <v>0</v>
      </c>
      <c r="AT227">
        <v>1</v>
      </c>
      <c r="AU227">
        <v>0</v>
      </c>
      <c r="AV227">
        <v>0</v>
      </c>
      <c r="AW227">
        <v>0</v>
      </c>
      <c r="AX227">
        <v>18</v>
      </c>
      <c r="AY227">
        <v>2</v>
      </c>
      <c r="AZ227">
        <v>196</v>
      </c>
      <c r="BA227">
        <v>79</v>
      </c>
      <c r="BB227">
        <v>1125</v>
      </c>
      <c r="BC227">
        <v>1549</v>
      </c>
      <c r="BD227">
        <v>1779</v>
      </c>
      <c r="BE227">
        <v>198</v>
      </c>
      <c r="BF227">
        <v>181</v>
      </c>
      <c r="BG227">
        <v>4764</v>
      </c>
      <c r="BH227">
        <v>0</v>
      </c>
      <c r="BI227">
        <v>44</v>
      </c>
      <c r="BJ227">
        <v>218</v>
      </c>
      <c r="BK227">
        <v>1591</v>
      </c>
      <c r="BL227">
        <v>2710</v>
      </c>
      <c r="BM227">
        <v>113</v>
      </c>
      <c r="BN227">
        <v>10</v>
      </c>
      <c r="BO227">
        <v>1</v>
      </c>
      <c r="BP227">
        <v>7</v>
      </c>
      <c r="BQ227">
        <v>1</v>
      </c>
      <c r="BR227">
        <v>93</v>
      </c>
      <c r="BS227">
        <v>60</v>
      </c>
      <c r="BT227">
        <v>695</v>
      </c>
      <c r="BU227">
        <v>590</v>
      </c>
      <c r="BV227">
        <v>12</v>
      </c>
      <c r="BW227">
        <v>57</v>
      </c>
      <c r="BX227">
        <v>76</v>
      </c>
      <c r="BY227">
        <v>504</v>
      </c>
      <c r="BZ227">
        <v>16</v>
      </c>
      <c r="CA227">
        <v>2</v>
      </c>
      <c r="CB227">
        <v>165</v>
      </c>
      <c r="CC227">
        <v>77</v>
      </c>
      <c r="CD227">
        <v>1080</v>
      </c>
      <c r="CE227">
        <v>1260</v>
      </c>
      <c r="CF227">
        <v>1494</v>
      </c>
      <c r="CG227">
        <v>134</v>
      </c>
      <c r="CH227">
        <v>168</v>
      </c>
      <c r="CI227">
        <v>1508</v>
      </c>
    </row>
    <row r="228" spans="1:87" x14ac:dyDescent="0.25">
      <c r="A228" t="s">
        <v>728</v>
      </c>
      <c r="B228" t="s">
        <v>729</v>
      </c>
      <c r="C228" t="s">
        <v>731</v>
      </c>
      <c r="D228" s="1">
        <v>44872</v>
      </c>
      <c r="E228">
        <v>50</v>
      </c>
      <c r="F228">
        <v>1</v>
      </c>
      <c r="G228">
        <v>0</v>
      </c>
      <c r="H228">
        <v>5</v>
      </c>
      <c r="I228">
        <v>0</v>
      </c>
      <c r="J228">
        <v>0</v>
      </c>
      <c r="K228">
        <v>0</v>
      </c>
      <c r="L228">
        <v>0</v>
      </c>
      <c r="M228">
        <v>0</v>
      </c>
      <c r="N228">
        <v>162</v>
      </c>
      <c r="O228">
        <v>30</v>
      </c>
      <c r="P228">
        <v>1</v>
      </c>
      <c r="Q228">
        <v>1</v>
      </c>
      <c r="R228">
        <v>422</v>
      </c>
      <c r="S228">
        <v>38</v>
      </c>
      <c r="T228">
        <v>38</v>
      </c>
      <c r="U228">
        <v>9</v>
      </c>
      <c r="V228">
        <v>425</v>
      </c>
      <c r="W228">
        <v>18</v>
      </c>
      <c r="X228">
        <v>55</v>
      </c>
      <c r="Y228">
        <v>22</v>
      </c>
      <c r="Z228">
        <v>61</v>
      </c>
      <c r="AA228">
        <v>5</v>
      </c>
      <c r="AB228">
        <v>4</v>
      </c>
      <c r="AC228">
        <v>5</v>
      </c>
      <c r="AD228">
        <v>19</v>
      </c>
      <c r="AE228">
        <v>4</v>
      </c>
      <c r="AF228">
        <v>0</v>
      </c>
      <c r="AG228">
        <v>1</v>
      </c>
      <c r="AH228">
        <v>0</v>
      </c>
      <c r="AI228">
        <v>0</v>
      </c>
      <c r="AJ228">
        <v>0</v>
      </c>
      <c r="AK228">
        <v>0</v>
      </c>
      <c r="AL228">
        <v>0</v>
      </c>
      <c r="AM228">
        <v>0</v>
      </c>
      <c r="AN228">
        <v>0</v>
      </c>
      <c r="AO228">
        <v>0</v>
      </c>
      <c r="AP228">
        <v>0</v>
      </c>
      <c r="AQ228">
        <v>0</v>
      </c>
      <c r="AR228">
        <v>0</v>
      </c>
      <c r="AS228">
        <v>0</v>
      </c>
      <c r="AT228">
        <v>0</v>
      </c>
      <c r="AU228">
        <v>0</v>
      </c>
      <c r="AV228">
        <v>0</v>
      </c>
      <c r="AW228">
        <v>0</v>
      </c>
      <c r="AX228">
        <v>1</v>
      </c>
      <c r="AY228">
        <v>0</v>
      </c>
      <c r="AZ228">
        <v>45</v>
      </c>
      <c r="BA228">
        <v>0</v>
      </c>
      <c r="BB228">
        <v>125</v>
      </c>
      <c r="BC228">
        <v>321</v>
      </c>
      <c r="BD228">
        <v>319</v>
      </c>
      <c r="BE228">
        <v>43</v>
      </c>
      <c r="BF228">
        <v>14</v>
      </c>
      <c r="BG228">
        <v>1111</v>
      </c>
      <c r="BH228">
        <v>0</v>
      </c>
      <c r="BI228">
        <v>23</v>
      </c>
      <c r="BJ228">
        <v>295</v>
      </c>
      <c r="BK228">
        <v>98</v>
      </c>
      <c r="BL228">
        <v>635</v>
      </c>
      <c r="BM228">
        <v>18</v>
      </c>
      <c r="BN228">
        <v>0</v>
      </c>
      <c r="BO228">
        <v>0</v>
      </c>
      <c r="BP228">
        <v>0</v>
      </c>
      <c r="BQ228">
        <v>0</v>
      </c>
      <c r="BR228">
        <v>16</v>
      </c>
      <c r="BS228">
        <v>0</v>
      </c>
      <c r="BT228">
        <v>58</v>
      </c>
      <c r="BU228">
        <v>74</v>
      </c>
      <c r="BV228">
        <v>4</v>
      </c>
      <c r="BW228">
        <v>16</v>
      </c>
      <c r="BX228">
        <v>0</v>
      </c>
      <c r="BY228">
        <v>67</v>
      </c>
      <c r="BZ228">
        <v>1</v>
      </c>
      <c r="CA228">
        <v>0</v>
      </c>
      <c r="CB228">
        <v>38</v>
      </c>
      <c r="CC228">
        <v>0</v>
      </c>
      <c r="CD228">
        <v>107</v>
      </c>
      <c r="CE228">
        <v>226</v>
      </c>
      <c r="CF228">
        <v>236</v>
      </c>
      <c r="CG228">
        <v>31</v>
      </c>
      <c r="CH228">
        <v>13</v>
      </c>
      <c r="CI228">
        <v>327</v>
      </c>
    </row>
    <row r="229" spans="1:87" x14ac:dyDescent="0.25">
      <c r="A229" t="s">
        <v>728</v>
      </c>
      <c r="B229" t="s">
        <v>732</v>
      </c>
      <c r="C229" t="s">
        <v>733</v>
      </c>
      <c r="D229" s="1">
        <v>44872</v>
      </c>
      <c r="E229">
        <v>103</v>
      </c>
      <c r="F229">
        <v>1</v>
      </c>
      <c r="G229">
        <v>0</v>
      </c>
      <c r="H229">
        <v>7</v>
      </c>
      <c r="I229">
        <v>15</v>
      </c>
      <c r="J229">
        <v>1</v>
      </c>
      <c r="K229">
        <v>1</v>
      </c>
      <c r="L229">
        <v>0</v>
      </c>
      <c r="M229">
        <v>0</v>
      </c>
      <c r="N229">
        <v>381</v>
      </c>
      <c r="O229">
        <v>41</v>
      </c>
      <c r="P229">
        <v>31</v>
      </c>
      <c r="Q229">
        <v>5</v>
      </c>
      <c r="R229">
        <v>1103</v>
      </c>
      <c r="S229">
        <v>33</v>
      </c>
      <c r="T229">
        <v>206</v>
      </c>
      <c r="U229">
        <v>52</v>
      </c>
      <c r="V229">
        <v>1035</v>
      </c>
      <c r="W229">
        <v>8</v>
      </c>
      <c r="X229">
        <v>316</v>
      </c>
      <c r="Y229">
        <v>52</v>
      </c>
      <c r="Z229">
        <v>200</v>
      </c>
      <c r="AA229">
        <v>0</v>
      </c>
      <c r="AB229">
        <v>17</v>
      </c>
      <c r="AC229">
        <v>29</v>
      </c>
      <c r="AD229">
        <v>22</v>
      </c>
      <c r="AE229">
        <v>2</v>
      </c>
      <c r="AF229">
        <v>1</v>
      </c>
      <c r="AG229">
        <v>0</v>
      </c>
      <c r="AH229">
        <v>0</v>
      </c>
      <c r="AI229">
        <v>0</v>
      </c>
      <c r="AJ229">
        <v>0</v>
      </c>
      <c r="AK229">
        <v>0</v>
      </c>
      <c r="AL229">
        <v>0</v>
      </c>
      <c r="AM229">
        <v>0</v>
      </c>
      <c r="AN229">
        <v>0</v>
      </c>
      <c r="AO229">
        <v>0</v>
      </c>
      <c r="AP229">
        <v>0</v>
      </c>
      <c r="AQ229">
        <v>0</v>
      </c>
      <c r="AR229">
        <v>0</v>
      </c>
      <c r="AS229">
        <v>0</v>
      </c>
      <c r="AT229">
        <v>0</v>
      </c>
      <c r="AU229">
        <v>0</v>
      </c>
      <c r="AV229">
        <v>0</v>
      </c>
      <c r="AW229">
        <v>0</v>
      </c>
      <c r="AX229">
        <v>1</v>
      </c>
      <c r="AY229">
        <v>0</v>
      </c>
      <c r="AZ229">
        <v>77</v>
      </c>
      <c r="BA229">
        <v>1</v>
      </c>
      <c r="BB229">
        <v>290</v>
      </c>
      <c r="BC229">
        <v>775</v>
      </c>
      <c r="BD229">
        <v>631</v>
      </c>
      <c r="BE229">
        <v>148</v>
      </c>
      <c r="BF229">
        <v>19</v>
      </c>
      <c r="BG229">
        <v>5949</v>
      </c>
      <c r="BH229">
        <v>0</v>
      </c>
      <c r="BI229">
        <v>13</v>
      </c>
      <c r="BJ229">
        <v>492</v>
      </c>
      <c r="BK229">
        <v>2067</v>
      </c>
      <c r="BL229">
        <v>3182</v>
      </c>
      <c r="BM229">
        <v>35</v>
      </c>
      <c r="BN229">
        <v>0</v>
      </c>
      <c r="BO229">
        <v>0</v>
      </c>
      <c r="BP229">
        <v>0</v>
      </c>
      <c r="BQ229">
        <v>0</v>
      </c>
      <c r="BR229">
        <v>27</v>
      </c>
      <c r="BS229">
        <v>0</v>
      </c>
      <c r="BT229">
        <v>143</v>
      </c>
      <c r="BU229">
        <v>188</v>
      </c>
      <c r="BV229">
        <v>8</v>
      </c>
      <c r="BW229">
        <v>83</v>
      </c>
      <c r="BX229">
        <v>3</v>
      </c>
      <c r="BY229">
        <v>163</v>
      </c>
      <c r="BZ229">
        <v>0</v>
      </c>
      <c r="CA229">
        <v>0</v>
      </c>
      <c r="CB229">
        <v>56</v>
      </c>
      <c r="CC229">
        <v>0</v>
      </c>
      <c r="CD229">
        <v>255</v>
      </c>
      <c r="CE229">
        <v>494</v>
      </c>
      <c r="CF229">
        <v>439</v>
      </c>
      <c r="CG229">
        <v>108</v>
      </c>
      <c r="CH229">
        <v>15</v>
      </c>
      <c r="CI229">
        <v>2019</v>
      </c>
    </row>
    <row r="230" spans="1:87" x14ac:dyDescent="0.25">
      <c r="A230" t="s">
        <v>728</v>
      </c>
      <c r="B230" t="s">
        <v>729</v>
      </c>
      <c r="C230" t="s">
        <v>734</v>
      </c>
      <c r="D230" s="1">
        <v>44872</v>
      </c>
      <c r="E230">
        <v>55</v>
      </c>
      <c r="F230">
        <v>1</v>
      </c>
      <c r="G230">
        <v>0</v>
      </c>
      <c r="H230">
        <v>6</v>
      </c>
      <c r="I230">
        <v>5</v>
      </c>
      <c r="J230">
        <v>2</v>
      </c>
      <c r="K230">
        <v>2</v>
      </c>
      <c r="L230">
        <v>0</v>
      </c>
      <c r="M230">
        <v>0</v>
      </c>
      <c r="N230">
        <v>247</v>
      </c>
      <c r="O230">
        <v>34</v>
      </c>
      <c r="P230">
        <v>4</v>
      </c>
      <c r="Q230">
        <v>2</v>
      </c>
      <c r="R230">
        <v>818</v>
      </c>
      <c r="S230">
        <v>72</v>
      </c>
      <c r="T230">
        <v>116</v>
      </c>
      <c r="U230">
        <v>20</v>
      </c>
      <c r="V230">
        <v>777</v>
      </c>
      <c r="W230">
        <v>59</v>
      </c>
      <c r="X230">
        <v>139</v>
      </c>
      <c r="Y230">
        <v>25</v>
      </c>
      <c r="Z230">
        <v>105</v>
      </c>
      <c r="AA230">
        <v>4</v>
      </c>
      <c r="AB230">
        <v>21</v>
      </c>
      <c r="AC230">
        <v>3</v>
      </c>
      <c r="AD230">
        <v>37</v>
      </c>
      <c r="AE230">
        <v>2</v>
      </c>
      <c r="AF230">
        <v>0</v>
      </c>
      <c r="AG230">
        <v>0</v>
      </c>
      <c r="AH230">
        <v>0</v>
      </c>
      <c r="AI230">
        <v>0</v>
      </c>
      <c r="AJ230">
        <v>0</v>
      </c>
      <c r="AK230">
        <v>0</v>
      </c>
      <c r="AL230">
        <v>0</v>
      </c>
      <c r="AM230">
        <v>0</v>
      </c>
      <c r="AN230">
        <v>0</v>
      </c>
      <c r="AO230">
        <v>0</v>
      </c>
      <c r="AP230">
        <v>0</v>
      </c>
      <c r="AQ230">
        <v>0</v>
      </c>
      <c r="AR230">
        <v>0</v>
      </c>
      <c r="AS230">
        <v>0</v>
      </c>
      <c r="AT230">
        <v>0</v>
      </c>
      <c r="AU230">
        <v>0</v>
      </c>
      <c r="AV230">
        <v>0</v>
      </c>
      <c r="AW230">
        <v>0</v>
      </c>
      <c r="AX230">
        <v>1</v>
      </c>
      <c r="AY230">
        <v>0</v>
      </c>
      <c r="AZ230">
        <v>40</v>
      </c>
      <c r="BA230">
        <v>2</v>
      </c>
      <c r="BB230">
        <v>203</v>
      </c>
      <c r="BC230">
        <v>580</v>
      </c>
      <c r="BD230">
        <v>541</v>
      </c>
      <c r="BE230">
        <v>72</v>
      </c>
      <c r="BF230">
        <v>34</v>
      </c>
      <c r="BG230">
        <v>2700</v>
      </c>
      <c r="BH230">
        <v>0</v>
      </c>
      <c r="BI230">
        <v>141</v>
      </c>
      <c r="BJ230">
        <v>825</v>
      </c>
      <c r="BK230">
        <v>201</v>
      </c>
      <c r="BL230">
        <v>1418</v>
      </c>
      <c r="BM230">
        <v>12</v>
      </c>
      <c r="BN230">
        <v>1</v>
      </c>
      <c r="BO230">
        <v>0</v>
      </c>
      <c r="BP230">
        <v>0</v>
      </c>
      <c r="BQ230">
        <v>0</v>
      </c>
      <c r="BR230">
        <v>9</v>
      </c>
      <c r="BS230">
        <v>1</v>
      </c>
      <c r="BT230">
        <v>95</v>
      </c>
      <c r="BU230">
        <v>114</v>
      </c>
      <c r="BV230">
        <v>2</v>
      </c>
      <c r="BW230">
        <v>23</v>
      </c>
      <c r="BX230">
        <v>18</v>
      </c>
      <c r="BY230">
        <v>123</v>
      </c>
      <c r="BZ230">
        <v>1</v>
      </c>
      <c r="CA230">
        <v>0</v>
      </c>
      <c r="CB230">
        <v>25</v>
      </c>
      <c r="CC230">
        <v>2</v>
      </c>
      <c r="CD230">
        <v>190</v>
      </c>
      <c r="CE230">
        <v>425</v>
      </c>
      <c r="CF230">
        <v>416</v>
      </c>
      <c r="CG230">
        <v>37</v>
      </c>
      <c r="CH230">
        <v>31</v>
      </c>
      <c r="CI230">
        <v>770</v>
      </c>
    </row>
    <row r="231" spans="1:87" x14ac:dyDescent="0.25">
      <c r="A231" t="s">
        <v>728</v>
      </c>
      <c r="B231" t="s">
        <v>735</v>
      </c>
      <c r="C231" t="s">
        <v>736</v>
      </c>
      <c r="D231" s="1">
        <v>44872</v>
      </c>
      <c r="E231">
        <v>78</v>
      </c>
      <c r="F231">
        <v>1</v>
      </c>
      <c r="G231">
        <v>0</v>
      </c>
      <c r="H231">
        <v>2</v>
      </c>
      <c r="I231">
        <v>4</v>
      </c>
      <c r="J231">
        <v>4</v>
      </c>
      <c r="K231">
        <v>1</v>
      </c>
      <c r="L231">
        <v>0</v>
      </c>
      <c r="M231">
        <v>0</v>
      </c>
      <c r="N231">
        <v>254</v>
      </c>
      <c r="O231">
        <v>29</v>
      </c>
      <c r="P231">
        <v>7</v>
      </c>
      <c r="Q231">
        <v>6</v>
      </c>
      <c r="R231">
        <v>759</v>
      </c>
      <c r="S231">
        <v>39</v>
      </c>
      <c r="T231">
        <v>111</v>
      </c>
      <c r="U231">
        <v>48</v>
      </c>
      <c r="V231">
        <v>856</v>
      </c>
      <c r="W231">
        <v>10</v>
      </c>
      <c r="X231">
        <v>191</v>
      </c>
      <c r="Y231">
        <v>135</v>
      </c>
      <c r="Z231">
        <v>165</v>
      </c>
      <c r="AA231">
        <v>2</v>
      </c>
      <c r="AB231">
        <v>42</v>
      </c>
      <c r="AC231">
        <v>5</v>
      </c>
      <c r="AD231">
        <v>19</v>
      </c>
      <c r="AE231">
        <v>2</v>
      </c>
      <c r="AF231">
        <v>2</v>
      </c>
      <c r="AG231">
        <v>0</v>
      </c>
      <c r="AH231">
        <v>0</v>
      </c>
      <c r="AI231">
        <v>0</v>
      </c>
      <c r="AJ231">
        <v>0</v>
      </c>
      <c r="AK231">
        <v>0</v>
      </c>
      <c r="AL231">
        <v>0</v>
      </c>
      <c r="AM231">
        <v>0</v>
      </c>
      <c r="AN231">
        <v>0</v>
      </c>
      <c r="AO231">
        <v>0</v>
      </c>
      <c r="AP231">
        <v>0</v>
      </c>
      <c r="AQ231">
        <v>0</v>
      </c>
      <c r="AR231">
        <v>0</v>
      </c>
      <c r="AS231">
        <v>0</v>
      </c>
      <c r="AT231">
        <v>0</v>
      </c>
      <c r="AU231">
        <v>0</v>
      </c>
      <c r="AV231">
        <v>0</v>
      </c>
      <c r="AW231">
        <v>0</v>
      </c>
      <c r="AX231">
        <v>1</v>
      </c>
      <c r="AY231">
        <v>0</v>
      </c>
      <c r="AZ231">
        <v>64</v>
      </c>
      <c r="BA231">
        <v>1</v>
      </c>
      <c r="BB231">
        <v>209</v>
      </c>
      <c r="BC231">
        <v>534</v>
      </c>
      <c r="BD231">
        <v>495</v>
      </c>
      <c r="BE231">
        <v>111</v>
      </c>
      <c r="BF231">
        <v>15</v>
      </c>
      <c r="BG231">
        <v>3719</v>
      </c>
      <c r="BH231">
        <v>0</v>
      </c>
      <c r="BI231">
        <v>20</v>
      </c>
      <c r="BJ231">
        <v>1236</v>
      </c>
      <c r="BK231">
        <v>544</v>
      </c>
      <c r="BL231">
        <v>1799</v>
      </c>
      <c r="BM231">
        <v>37</v>
      </c>
      <c r="BN231">
        <v>0</v>
      </c>
      <c r="BO231">
        <v>0</v>
      </c>
      <c r="BP231">
        <v>0</v>
      </c>
      <c r="BQ231">
        <v>0</v>
      </c>
      <c r="BR231">
        <v>24</v>
      </c>
      <c r="BS231">
        <v>0</v>
      </c>
      <c r="BT231">
        <v>87</v>
      </c>
      <c r="BU231">
        <v>96</v>
      </c>
      <c r="BV231">
        <v>2</v>
      </c>
      <c r="BW231">
        <v>25</v>
      </c>
      <c r="BX231">
        <v>1</v>
      </c>
      <c r="BY231">
        <v>94</v>
      </c>
      <c r="BZ231">
        <v>0</v>
      </c>
      <c r="CA231">
        <v>0</v>
      </c>
      <c r="CB231">
        <v>52</v>
      </c>
      <c r="CC231">
        <v>1</v>
      </c>
      <c r="CD231">
        <v>186</v>
      </c>
      <c r="CE231">
        <v>339</v>
      </c>
      <c r="CF231">
        <v>357</v>
      </c>
      <c r="CG231">
        <v>66</v>
      </c>
      <c r="CH231">
        <v>12</v>
      </c>
      <c r="CI231">
        <v>975</v>
      </c>
    </row>
    <row r="232" spans="1:87" x14ac:dyDescent="0.25">
      <c r="A232" t="s">
        <v>728</v>
      </c>
      <c r="B232" t="s">
        <v>732</v>
      </c>
      <c r="C232" t="s">
        <v>737</v>
      </c>
      <c r="D232" s="1">
        <v>44872</v>
      </c>
      <c r="E232">
        <v>89</v>
      </c>
      <c r="F232">
        <v>1</v>
      </c>
      <c r="G232">
        <v>0</v>
      </c>
      <c r="H232">
        <v>1</v>
      </c>
      <c r="I232">
        <v>11</v>
      </c>
      <c r="J232">
        <v>4</v>
      </c>
      <c r="K232">
        <v>1</v>
      </c>
      <c r="L232">
        <v>0</v>
      </c>
      <c r="M232">
        <v>0</v>
      </c>
      <c r="N232">
        <v>254</v>
      </c>
      <c r="O232">
        <v>4</v>
      </c>
      <c r="P232">
        <v>21</v>
      </c>
      <c r="Q232">
        <v>6</v>
      </c>
      <c r="R232">
        <v>770</v>
      </c>
      <c r="S232">
        <v>13</v>
      </c>
      <c r="T232">
        <v>119</v>
      </c>
      <c r="U232">
        <v>30</v>
      </c>
      <c r="V232">
        <v>675</v>
      </c>
      <c r="W232">
        <v>11</v>
      </c>
      <c r="X232">
        <v>143</v>
      </c>
      <c r="Y232">
        <v>57</v>
      </c>
      <c r="Z232">
        <v>150</v>
      </c>
      <c r="AA232">
        <v>4</v>
      </c>
      <c r="AB232">
        <v>14</v>
      </c>
      <c r="AC232">
        <v>9</v>
      </c>
      <c r="AD232">
        <v>15</v>
      </c>
      <c r="AE232">
        <v>1</v>
      </c>
      <c r="AF232">
        <v>0</v>
      </c>
      <c r="AG232">
        <v>0</v>
      </c>
      <c r="AH232">
        <v>0</v>
      </c>
      <c r="AI232">
        <v>0</v>
      </c>
      <c r="AJ232">
        <v>0</v>
      </c>
      <c r="AK232">
        <v>0</v>
      </c>
      <c r="AL232">
        <v>0</v>
      </c>
      <c r="AM232">
        <v>0</v>
      </c>
      <c r="AN232">
        <v>0</v>
      </c>
      <c r="AO232">
        <v>0</v>
      </c>
      <c r="AP232">
        <v>0</v>
      </c>
      <c r="AQ232">
        <v>0</v>
      </c>
      <c r="AR232">
        <v>0</v>
      </c>
      <c r="AS232">
        <v>0</v>
      </c>
      <c r="AT232">
        <v>0</v>
      </c>
      <c r="AU232">
        <v>0</v>
      </c>
      <c r="AV232">
        <v>0</v>
      </c>
      <c r="AW232">
        <v>0</v>
      </c>
      <c r="AX232">
        <v>0</v>
      </c>
      <c r="AY232">
        <v>0</v>
      </c>
      <c r="AZ232">
        <v>68</v>
      </c>
      <c r="BA232">
        <v>1</v>
      </c>
      <c r="BB232">
        <v>220</v>
      </c>
      <c r="BC232">
        <v>577</v>
      </c>
      <c r="BD232">
        <v>445</v>
      </c>
      <c r="BE232">
        <v>118</v>
      </c>
      <c r="BF232">
        <v>14</v>
      </c>
      <c r="BG232">
        <v>3920</v>
      </c>
      <c r="BH232">
        <v>0</v>
      </c>
      <c r="BI232">
        <v>57</v>
      </c>
      <c r="BJ232">
        <v>1081</v>
      </c>
      <c r="BK232">
        <v>509</v>
      </c>
      <c r="BL232">
        <v>2154</v>
      </c>
      <c r="BM232">
        <v>39</v>
      </c>
      <c r="BN232">
        <v>0</v>
      </c>
      <c r="BO232">
        <v>0</v>
      </c>
      <c r="BP232">
        <v>0</v>
      </c>
      <c r="BQ232">
        <v>0</v>
      </c>
      <c r="BR232">
        <v>30</v>
      </c>
      <c r="BS232">
        <v>1</v>
      </c>
      <c r="BT232">
        <v>88</v>
      </c>
      <c r="BU232">
        <v>71</v>
      </c>
      <c r="BV232">
        <v>6</v>
      </c>
      <c r="BW232">
        <v>49</v>
      </c>
      <c r="BX232">
        <v>1</v>
      </c>
      <c r="BY232">
        <v>130</v>
      </c>
      <c r="BZ232">
        <v>0</v>
      </c>
      <c r="CA232">
        <v>0</v>
      </c>
      <c r="CB232">
        <v>57</v>
      </c>
      <c r="CC232">
        <v>1</v>
      </c>
      <c r="CD232">
        <v>193</v>
      </c>
      <c r="CE232">
        <v>408</v>
      </c>
      <c r="CF232">
        <v>288</v>
      </c>
      <c r="CG232">
        <v>83</v>
      </c>
      <c r="CH232">
        <v>11</v>
      </c>
      <c r="CI232">
        <v>1346</v>
      </c>
    </row>
    <row r="233" spans="1:87" x14ac:dyDescent="0.25">
      <c r="A233" t="s">
        <v>728</v>
      </c>
      <c r="B233" t="s">
        <v>738</v>
      </c>
      <c r="C233" t="s">
        <v>739</v>
      </c>
      <c r="D233" s="1">
        <v>44872</v>
      </c>
      <c r="E233">
        <v>89</v>
      </c>
      <c r="F233">
        <v>2</v>
      </c>
      <c r="G233">
        <v>0</v>
      </c>
      <c r="H233">
        <v>2</v>
      </c>
      <c r="I233">
        <v>11</v>
      </c>
      <c r="J233">
        <v>2</v>
      </c>
      <c r="K233">
        <v>1</v>
      </c>
      <c r="L233">
        <v>0</v>
      </c>
      <c r="M233">
        <v>0</v>
      </c>
      <c r="N233">
        <v>391</v>
      </c>
      <c r="O233">
        <v>6</v>
      </c>
      <c r="P233">
        <v>14</v>
      </c>
      <c r="Q233">
        <v>5</v>
      </c>
      <c r="R233">
        <v>737</v>
      </c>
      <c r="S233">
        <v>9</v>
      </c>
      <c r="T233">
        <v>107</v>
      </c>
      <c r="U233">
        <v>19</v>
      </c>
      <c r="V233">
        <v>770</v>
      </c>
      <c r="W233">
        <v>5</v>
      </c>
      <c r="X233">
        <v>120</v>
      </c>
      <c r="Y233">
        <v>78</v>
      </c>
      <c r="Z233">
        <v>180</v>
      </c>
      <c r="AA233">
        <v>1</v>
      </c>
      <c r="AB233">
        <v>33</v>
      </c>
      <c r="AC233">
        <v>5</v>
      </c>
      <c r="AD233">
        <v>29</v>
      </c>
      <c r="AE233">
        <v>0</v>
      </c>
      <c r="AF233">
        <v>2</v>
      </c>
      <c r="AG233">
        <v>0</v>
      </c>
      <c r="AH233">
        <v>0</v>
      </c>
      <c r="AI233">
        <v>0</v>
      </c>
      <c r="AJ233">
        <v>0</v>
      </c>
      <c r="AK233">
        <v>0</v>
      </c>
      <c r="AL233">
        <v>0</v>
      </c>
      <c r="AM233">
        <v>0</v>
      </c>
      <c r="AN233">
        <v>0</v>
      </c>
      <c r="AO233">
        <v>0</v>
      </c>
      <c r="AP233">
        <v>0</v>
      </c>
      <c r="AQ233">
        <v>0</v>
      </c>
      <c r="AR233">
        <v>0</v>
      </c>
      <c r="AS233">
        <v>0</v>
      </c>
      <c r="AT233">
        <v>0</v>
      </c>
      <c r="AU233">
        <v>0</v>
      </c>
      <c r="AV233">
        <v>0</v>
      </c>
      <c r="AW233">
        <v>0</v>
      </c>
      <c r="AX233">
        <v>2</v>
      </c>
      <c r="AY233">
        <v>0</v>
      </c>
      <c r="AZ233">
        <v>72</v>
      </c>
      <c r="BA233">
        <v>1</v>
      </c>
      <c r="BB233">
        <v>362</v>
      </c>
      <c r="BC233">
        <v>591</v>
      </c>
      <c r="BD233">
        <v>558</v>
      </c>
      <c r="BE233">
        <v>137</v>
      </c>
      <c r="BF233">
        <v>27</v>
      </c>
      <c r="BG233">
        <v>3434</v>
      </c>
      <c r="BH233">
        <v>0</v>
      </c>
      <c r="BI233">
        <v>4</v>
      </c>
      <c r="BJ233">
        <v>602</v>
      </c>
      <c r="BK233">
        <v>673</v>
      </c>
      <c r="BL233">
        <v>2046</v>
      </c>
      <c r="BM233">
        <v>36</v>
      </c>
      <c r="BN233">
        <v>0</v>
      </c>
      <c r="BO233">
        <v>0</v>
      </c>
      <c r="BP233">
        <v>0</v>
      </c>
      <c r="BQ233">
        <v>0</v>
      </c>
      <c r="BR233">
        <v>31</v>
      </c>
      <c r="BS233">
        <v>0</v>
      </c>
      <c r="BT233">
        <v>212</v>
      </c>
      <c r="BU233">
        <v>138</v>
      </c>
      <c r="BV233">
        <v>8</v>
      </c>
      <c r="BW233">
        <v>51</v>
      </c>
      <c r="BX233">
        <v>6</v>
      </c>
      <c r="BY233">
        <v>148</v>
      </c>
      <c r="BZ233">
        <v>2</v>
      </c>
      <c r="CA233">
        <v>0</v>
      </c>
      <c r="CB233">
        <v>62</v>
      </c>
      <c r="CC233">
        <v>1</v>
      </c>
      <c r="CD233">
        <v>322</v>
      </c>
      <c r="CE233">
        <v>426</v>
      </c>
      <c r="CF233">
        <v>425</v>
      </c>
      <c r="CG233">
        <v>90</v>
      </c>
      <c r="CH233">
        <v>24</v>
      </c>
      <c r="CI233">
        <v>1270</v>
      </c>
    </row>
    <row r="234" spans="1:87" x14ac:dyDescent="0.25">
      <c r="A234" t="s">
        <v>728</v>
      </c>
      <c r="B234" t="s">
        <v>740</v>
      </c>
      <c r="C234" t="s">
        <v>741</v>
      </c>
      <c r="D234" s="1">
        <v>44872</v>
      </c>
      <c r="E234">
        <v>103</v>
      </c>
      <c r="F234">
        <v>3</v>
      </c>
      <c r="G234">
        <v>0</v>
      </c>
      <c r="H234">
        <v>2</v>
      </c>
      <c r="I234">
        <v>13</v>
      </c>
      <c r="J234">
        <v>6</v>
      </c>
      <c r="K234">
        <v>9</v>
      </c>
      <c r="L234">
        <v>0</v>
      </c>
      <c r="M234">
        <v>0</v>
      </c>
      <c r="N234">
        <v>437</v>
      </c>
      <c r="O234">
        <v>10</v>
      </c>
      <c r="P234">
        <v>12</v>
      </c>
      <c r="Q234">
        <v>49</v>
      </c>
      <c r="R234">
        <v>902</v>
      </c>
      <c r="S234">
        <v>9</v>
      </c>
      <c r="T234">
        <v>115</v>
      </c>
      <c r="U234">
        <v>53</v>
      </c>
      <c r="V234">
        <v>965</v>
      </c>
      <c r="W234">
        <v>10</v>
      </c>
      <c r="X234">
        <v>89</v>
      </c>
      <c r="Y234">
        <v>193</v>
      </c>
      <c r="Z234">
        <v>150</v>
      </c>
      <c r="AA234">
        <v>1</v>
      </c>
      <c r="AB234">
        <v>21</v>
      </c>
      <c r="AC234">
        <v>21</v>
      </c>
      <c r="AD234">
        <v>41</v>
      </c>
      <c r="AE234">
        <v>2</v>
      </c>
      <c r="AF234">
        <v>1</v>
      </c>
      <c r="AG234">
        <v>2</v>
      </c>
      <c r="AH234">
        <v>0</v>
      </c>
      <c r="AI234">
        <v>0</v>
      </c>
      <c r="AJ234">
        <v>0</v>
      </c>
      <c r="AK234">
        <v>0</v>
      </c>
      <c r="AL234">
        <v>0</v>
      </c>
      <c r="AM234">
        <v>0</v>
      </c>
      <c r="AN234">
        <v>0</v>
      </c>
      <c r="AO234">
        <v>0</v>
      </c>
      <c r="AP234">
        <v>0</v>
      </c>
      <c r="AQ234">
        <v>0</v>
      </c>
      <c r="AR234">
        <v>0</v>
      </c>
      <c r="AS234">
        <v>0</v>
      </c>
      <c r="AT234">
        <v>0</v>
      </c>
      <c r="AU234">
        <v>0</v>
      </c>
      <c r="AV234">
        <v>0</v>
      </c>
      <c r="AW234">
        <v>0</v>
      </c>
      <c r="AX234">
        <v>3</v>
      </c>
      <c r="AY234">
        <v>0</v>
      </c>
      <c r="AZ234">
        <v>78</v>
      </c>
      <c r="BA234">
        <v>9</v>
      </c>
      <c r="BB234">
        <v>361</v>
      </c>
      <c r="BC234">
        <v>705</v>
      </c>
      <c r="BD234">
        <v>653</v>
      </c>
      <c r="BE234">
        <v>104</v>
      </c>
      <c r="BF234">
        <v>34</v>
      </c>
      <c r="BG234">
        <v>3274</v>
      </c>
      <c r="BH234">
        <v>0</v>
      </c>
      <c r="BI234">
        <v>10</v>
      </c>
      <c r="BJ234">
        <v>700</v>
      </c>
      <c r="BK234">
        <v>687</v>
      </c>
      <c r="BL234">
        <v>1751</v>
      </c>
      <c r="BM234">
        <v>48</v>
      </c>
      <c r="BN234">
        <v>2</v>
      </c>
      <c r="BO234">
        <v>0</v>
      </c>
      <c r="BP234">
        <v>1</v>
      </c>
      <c r="BQ234">
        <v>0</v>
      </c>
      <c r="BR234">
        <v>37</v>
      </c>
      <c r="BS234">
        <v>9</v>
      </c>
      <c r="BT234">
        <v>192</v>
      </c>
      <c r="BU234">
        <v>163</v>
      </c>
      <c r="BV234">
        <v>4</v>
      </c>
      <c r="BW234">
        <v>40</v>
      </c>
      <c r="BX234">
        <v>4</v>
      </c>
      <c r="BY234">
        <v>168</v>
      </c>
      <c r="BZ234">
        <v>2</v>
      </c>
      <c r="CA234">
        <v>0</v>
      </c>
      <c r="CB234">
        <v>71</v>
      </c>
      <c r="CC234">
        <v>9</v>
      </c>
      <c r="CD234">
        <v>333</v>
      </c>
      <c r="CE234">
        <v>514</v>
      </c>
      <c r="CF234">
        <v>529</v>
      </c>
      <c r="CG234">
        <v>71</v>
      </c>
      <c r="CH234">
        <v>33</v>
      </c>
      <c r="CI234">
        <v>1059</v>
      </c>
    </row>
    <row r="235" spans="1:87" x14ac:dyDescent="0.25">
      <c r="A235" t="s">
        <v>728</v>
      </c>
      <c r="B235" t="s">
        <v>732</v>
      </c>
      <c r="C235" t="s">
        <v>742</v>
      </c>
      <c r="D235" s="1">
        <v>44872</v>
      </c>
      <c r="E235">
        <v>56</v>
      </c>
      <c r="F235">
        <v>0</v>
      </c>
      <c r="G235">
        <v>0</v>
      </c>
      <c r="H235">
        <v>0</v>
      </c>
      <c r="I235">
        <v>4</v>
      </c>
      <c r="J235">
        <v>2</v>
      </c>
      <c r="K235">
        <v>3</v>
      </c>
      <c r="L235">
        <v>0</v>
      </c>
      <c r="M235">
        <v>0</v>
      </c>
      <c r="N235">
        <v>188</v>
      </c>
      <c r="O235">
        <v>9</v>
      </c>
      <c r="P235">
        <v>8</v>
      </c>
      <c r="Q235">
        <v>2</v>
      </c>
      <c r="R235">
        <v>366</v>
      </c>
      <c r="S235">
        <v>2</v>
      </c>
      <c r="T235">
        <v>45</v>
      </c>
      <c r="U235">
        <v>15</v>
      </c>
      <c r="V235">
        <v>409</v>
      </c>
      <c r="W235">
        <v>0</v>
      </c>
      <c r="X235">
        <v>55</v>
      </c>
      <c r="Y235">
        <v>64</v>
      </c>
      <c r="Z235">
        <v>55</v>
      </c>
      <c r="AA235">
        <v>0</v>
      </c>
      <c r="AB235">
        <v>5</v>
      </c>
      <c r="AC235">
        <v>8</v>
      </c>
      <c r="AD235">
        <v>22</v>
      </c>
      <c r="AE235">
        <v>1</v>
      </c>
      <c r="AF235">
        <v>0</v>
      </c>
      <c r="AG235">
        <v>0</v>
      </c>
      <c r="AH235">
        <v>0</v>
      </c>
      <c r="AI235">
        <v>0</v>
      </c>
      <c r="AJ235">
        <v>0</v>
      </c>
      <c r="AK235">
        <v>0</v>
      </c>
      <c r="AL235">
        <v>0</v>
      </c>
      <c r="AM235">
        <v>0</v>
      </c>
      <c r="AN235">
        <v>0</v>
      </c>
      <c r="AO235">
        <v>0</v>
      </c>
      <c r="AP235">
        <v>0</v>
      </c>
      <c r="AQ235">
        <v>0</v>
      </c>
      <c r="AR235">
        <v>0</v>
      </c>
      <c r="AS235">
        <v>0</v>
      </c>
      <c r="AT235">
        <v>0</v>
      </c>
      <c r="AU235">
        <v>0</v>
      </c>
      <c r="AV235">
        <v>0</v>
      </c>
      <c r="AW235">
        <v>0</v>
      </c>
      <c r="AX235">
        <v>0</v>
      </c>
      <c r="AY235">
        <v>0</v>
      </c>
      <c r="AZ235">
        <v>47</v>
      </c>
      <c r="BA235">
        <v>3</v>
      </c>
      <c r="BB235">
        <v>165</v>
      </c>
      <c r="BC235">
        <v>294</v>
      </c>
      <c r="BD235">
        <v>281</v>
      </c>
      <c r="BE235">
        <v>42</v>
      </c>
      <c r="BF235">
        <v>21</v>
      </c>
      <c r="BG235">
        <v>1810</v>
      </c>
      <c r="BH235">
        <v>0</v>
      </c>
      <c r="BI235">
        <v>2</v>
      </c>
      <c r="BJ235">
        <v>339</v>
      </c>
      <c r="BK235">
        <v>406</v>
      </c>
      <c r="BL235">
        <v>1002</v>
      </c>
      <c r="BM235">
        <v>22</v>
      </c>
      <c r="BN235">
        <v>0</v>
      </c>
      <c r="BO235">
        <v>0</v>
      </c>
      <c r="BP235">
        <v>0</v>
      </c>
      <c r="BQ235">
        <v>0</v>
      </c>
      <c r="BR235">
        <v>17</v>
      </c>
      <c r="BS235">
        <v>3</v>
      </c>
      <c r="BT235">
        <v>83</v>
      </c>
      <c r="BU235">
        <v>64</v>
      </c>
      <c r="BV235">
        <v>2</v>
      </c>
      <c r="BW235">
        <v>26</v>
      </c>
      <c r="BX235">
        <v>5</v>
      </c>
      <c r="BY235">
        <v>67</v>
      </c>
      <c r="BZ235">
        <v>0</v>
      </c>
      <c r="CA235">
        <v>0</v>
      </c>
      <c r="CB235">
        <v>39</v>
      </c>
      <c r="CC235">
        <v>3</v>
      </c>
      <c r="CD235">
        <v>153</v>
      </c>
      <c r="CE235">
        <v>226</v>
      </c>
      <c r="CF235">
        <v>211</v>
      </c>
      <c r="CG235">
        <v>29</v>
      </c>
      <c r="CH235">
        <v>20</v>
      </c>
      <c r="CI235">
        <v>618</v>
      </c>
    </row>
    <row r="236" spans="1:87" x14ac:dyDescent="0.25">
      <c r="A236" t="s">
        <v>728</v>
      </c>
      <c r="B236" t="s">
        <v>738</v>
      </c>
      <c r="C236" t="s">
        <v>743</v>
      </c>
      <c r="D236" s="1">
        <v>44872</v>
      </c>
      <c r="E236">
        <v>25</v>
      </c>
      <c r="F236">
        <v>0</v>
      </c>
      <c r="G236">
        <v>0</v>
      </c>
      <c r="H236">
        <v>0</v>
      </c>
      <c r="I236">
        <v>2</v>
      </c>
      <c r="J236">
        <v>2</v>
      </c>
      <c r="K236">
        <v>0</v>
      </c>
      <c r="L236">
        <v>0</v>
      </c>
      <c r="M236">
        <v>0</v>
      </c>
      <c r="N236">
        <v>109</v>
      </c>
      <c r="O236">
        <v>8</v>
      </c>
      <c r="P236">
        <v>8</v>
      </c>
      <c r="Q236">
        <v>1</v>
      </c>
      <c r="R236">
        <v>238</v>
      </c>
      <c r="S236">
        <v>13</v>
      </c>
      <c r="T236">
        <v>38</v>
      </c>
      <c r="U236">
        <v>7</v>
      </c>
      <c r="V236">
        <v>303</v>
      </c>
      <c r="W236">
        <v>7</v>
      </c>
      <c r="X236">
        <v>76</v>
      </c>
      <c r="Y236">
        <v>49</v>
      </c>
      <c r="Z236">
        <v>57</v>
      </c>
      <c r="AA236">
        <v>5</v>
      </c>
      <c r="AB236">
        <v>8</v>
      </c>
      <c r="AC236">
        <v>4</v>
      </c>
      <c r="AD236">
        <v>11</v>
      </c>
      <c r="AE236">
        <v>0</v>
      </c>
      <c r="AF236">
        <v>0</v>
      </c>
      <c r="AG236">
        <v>0</v>
      </c>
      <c r="AH236">
        <v>0</v>
      </c>
      <c r="AI236">
        <v>0</v>
      </c>
      <c r="AJ236">
        <v>0</v>
      </c>
      <c r="AK236">
        <v>0</v>
      </c>
      <c r="AL236">
        <v>0</v>
      </c>
      <c r="AM236">
        <v>0</v>
      </c>
      <c r="AN236">
        <v>0</v>
      </c>
      <c r="AO236">
        <v>0</v>
      </c>
      <c r="AP236">
        <v>0</v>
      </c>
      <c r="AQ236">
        <v>0</v>
      </c>
      <c r="AR236">
        <v>0</v>
      </c>
      <c r="AS236">
        <v>0</v>
      </c>
      <c r="AT236">
        <v>0</v>
      </c>
      <c r="AU236">
        <v>0</v>
      </c>
      <c r="AV236">
        <v>0</v>
      </c>
      <c r="AW236">
        <v>0</v>
      </c>
      <c r="AX236">
        <v>0</v>
      </c>
      <c r="AY236">
        <v>0</v>
      </c>
      <c r="AZ236">
        <v>21</v>
      </c>
      <c r="BA236">
        <v>0</v>
      </c>
      <c r="BB236">
        <v>91</v>
      </c>
      <c r="BC236">
        <v>173</v>
      </c>
      <c r="BD236">
        <v>162</v>
      </c>
      <c r="BE236">
        <v>37</v>
      </c>
      <c r="BF236">
        <v>10</v>
      </c>
      <c r="BG236">
        <v>1049</v>
      </c>
      <c r="BH236">
        <v>0</v>
      </c>
      <c r="BI236">
        <v>35</v>
      </c>
      <c r="BJ236">
        <v>299</v>
      </c>
      <c r="BK236">
        <v>263</v>
      </c>
      <c r="BL236">
        <v>410</v>
      </c>
      <c r="BM236">
        <v>6</v>
      </c>
      <c r="BN236">
        <v>0</v>
      </c>
      <c r="BO236">
        <v>0</v>
      </c>
      <c r="BP236">
        <v>0</v>
      </c>
      <c r="BQ236">
        <v>0</v>
      </c>
      <c r="BR236">
        <v>6</v>
      </c>
      <c r="BS236">
        <v>0</v>
      </c>
      <c r="BT236">
        <v>38</v>
      </c>
      <c r="BU236">
        <v>26</v>
      </c>
      <c r="BV236">
        <v>1</v>
      </c>
      <c r="BW236">
        <v>4</v>
      </c>
      <c r="BX236">
        <v>2</v>
      </c>
      <c r="BY236">
        <v>35</v>
      </c>
      <c r="BZ236">
        <v>0</v>
      </c>
      <c r="CA236">
        <v>0</v>
      </c>
      <c r="CB236">
        <v>17</v>
      </c>
      <c r="CC236">
        <v>0</v>
      </c>
      <c r="CD236">
        <v>77</v>
      </c>
      <c r="CE236">
        <v>104</v>
      </c>
      <c r="CF236">
        <v>112</v>
      </c>
      <c r="CG236">
        <v>20</v>
      </c>
      <c r="CH236">
        <v>9</v>
      </c>
      <c r="CI236">
        <v>179</v>
      </c>
    </row>
    <row r="237" spans="1:87" x14ac:dyDescent="0.25">
      <c r="A237" t="s">
        <v>728</v>
      </c>
      <c r="B237" t="s">
        <v>740</v>
      </c>
      <c r="C237" t="s">
        <v>744</v>
      </c>
      <c r="D237" s="1">
        <v>44872</v>
      </c>
      <c r="E237">
        <v>69</v>
      </c>
      <c r="F237">
        <v>1</v>
      </c>
      <c r="G237">
        <v>0</v>
      </c>
      <c r="H237">
        <v>2</v>
      </c>
      <c r="I237">
        <v>4</v>
      </c>
      <c r="J237">
        <v>2</v>
      </c>
      <c r="K237">
        <v>1</v>
      </c>
      <c r="L237">
        <v>0</v>
      </c>
      <c r="M237">
        <v>0</v>
      </c>
      <c r="N237">
        <v>171</v>
      </c>
      <c r="O237">
        <v>13</v>
      </c>
      <c r="P237">
        <v>5</v>
      </c>
      <c r="Q237">
        <v>7</v>
      </c>
      <c r="R237">
        <v>782</v>
      </c>
      <c r="S237">
        <v>14</v>
      </c>
      <c r="T237">
        <v>92</v>
      </c>
      <c r="U237">
        <v>36</v>
      </c>
      <c r="V237">
        <v>632</v>
      </c>
      <c r="W237">
        <v>16</v>
      </c>
      <c r="X237">
        <v>104</v>
      </c>
      <c r="Y237">
        <v>62</v>
      </c>
      <c r="Z237">
        <v>208</v>
      </c>
      <c r="AA237">
        <v>1</v>
      </c>
      <c r="AB237">
        <v>28</v>
      </c>
      <c r="AC237">
        <v>14</v>
      </c>
      <c r="AD237">
        <v>20</v>
      </c>
      <c r="AE237">
        <v>0</v>
      </c>
      <c r="AF237">
        <v>0</v>
      </c>
      <c r="AG237">
        <v>0</v>
      </c>
      <c r="AH237">
        <v>0</v>
      </c>
      <c r="AI237">
        <v>0</v>
      </c>
      <c r="AJ237">
        <v>0</v>
      </c>
      <c r="AK237">
        <v>0</v>
      </c>
      <c r="AL237">
        <v>0</v>
      </c>
      <c r="AM237">
        <v>0</v>
      </c>
      <c r="AN237">
        <v>0</v>
      </c>
      <c r="AO237">
        <v>0</v>
      </c>
      <c r="AP237">
        <v>0</v>
      </c>
      <c r="AQ237">
        <v>0</v>
      </c>
      <c r="AR237">
        <v>0</v>
      </c>
      <c r="AS237">
        <v>0</v>
      </c>
      <c r="AT237">
        <v>0</v>
      </c>
      <c r="AU237">
        <v>0</v>
      </c>
      <c r="AV237">
        <v>0</v>
      </c>
      <c r="AW237">
        <v>0</v>
      </c>
      <c r="AX237">
        <v>1</v>
      </c>
      <c r="AY237">
        <v>0</v>
      </c>
      <c r="AZ237">
        <v>60</v>
      </c>
      <c r="BA237">
        <v>1</v>
      </c>
      <c r="BB237">
        <v>144</v>
      </c>
      <c r="BC237">
        <v>626</v>
      </c>
      <c r="BD237">
        <v>438</v>
      </c>
      <c r="BE237">
        <v>154</v>
      </c>
      <c r="BF237">
        <v>20</v>
      </c>
      <c r="BG237">
        <v>3104</v>
      </c>
      <c r="BH237">
        <v>0</v>
      </c>
      <c r="BI237">
        <v>12</v>
      </c>
      <c r="BJ237">
        <v>802</v>
      </c>
      <c r="BK237">
        <v>315</v>
      </c>
      <c r="BL237">
        <v>1872</v>
      </c>
      <c r="BM237">
        <v>20</v>
      </c>
      <c r="BN237">
        <v>0</v>
      </c>
      <c r="BO237">
        <v>0</v>
      </c>
      <c r="BP237">
        <v>0</v>
      </c>
      <c r="BQ237">
        <v>0</v>
      </c>
      <c r="BR237">
        <v>16</v>
      </c>
      <c r="BS237">
        <v>0</v>
      </c>
      <c r="BT237">
        <v>70</v>
      </c>
      <c r="BU237">
        <v>90</v>
      </c>
      <c r="BV237">
        <v>5</v>
      </c>
      <c r="BW237">
        <v>57</v>
      </c>
      <c r="BX237">
        <v>1</v>
      </c>
      <c r="BY237">
        <v>121</v>
      </c>
      <c r="BZ237">
        <v>1</v>
      </c>
      <c r="CA237">
        <v>0</v>
      </c>
      <c r="CB237">
        <v>47</v>
      </c>
      <c r="CC237">
        <v>1</v>
      </c>
      <c r="CD237">
        <v>130</v>
      </c>
      <c r="CE237">
        <v>464</v>
      </c>
      <c r="CF237">
        <v>321</v>
      </c>
      <c r="CG237">
        <v>111</v>
      </c>
      <c r="CH237">
        <v>16</v>
      </c>
      <c r="CI237">
        <v>1270</v>
      </c>
    </row>
    <row r="238" spans="1:87" x14ac:dyDescent="0.25">
      <c r="A238" t="s">
        <v>728</v>
      </c>
      <c r="B238" t="s">
        <v>735</v>
      </c>
      <c r="C238" t="s">
        <v>779</v>
      </c>
      <c r="D238" s="1">
        <v>44872</v>
      </c>
      <c r="E238">
        <v>68</v>
      </c>
      <c r="F238">
        <v>7</v>
      </c>
      <c r="G238">
        <v>0</v>
      </c>
      <c r="H238">
        <v>1</v>
      </c>
      <c r="I238">
        <v>2</v>
      </c>
      <c r="J238">
        <v>1</v>
      </c>
      <c r="K238">
        <v>3</v>
      </c>
      <c r="L238">
        <v>0</v>
      </c>
      <c r="M238">
        <v>0</v>
      </c>
      <c r="N238">
        <v>474</v>
      </c>
      <c r="O238">
        <v>18</v>
      </c>
      <c r="P238">
        <v>12</v>
      </c>
      <c r="Q238">
        <v>6</v>
      </c>
      <c r="R238">
        <v>527</v>
      </c>
      <c r="S238">
        <v>10</v>
      </c>
      <c r="T238">
        <v>58</v>
      </c>
      <c r="U238">
        <v>19</v>
      </c>
      <c r="V238">
        <v>552</v>
      </c>
      <c r="W238">
        <v>23</v>
      </c>
      <c r="X238">
        <v>38</v>
      </c>
      <c r="Y238">
        <v>14</v>
      </c>
      <c r="Z238">
        <v>84</v>
      </c>
      <c r="AA238">
        <v>2</v>
      </c>
      <c r="AB238">
        <v>15</v>
      </c>
      <c r="AC238">
        <v>4</v>
      </c>
      <c r="AD238">
        <v>64</v>
      </c>
      <c r="AE238">
        <v>0</v>
      </c>
      <c r="AF238">
        <v>0</v>
      </c>
      <c r="AG238">
        <v>1</v>
      </c>
      <c r="AH238">
        <v>0</v>
      </c>
      <c r="AI238">
        <v>0</v>
      </c>
      <c r="AJ238">
        <v>0</v>
      </c>
      <c r="AK238">
        <v>0</v>
      </c>
      <c r="AL238">
        <v>0</v>
      </c>
      <c r="AM238">
        <v>0</v>
      </c>
      <c r="AN238">
        <v>0</v>
      </c>
      <c r="AO238">
        <v>0</v>
      </c>
      <c r="AP238">
        <v>0</v>
      </c>
      <c r="AQ238">
        <v>0</v>
      </c>
      <c r="AR238">
        <v>0</v>
      </c>
      <c r="AS238">
        <v>0</v>
      </c>
      <c r="AT238">
        <v>0</v>
      </c>
      <c r="AU238">
        <v>0</v>
      </c>
      <c r="AV238">
        <v>0</v>
      </c>
      <c r="AW238">
        <v>0</v>
      </c>
      <c r="AX238">
        <v>7</v>
      </c>
      <c r="AY238">
        <v>0</v>
      </c>
      <c r="AZ238">
        <v>64</v>
      </c>
      <c r="BA238">
        <v>3</v>
      </c>
      <c r="BB238">
        <v>437</v>
      </c>
      <c r="BC238">
        <v>426</v>
      </c>
      <c r="BD238">
        <v>466</v>
      </c>
      <c r="BE238">
        <v>61</v>
      </c>
      <c r="BF238">
        <v>63</v>
      </c>
      <c r="BG238">
        <v>1367</v>
      </c>
      <c r="BH238">
        <v>0</v>
      </c>
      <c r="BI238">
        <v>18</v>
      </c>
      <c r="BJ238">
        <v>279</v>
      </c>
      <c r="BK238">
        <v>164</v>
      </c>
      <c r="BL238">
        <v>858</v>
      </c>
      <c r="BM238">
        <v>49</v>
      </c>
      <c r="BN238">
        <v>5</v>
      </c>
      <c r="BO238">
        <v>0</v>
      </c>
      <c r="BP238">
        <v>4</v>
      </c>
      <c r="BQ238">
        <v>0</v>
      </c>
      <c r="BR238">
        <v>41</v>
      </c>
      <c r="BS238">
        <v>1</v>
      </c>
      <c r="BT238">
        <v>291</v>
      </c>
      <c r="BU238">
        <v>142</v>
      </c>
      <c r="BV238">
        <v>1</v>
      </c>
      <c r="BW238">
        <v>13</v>
      </c>
      <c r="BX238">
        <v>14</v>
      </c>
      <c r="BY238">
        <v>143</v>
      </c>
      <c r="BZ238">
        <v>5</v>
      </c>
      <c r="CA238">
        <v>0</v>
      </c>
      <c r="CB238">
        <v>60</v>
      </c>
      <c r="CC238">
        <v>3</v>
      </c>
      <c r="CD238">
        <v>426</v>
      </c>
      <c r="CE238">
        <v>345</v>
      </c>
      <c r="CF238">
        <v>408</v>
      </c>
      <c r="CG238">
        <v>39</v>
      </c>
      <c r="CH238">
        <v>59</v>
      </c>
      <c r="CI238">
        <v>522</v>
      </c>
    </row>
    <row r="239" spans="1:87" x14ac:dyDescent="0.25">
      <c r="A239" t="s">
        <v>728</v>
      </c>
      <c r="B239" t="s">
        <v>738</v>
      </c>
      <c r="C239" t="s">
        <v>745</v>
      </c>
      <c r="D239" s="1">
        <v>44872</v>
      </c>
      <c r="E239">
        <v>58</v>
      </c>
      <c r="F239">
        <v>1</v>
      </c>
      <c r="G239">
        <v>0</v>
      </c>
      <c r="H239">
        <v>5</v>
      </c>
      <c r="I239">
        <v>2</v>
      </c>
      <c r="J239">
        <v>1</v>
      </c>
      <c r="K239">
        <v>7</v>
      </c>
      <c r="L239">
        <v>0</v>
      </c>
      <c r="M239">
        <v>0</v>
      </c>
      <c r="N239">
        <v>208</v>
      </c>
      <c r="O239">
        <v>14</v>
      </c>
      <c r="P239">
        <v>4</v>
      </c>
      <c r="Q239">
        <v>1</v>
      </c>
      <c r="R239">
        <v>552</v>
      </c>
      <c r="S239">
        <v>53</v>
      </c>
      <c r="T239">
        <v>83</v>
      </c>
      <c r="U239">
        <v>30</v>
      </c>
      <c r="V239">
        <v>471</v>
      </c>
      <c r="W239">
        <v>9</v>
      </c>
      <c r="X239">
        <v>133</v>
      </c>
      <c r="Y239">
        <v>20</v>
      </c>
      <c r="Z239">
        <v>63</v>
      </c>
      <c r="AA239">
        <v>0</v>
      </c>
      <c r="AB239">
        <v>13</v>
      </c>
      <c r="AC239">
        <v>10</v>
      </c>
      <c r="AD239">
        <v>11</v>
      </c>
      <c r="AE239">
        <v>1</v>
      </c>
      <c r="AF239">
        <v>0</v>
      </c>
      <c r="AG239">
        <v>0</v>
      </c>
      <c r="AH239">
        <v>0</v>
      </c>
      <c r="AI239">
        <v>0</v>
      </c>
      <c r="AJ239">
        <v>0</v>
      </c>
      <c r="AK239">
        <v>0</v>
      </c>
      <c r="AL239">
        <v>0</v>
      </c>
      <c r="AM239">
        <v>0</v>
      </c>
      <c r="AN239">
        <v>0</v>
      </c>
      <c r="AO239">
        <v>0</v>
      </c>
      <c r="AP239">
        <v>0</v>
      </c>
      <c r="AQ239">
        <v>0</v>
      </c>
      <c r="AR239">
        <v>0</v>
      </c>
      <c r="AS239">
        <v>0</v>
      </c>
      <c r="AT239">
        <v>0</v>
      </c>
      <c r="AU239">
        <v>0</v>
      </c>
      <c r="AV239">
        <v>0</v>
      </c>
      <c r="AW239">
        <v>0</v>
      </c>
      <c r="AX239">
        <v>1</v>
      </c>
      <c r="AY239">
        <v>0</v>
      </c>
      <c r="AZ239">
        <v>47</v>
      </c>
      <c r="BA239">
        <v>7</v>
      </c>
      <c r="BB239">
        <v>186</v>
      </c>
      <c r="BC239">
        <v>367</v>
      </c>
      <c r="BD239">
        <v>301</v>
      </c>
      <c r="BE239">
        <v>40</v>
      </c>
      <c r="BF239">
        <v>10</v>
      </c>
      <c r="BG239">
        <v>1820</v>
      </c>
      <c r="BH239">
        <v>0</v>
      </c>
      <c r="BI239">
        <v>12</v>
      </c>
      <c r="BJ239">
        <v>684</v>
      </c>
      <c r="BK239">
        <v>239</v>
      </c>
      <c r="BL239">
        <v>834</v>
      </c>
      <c r="BM239">
        <v>24</v>
      </c>
      <c r="BN239">
        <v>0</v>
      </c>
      <c r="BO239">
        <v>0</v>
      </c>
      <c r="BP239">
        <v>0</v>
      </c>
      <c r="BQ239">
        <v>0</v>
      </c>
      <c r="BR239">
        <v>20</v>
      </c>
      <c r="BS239">
        <v>6</v>
      </c>
      <c r="BT239">
        <v>109</v>
      </c>
      <c r="BU239">
        <v>78</v>
      </c>
      <c r="BV239">
        <v>4</v>
      </c>
      <c r="BW239">
        <v>14</v>
      </c>
      <c r="BX239">
        <v>2</v>
      </c>
      <c r="BY239">
        <v>82</v>
      </c>
      <c r="BZ239">
        <v>0</v>
      </c>
      <c r="CA239">
        <v>0</v>
      </c>
      <c r="CB239">
        <v>34</v>
      </c>
      <c r="CC239">
        <v>7</v>
      </c>
      <c r="CD239">
        <v>164</v>
      </c>
      <c r="CE239">
        <v>247</v>
      </c>
      <c r="CF239">
        <v>202</v>
      </c>
      <c r="CG239">
        <v>20</v>
      </c>
      <c r="CH239">
        <v>8</v>
      </c>
      <c r="CI239">
        <v>410</v>
      </c>
    </row>
    <row r="240" spans="1:87" x14ac:dyDescent="0.25">
      <c r="A240" t="s">
        <v>728</v>
      </c>
      <c r="B240" t="s">
        <v>735</v>
      </c>
      <c r="C240" t="s">
        <v>780</v>
      </c>
      <c r="D240" s="1">
        <v>44872</v>
      </c>
      <c r="E240">
        <v>129</v>
      </c>
      <c r="F240">
        <v>3</v>
      </c>
      <c r="G240">
        <v>1</v>
      </c>
      <c r="H240">
        <v>4</v>
      </c>
      <c r="I240">
        <v>17</v>
      </c>
      <c r="J240">
        <v>4</v>
      </c>
      <c r="K240">
        <v>0</v>
      </c>
      <c r="L240">
        <v>0</v>
      </c>
      <c r="M240">
        <v>0</v>
      </c>
      <c r="N240">
        <v>728</v>
      </c>
      <c r="O240">
        <v>48</v>
      </c>
      <c r="P240">
        <v>42</v>
      </c>
      <c r="Q240">
        <v>24</v>
      </c>
      <c r="R240">
        <v>1174</v>
      </c>
      <c r="S240">
        <v>28</v>
      </c>
      <c r="T240">
        <v>204</v>
      </c>
      <c r="U240">
        <v>26</v>
      </c>
      <c r="V240">
        <v>1281</v>
      </c>
      <c r="W240">
        <v>24</v>
      </c>
      <c r="X240">
        <v>195</v>
      </c>
      <c r="Y240">
        <v>57</v>
      </c>
      <c r="Z240">
        <v>178</v>
      </c>
      <c r="AA240">
        <v>4</v>
      </c>
      <c r="AB240">
        <v>33</v>
      </c>
      <c r="AC240">
        <v>5</v>
      </c>
      <c r="AD240">
        <v>89</v>
      </c>
      <c r="AE240">
        <v>5</v>
      </c>
      <c r="AF240">
        <v>2</v>
      </c>
      <c r="AG240">
        <v>1</v>
      </c>
      <c r="AH240">
        <v>0</v>
      </c>
      <c r="AI240">
        <v>0</v>
      </c>
      <c r="AJ240">
        <v>0</v>
      </c>
      <c r="AK240">
        <v>0</v>
      </c>
      <c r="AL240">
        <v>0</v>
      </c>
      <c r="AM240">
        <v>0</v>
      </c>
      <c r="AN240">
        <v>0</v>
      </c>
      <c r="AO240">
        <v>0</v>
      </c>
      <c r="AP240">
        <v>0</v>
      </c>
      <c r="AQ240">
        <v>0</v>
      </c>
      <c r="AR240">
        <v>0</v>
      </c>
      <c r="AS240">
        <v>0</v>
      </c>
      <c r="AT240">
        <v>0</v>
      </c>
      <c r="AU240">
        <v>0</v>
      </c>
      <c r="AV240">
        <v>0</v>
      </c>
      <c r="AW240">
        <v>0</v>
      </c>
      <c r="AX240">
        <v>3</v>
      </c>
      <c r="AY240">
        <v>1</v>
      </c>
      <c r="AZ240">
        <v>102</v>
      </c>
      <c r="BA240">
        <v>0</v>
      </c>
      <c r="BB240">
        <v>602</v>
      </c>
      <c r="BC240">
        <v>885</v>
      </c>
      <c r="BD240">
        <v>977</v>
      </c>
      <c r="BE240">
        <v>122</v>
      </c>
      <c r="BF240">
        <v>78</v>
      </c>
      <c r="BG240">
        <v>3258</v>
      </c>
      <c r="BH240">
        <v>0</v>
      </c>
      <c r="BI240">
        <v>59</v>
      </c>
      <c r="BJ240">
        <v>975</v>
      </c>
      <c r="BK240">
        <v>212</v>
      </c>
      <c r="BL240">
        <v>1871</v>
      </c>
      <c r="BM240">
        <v>50</v>
      </c>
      <c r="BN240">
        <v>1</v>
      </c>
      <c r="BO240">
        <v>0</v>
      </c>
      <c r="BP240">
        <v>0</v>
      </c>
      <c r="BQ240">
        <v>0</v>
      </c>
      <c r="BR240">
        <v>32</v>
      </c>
      <c r="BS240">
        <v>0</v>
      </c>
      <c r="BT240">
        <v>390</v>
      </c>
      <c r="BU240">
        <v>216</v>
      </c>
      <c r="BV240">
        <v>7</v>
      </c>
      <c r="BW240">
        <v>41</v>
      </c>
      <c r="BX240">
        <v>18</v>
      </c>
      <c r="BY240">
        <v>210</v>
      </c>
      <c r="BZ240">
        <v>2</v>
      </c>
      <c r="CA240">
        <v>1</v>
      </c>
      <c r="CB240">
        <v>81</v>
      </c>
      <c r="CC240">
        <v>0</v>
      </c>
      <c r="CD240">
        <v>572</v>
      </c>
      <c r="CE240">
        <v>652</v>
      </c>
      <c r="CF240">
        <v>781</v>
      </c>
      <c r="CG240">
        <v>79</v>
      </c>
      <c r="CH240">
        <v>71</v>
      </c>
      <c r="CI240">
        <v>1113</v>
      </c>
    </row>
    <row r="241" spans="1:87" x14ac:dyDescent="0.25">
      <c r="A241" t="s">
        <v>728</v>
      </c>
      <c r="B241" t="s">
        <v>735</v>
      </c>
      <c r="C241" t="s">
        <v>746</v>
      </c>
      <c r="D241" s="1">
        <v>44872</v>
      </c>
      <c r="E241">
        <v>108</v>
      </c>
      <c r="F241">
        <v>6</v>
      </c>
      <c r="G241">
        <v>0</v>
      </c>
      <c r="H241">
        <v>2</v>
      </c>
      <c r="I241">
        <v>10</v>
      </c>
      <c r="J241">
        <v>4</v>
      </c>
      <c r="K241">
        <v>0</v>
      </c>
      <c r="L241">
        <v>0</v>
      </c>
      <c r="M241">
        <v>0</v>
      </c>
      <c r="N241">
        <v>337</v>
      </c>
      <c r="O241">
        <v>9</v>
      </c>
      <c r="P241">
        <v>13</v>
      </c>
      <c r="Q241">
        <v>19</v>
      </c>
      <c r="R241">
        <v>932</v>
      </c>
      <c r="S241">
        <v>27</v>
      </c>
      <c r="T241">
        <v>127</v>
      </c>
      <c r="U241">
        <v>37</v>
      </c>
      <c r="V241">
        <v>759</v>
      </c>
      <c r="W241">
        <v>12</v>
      </c>
      <c r="X241">
        <v>142</v>
      </c>
      <c r="Y241">
        <v>53</v>
      </c>
      <c r="Z241">
        <v>189</v>
      </c>
      <c r="AA241">
        <v>4</v>
      </c>
      <c r="AB241">
        <v>41</v>
      </c>
      <c r="AC241">
        <v>7</v>
      </c>
      <c r="AD241">
        <v>30</v>
      </c>
      <c r="AE241">
        <v>5</v>
      </c>
      <c r="AF241">
        <v>0</v>
      </c>
      <c r="AG241">
        <v>0</v>
      </c>
      <c r="AH241">
        <v>0</v>
      </c>
      <c r="AI241">
        <v>0</v>
      </c>
      <c r="AJ241">
        <v>0</v>
      </c>
      <c r="AK241">
        <v>0</v>
      </c>
      <c r="AL241">
        <v>0</v>
      </c>
      <c r="AM241">
        <v>0</v>
      </c>
      <c r="AN241">
        <v>0</v>
      </c>
      <c r="AO241">
        <v>0</v>
      </c>
      <c r="AP241">
        <v>0</v>
      </c>
      <c r="AQ241">
        <v>0</v>
      </c>
      <c r="AR241">
        <v>0</v>
      </c>
      <c r="AS241">
        <v>0</v>
      </c>
      <c r="AT241">
        <v>0</v>
      </c>
      <c r="AU241">
        <v>0</v>
      </c>
      <c r="AV241">
        <v>0</v>
      </c>
      <c r="AW241">
        <v>0</v>
      </c>
      <c r="AX241">
        <v>6</v>
      </c>
      <c r="AY241">
        <v>0</v>
      </c>
      <c r="AZ241">
        <v>91</v>
      </c>
      <c r="BA241">
        <v>0</v>
      </c>
      <c r="BB241">
        <v>291</v>
      </c>
      <c r="BC241">
        <v>708</v>
      </c>
      <c r="BD241">
        <v>536</v>
      </c>
      <c r="BE241">
        <v>132</v>
      </c>
      <c r="BF241">
        <v>25</v>
      </c>
      <c r="BG241">
        <v>2785</v>
      </c>
      <c r="BH241">
        <v>0</v>
      </c>
      <c r="BI241">
        <v>29</v>
      </c>
      <c r="BJ241">
        <v>685</v>
      </c>
      <c r="BK241">
        <v>280</v>
      </c>
      <c r="BL241">
        <v>1699</v>
      </c>
      <c r="BM241">
        <v>48</v>
      </c>
      <c r="BN241">
        <v>4</v>
      </c>
      <c r="BO241">
        <v>0</v>
      </c>
      <c r="BP241">
        <v>0</v>
      </c>
      <c r="BQ241">
        <v>0</v>
      </c>
      <c r="BR241">
        <v>25</v>
      </c>
      <c r="BS241">
        <v>0</v>
      </c>
      <c r="BT241">
        <v>77</v>
      </c>
      <c r="BU241">
        <v>116</v>
      </c>
      <c r="BV241">
        <v>8</v>
      </c>
      <c r="BW241">
        <v>34</v>
      </c>
      <c r="BX241">
        <v>4</v>
      </c>
      <c r="BY241">
        <v>149</v>
      </c>
      <c r="BZ241">
        <v>6</v>
      </c>
      <c r="CA241">
        <v>0</v>
      </c>
      <c r="CB241">
        <v>71</v>
      </c>
      <c r="CC241">
        <v>0</v>
      </c>
      <c r="CD241">
        <v>262</v>
      </c>
      <c r="CE241">
        <v>512</v>
      </c>
      <c r="CF241">
        <v>407</v>
      </c>
      <c r="CG241">
        <v>85</v>
      </c>
      <c r="CH241">
        <v>20</v>
      </c>
      <c r="CI241">
        <v>1096</v>
      </c>
    </row>
    <row r="242" spans="1:87" x14ac:dyDescent="0.25">
      <c r="A242" t="s">
        <v>728</v>
      </c>
      <c r="B242" t="s">
        <v>732</v>
      </c>
      <c r="C242" t="s">
        <v>747</v>
      </c>
      <c r="D242" s="1">
        <v>44872</v>
      </c>
      <c r="E242">
        <v>103</v>
      </c>
      <c r="F242">
        <v>2</v>
      </c>
      <c r="G242">
        <v>0</v>
      </c>
      <c r="H242">
        <v>2</v>
      </c>
      <c r="I242">
        <v>12</v>
      </c>
      <c r="J242">
        <v>3</v>
      </c>
      <c r="K242">
        <v>0</v>
      </c>
      <c r="L242">
        <v>0</v>
      </c>
      <c r="M242">
        <v>0</v>
      </c>
      <c r="N242">
        <v>482</v>
      </c>
      <c r="O242">
        <v>24</v>
      </c>
      <c r="P242">
        <v>58</v>
      </c>
      <c r="Q242">
        <v>25</v>
      </c>
      <c r="R242">
        <v>1075</v>
      </c>
      <c r="S242">
        <v>69</v>
      </c>
      <c r="T242">
        <v>134</v>
      </c>
      <c r="U242">
        <v>57</v>
      </c>
      <c r="V242">
        <v>995</v>
      </c>
      <c r="W242">
        <v>84</v>
      </c>
      <c r="X242">
        <v>147</v>
      </c>
      <c r="Y242">
        <v>137</v>
      </c>
      <c r="Z242">
        <v>189</v>
      </c>
      <c r="AA242">
        <v>11</v>
      </c>
      <c r="AB242">
        <v>44</v>
      </c>
      <c r="AC242">
        <v>14</v>
      </c>
      <c r="AD242">
        <v>33</v>
      </c>
      <c r="AE242">
        <v>1</v>
      </c>
      <c r="AF242">
        <v>2</v>
      </c>
      <c r="AG242">
        <v>1</v>
      </c>
      <c r="AH242">
        <v>0</v>
      </c>
      <c r="AI242">
        <v>0</v>
      </c>
      <c r="AJ242">
        <v>0</v>
      </c>
      <c r="AK242">
        <v>0</v>
      </c>
      <c r="AL242">
        <v>0</v>
      </c>
      <c r="AM242">
        <v>0</v>
      </c>
      <c r="AN242">
        <v>0</v>
      </c>
      <c r="AO242">
        <v>0</v>
      </c>
      <c r="AP242">
        <v>0</v>
      </c>
      <c r="AQ242">
        <v>0</v>
      </c>
      <c r="AR242">
        <v>0</v>
      </c>
      <c r="AS242">
        <v>0</v>
      </c>
      <c r="AT242">
        <v>0</v>
      </c>
      <c r="AU242">
        <v>0</v>
      </c>
      <c r="AV242">
        <v>0</v>
      </c>
      <c r="AW242">
        <v>0</v>
      </c>
      <c r="AX242">
        <v>2</v>
      </c>
      <c r="AY242">
        <v>0</v>
      </c>
      <c r="AZ242">
        <v>85</v>
      </c>
      <c r="BA242">
        <v>0</v>
      </c>
      <c r="BB242">
        <v>368</v>
      </c>
      <c r="BC242">
        <v>783</v>
      </c>
      <c r="BD242">
        <v>611</v>
      </c>
      <c r="BE242">
        <v>117</v>
      </c>
      <c r="BF242">
        <v>27</v>
      </c>
      <c r="BG242">
        <v>3699</v>
      </c>
      <c r="BH242">
        <v>0</v>
      </c>
      <c r="BI242">
        <v>235</v>
      </c>
      <c r="BJ242">
        <v>1056</v>
      </c>
      <c r="BK242">
        <v>358</v>
      </c>
      <c r="BL242">
        <v>1900</v>
      </c>
      <c r="BM242">
        <v>39</v>
      </c>
      <c r="BN242">
        <v>0</v>
      </c>
      <c r="BO242">
        <v>0</v>
      </c>
      <c r="BP242">
        <v>0</v>
      </c>
      <c r="BQ242">
        <v>0</v>
      </c>
      <c r="BR242">
        <v>26</v>
      </c>
      <c r="BS242">
        <v>0</v>
      </c>
      <c r="BT242">
        <v>191</v>
      </c>
      <c r="BU242">
        <v>123</v>
      </c>
      <c r="BV242">
        <v>5</v>
      </c>
      <c r="BW242">
        <v>51</v>
      </c>
      <c r="BX242">
        <v>4</v>
      </c>
      <c r="BY242">
        <v>171</v>
      </c>
      <c r="BZ242">
        <v>1</v>
      </c>
      <c r="CA242">
        <v>0</v>
      </c>
      <c r="CB242">
        <v>65</v>
      </c>
      <c r="CC242">
        <v>0</v>
      </c>
      <c r="CD242">
        <v>323</v>
      </c>
      <c r="CE242">
        <v>529</v>
      </c>
      <c r="CF242">
        <v>465</v>
      </c>
      <c r="CG242">
        <v>63</v>
      </c>
      <c r="CH242">
        <v>19</v>
      </c>
      <c r="CI242">
        <v>1108</v>
      </c>
    </row>
    <row r="243" spans="1:87" x14ac:dyDescent="0.25">
      <c r="A243" t="s">
        <v>728</v>
      </c>
      <c r="B243" t="s">
        <v>738</v>
      </c>
      <c r="C243" t="s">
        <v>748</v>
      </c>
      <c r="D243" s="1">
        <v>44872</v>
      </c>
      <c r="E243">
        <v>70</v>
      </c>
      <c r="F243">
        <v>4</v>
      </c>
      <c r="G243">
        <v>0</v>
      </c>
      <c r="H243">
        <v>2</v>
      </c>
      <c r="I243">
        <v>13</v>
      </c>
      <c r="J243">
        <v>2</v>
      </c>
      <c r="K243">
        <v>5</v>
      </c>
      <c r="L243">
        <v>0</v>
      </c>
      <c r="M243">
        <v>0</v>
      </c>
      <c r="N243">
        <v>324</v>
      </c>
      <c r="O243">
        <v>13</v>
      </c>
      <c r="P243">
        <v>32</v>
      </c>
      <c r="Q243">
        <v>18</v>
      </c>
      <c r="R243">
        <v>894</v>
      </c>
      <c r="S243">
        <v>12</v>
      </c>
      <c r="T243">
        <v>186</v>
      </c>
      <c r="U243">
        <v>39</v>
      </c>
      <c r="V243">
        <v>853</v>
      </c>
      <c r="W243">
        <v>5</v>
      </c>
      <c r="X243">
        <v>221</v>
      </c>
      <c r="Y243">
        <v>124</v>
      </c>
      <c r="Z243">
        <v>106</v>
      </c>
      <c r="AA243">
        <v>2</v>
      </c>
      <c r="AB243">
        <v>16</v>
      </c>
      <c r="AC243">
        <v>20</v>
      </c>
      <c r="AD243">
        <v>71</v>
      </c>
      <c r="AE243">
        <v>4</v>
      </c>
      <c r="AF243">
        <v>4</v>
      </c>
      <c r="AG243">
        <v>1</v>
      </c>
      <c r="AH243">
        <v>0</v>
      </c>
      <c r="AI243">
        <v>1</v>
      </c>
      <c r="AJ243">
        <v>0</v>
      </c>
      <c r="AK243">
        <v>0</v>
      </c>
      <c r="AL243">
        <v>0</v>
      </c>
      <c r="AM243">
        <v>0</v>
      </c>
      <c r="AN243">
        <v>0</v>
      </c>
      <c r="AO243">
        <v>0</v>
      </c>
      <c r="AP243">
        <v>0</v>
      </c>
      <c r="AQ243">
        <v>0</v>
      </c>
      <c r="AR243">
        <v>0</v>
      </c>
      <c r="AS243">
        <v>0</v>
      </c>
      <c r="AT243">
        <v>0</v>
      </c>
      <c r="AU243">
        <v>0</v>
      </c>
      <c r="AV243">
        <v>0</v>
      </c>
      <c r="AW243">
        <v>0</v>
      </c>
      <c r="AX243">
        <v>2</v>
      </c>
      <c r="AY243">
        <v>0</v>
      </c>
      <c r="AZ243">
        <v>47</v>
      </c>
      <c r="BA243">
        <v>5</v>
      </c>
      <c r="BB243">
        <v>257</v>
      </c>
      <c r="BC243">
        <v>626</v>
      </c>
      <c r="BD243">
        <v>488</v>
      </c>
      <c r="BE243">
        <v>64</v>
      </c>
      <c r="BF243">
        <v>58</v>
      </c>
      <c r="BG243">
        <v>2386</v>
      </c>
      <c r="BH243">
        <v>0</v>
      </c>
      <c r="BI243">
        <v>5</v>
      </c>
      <c r="BJ243">
        <v>359</v>
      </c>
      <c r="BK243">
        <v>868</v>
      </c>
      <c r="BL243">
        <v>1069</v>
      </c>
      <c r="BM243">
        <v>19</v>
      </c>
      <c r="BN243">
        <v>1</v>
      </c>
      <c r="BO243">
        <v>0</v>
      </c>
      <c r="BP243">
        <v>1</v>
      </c>
      <c r="BQ243">
        <v>0</v>
      </c>
      <c r="BR243">
        <v>15</v>
      </c>
      <c r="BS243">
        <v>3</v>
      </c>
      <c r="BT243">
        <v>108</v>
      </c>
      <c r="BU243">
        <v>105</v>
      </c>
      <c r="BV243">
        <v>3</v>
      </c>
      <c r="BW243">
        <v>13</v>
      </c>
      <c r="BX243">
        <v>13</v>
      </c>
      <c r="BY243">
        <v>155</v>
      </c>
      <c r="BZ243">
        <v>2</v>
      </c>
      <c r="CA243">
        <v>0</v>
      </c>
      <c r="CB243">
        <v>34</v>
      </c>
      <c r="CC243">
        <v>4</v>
      </c>
      <c r="CD243">
        <v>219</v>
      </c>
      <c r="CE243">
        <v>427</v>
      </c>
      <c r="CF243">
        <v>327</v>
      </c>
      <c r="CG243">
        <v>38</v>
      </c>
      <c r="CH243">
        <v>48</v>
      </c>
      <c r="CI243">
        <v>482</v>
      </c>
    </row>
    <row r="244" spans="1:87" x14ac:dyDescent="0.25">
      <c r="A244" t="s">
        <v>728</v>
      </c>
      <c r="B244" t="s">
        <v>774</v>
      </c>
      <c r="C244" t="s">
        <v>782</v>
      </c>
      <c r="D244" s="1">
        <v>44872</v>
      </c>
      <c r="E244">
        <v>108</v>
      </c>
      <c r="F244">
        <v>11</v>
      </c>
      <c r="G244">
        <v>2</v>
      </c>
      <c r="H244">
        <v>8</v>
      </c>
      <c r="I244">
        <v>1</v>
      </c>
      <c r="J244">
        <v>2</v>
      </c>
      <c r="K244">
        <v>72</v>
      </c>
      <c r="L244">
        <v>0</v>
      </c>
      <c r="M244">
        <v>0</v>
      </c>
      <c r="N244">
        <v>622</v>
      </c>
      <c r="O244">
        <v>26</v>
      </c>
      <c r="P244">
        <v>2</v>
      </c>
      <c r="Q244">
        <v>10</v>
      </c>
      <c r="R244">
        <v>1000</v>
      </c>
      <c r="S244">
        <v>57</v>
      </c>
      <c r="T244">
        <v>20</v>
      </c>
      <c r="U244">
        <v>103</v>
      </c>
      <c r="V244">
        <v>965</v>
      </c>
      <c r="W244">
        <v>44</v>
      </c>
      <c r="X244">
        <v>22</v>
      </c>
      <c r="Y244">
        <v>90</v>
      </c>
      <c r="Z244">
        <v>203</v>
      </c>
      <c r="AA244">
        <v>4</v>
      </c>
      <c r="AB244">
        <v>2</v>
      </c>
      <c r="AC244">
        <v>22</v>
      </c>
      <c r="AD244">
        <v>90</v>
      </c>
      <c r="AE244">
        <v>5</v>
      </c>
      <c r="AF244">
        <v>1</v>
      </c>
      <c r="AG244">
        <v>0</v>
      </c>
      <c r="AH244">
        <v>0</v>
      </c>
      <c r="AI244">
        <v>0</v>
      </c>
      <c r="AJ244">
        <v>0</v>
      </c>
      <c r="AK244">
        <v>0</v>
      </c>
      <c r="AL244">
        <v>0</v>
      </c>
      <c r="AM244">
        <v>0</v>
      </c>
      <c r="AN244">
        <v>0</v>
      </c>
      <c r="AO244">
        <v>0</v>
      </c>
      <c r="AP244">
        <v>0</v>
      </c>
      <c r="AQ244">
        <v>0</v>
      </c>
      <c r="AR244">
        <v>0</v>
      </c>
      <c r="AS244">
        <v>0</v>
      </c>
      <c r="AT244">
        <v>0</v>
      </c>
      <c r="AU244">
        <v>0</v>
      </c>
      <c r="AV244">
        <v>0</v>
      </c>
      <c r="AW244">
        <v>0</v>
      </c>
      <c r="AX244">
        <v>11</v>
      </c>
      <c r="AY244">
        <v>2</v>
      </c>
      <c r="AZ244">
        <v>95</v>
      </c>
      <c r="BA244">
        <v>71</v>
      </c>
      <c r="BB244">
        <v>577</v>
      </c>
      <c r="BC244">
        <v>796</v>
      </c>
      <c r="BD244">
        <v>785</v>
      </c>
      <c r="BE244">
        <v>166</v>
      </c>
      <c r="BF244">
        <v>83</v>
      </c>
      <c r="BG244">
        <v>3364</v>
      </c>
      <c r="BH244">
        <v>0</v>
      </c>
      <c r="BI244">
        <v>28</v>
      </c>
      <c r="BJ244">
        <v>69</v>
      </c>
      <c r="BK244">
        <v>931</v>
      </c>
      <c r="BL244">
        <v>2223</v>
      </c>
      <c r="BM244">
        <v>60</v>
      </c>
      <c r="BN244">
        <v>7</v>
      </c>
      <c r="BO244">
        <v>2</v>
      </c>
      <c r="BP244">
        <v>7</v>
      </c>
      <c r="BQ244">
        <v>2</v>
      </c>
      <c r="BR244">
        <v>50</v>
      </c>
      <c r="BS244">
        <v>68</v>
      </c>
      <c r="BT244">
        <v>395</v>
      </c>
      <c r="BU244">
        <v>315</v>
      </c>
      <c r="BV244">
        <v>20</v>
      </c>
      <c r="BW244">
        <v>69</v>
      </c>
      <c r="BX244">
        <v>60</v>
      </c>
      <c r="BY244">
        <v>281</v>
      </c>
      <c r="BZ244">
        <v>11</v>
      </c>
      <c r="CA244">
        <v>2</v>
      </c>
      <c r="CB244">
        <v>88</v>
      </c>
      <c r="CC244">
        <v>70</v>
      </c>
      <c r="CD244">
        <v>546</v>
      </c>
      <c r="CE244">
        <v>658</v>
      </c>
      <c r="CF244">
        <v>697</v>
      </c>
      <c r="CG244">
        <v>133</v>
      </c>
      <c r="CH244">
        <v>82</v>
      </c>
      <c r="CI244">
        <v>1506</v>
      </c>
    </row>
    <row r="245" spans="1:87" x14ac:dyDescent="0.25">
      <c r="A245" t="s">
        <v>728</v>
      </c>
      <c r="B245" t="s">
        <v>740</v>
      </c>
      <c r="C245" t="s">
        <v>749</v>
      </c>
      <c r="D245" s="1">
        <v>44872</v>
      </c>
      <c r="E245">
        <v>84</v>
      </c>
      <c r="F245">
        <v>1</v>
      </c>
      <c r="G245">
        <v>0</v>
      </c>
      <c r="H245">
        <v>4</v>
      </c>
      <c r="I245">
        <v>2</v>
      </c>
      <c r="J245">
        <v>3</v>
      </c>
      <c r="K245">
        <v>0</v>
      </c>
      <c r="L245">
        <v>0</v>
      </c>
      <c r="M245">
        <v>0</v>
      </c>
      <c r="N245">
        <v>334</v>
      </c>
      <c r="O245">
        <v>17</v>
      </c>
      <c r="P245">
        <v>4</v>
      </c>
      <c r="Q245">
        <v>0</v>
      </c>
      <c r="R245">
        <v>989</v>
      </c>
      <c r="S245">
        <v>61</v>
      </c>
      <c r="T245">
        <v>69</v>
      </c>
      <c r="U245">
        <v>18</v>
      </c>
      <c r="V245">
        <v>854</v>
      </c>
      <c r="W245">
        <v>31</v>
      </c>
      <c r="X245">
        <v>190</v>
      </c>
      <c r="Y245">
        <v>23</v>
      </c>
      <c r="Z245">
        <v>296</v>
      </c>
      <c r="AA245">
        <v>12</v>
      </c>
      <c r="AB245">
        <v>34</v>
      </c>
      <c r="AC245">
        <v>6</v>
      </c>
      <c r="AD245">
        <v>18</v>
      </c>
      <c r="AE245">
        <v>1</v>
      </c>
      <c r="AF245">
        <v>0</v>
      </c>
      <c r="AG245">
        <v>0</v>
      </c>
      <c r="AH245">
        <v>0</v>
      </c>
      <c r="AI245">
        <v>0</v>
      </c>
      <c r="AJ245">
        <v>0</v>
      </c>
      <c r="AK245">
        <v>0</v>
      </c>
      <c r="AL245">
        <v>0</v>
      </c>
      <c r="AM245">
        <v>0</v>
      </c>
      <c r="AN245">
        <v>0</v>
      </c>
      <c r="AO245">
        <v>0</v>
      </c>
      <c r="AP245">
        <v>0</v>
      </c>
      <c r="AQ245">
        <v>0</v>
      </c>
      <c r="AR245">
        <v>0</v>
      </c>
      <c r="AS245">
        <v>0</v>
      </c>
      <c r="AT245">
        <v>0</v>
      </c>
      <c r="AU245">
        <v>0</v>
      </c>
      <c r="AV245">
        <v>0</v>
      </c>
      <c r="AW245">
        <v>0</v>
      </c>
      <c r="AX245">
        <v>1</v>
      </c>
      <c r="AY245">
        <v>0</v>
      </c>
      <c r="AZ245">
        <v>74</v>
      </c>
      <c r="BA245">
        <v>0</v>
      </c>
      <c r="BB245">
        <v>307</v>
      </c>
      <c r="BC245">
        <v>818</v>
      </c>
      <c r="BD245">
        <v>591</v>
      </c>
      <c r="BE245">
        <v>232</v>
      </c>
      <c r="BF245">
        <v>16</v>
      </c>
      <c r="BG245">
        <v>4147</v>
      </c>
      <c r="BH245">
        <v>0</v>
      </c>
      <c r="BI245">
        <v>63</v>
      </c>
      <c r="BJ245">
        <v>1232</v>
      </c>
      <c r="BK245">
        <v>191</v>
      </c>
      <c r="BL245">
        <v>2504</v>
      </c>
      <c r="BM245">
        <v>33</v>
      </c>
      <c r="BN245">
        <v>0</v>
      </c>
      <c r="BO245">
        <v>0</v>
      </c>
      <c r="BP245">
        <v>0</v>
      </c>
      <c r="BQ245">
        <v>0</v>
      </c>
      <c r="BR245">
        <v>28</v>
      </c>
      <c r="BS245">
        <v>0</v>
      </c>
      <c r="BT245">
        <v>132</v>
      </c>
      <c r="BU245">
        <v>136</v>
      </c>
      <c r="BV245">
        <v>14</v>
      </c>
      <c r="BW245">
        <v>54</v>
      </c>
      <c r="BX245">
        <v>6</v>
      </c>
      <c r="BY245">
        <v>219</v>
      </c>
      <c r="BZ245">
        <v>1</v>
      </c>
      <c r="CA245">
        <v>0</v>
      </c>
      <c r="CB245">
        <v>57</v>
      </c>
      <c r="CC245">
        <v>0</v>
      </c>
      <c r="CD245">
        <v>265</v>
      </c>
      <c r="CE245">
        <v>569</v>
      </c>
      <c r="CF245">
        <v>413</v>
      </c>
      <c r="CG245">
        <v>138</v>
      </c>
      <c r="CH245">
        <v>12</v>
      </c>
      <c r="CI245">
        <v>1364</v>
      </c>
    </row>
    <row r="246" spans="1:87" x14ac:dyDescent="0.25">
      <c r="A246" t="s">
        <v>728</v>
      </c>
      <c r="B246" t="s">
        <v>740</v>
      </c>
      <c r="C246" t="s">
        <v>750</v>
      </c>
      <c r="D246" s="1">
        <v>44872</v>
      </c>
      <c r="E246">
        <v>100</v>
      </c>
      <c r="F246">
        <v>7</v>
      </c>
      <c r="G246">
        <v>0</v>
      </c>
      <c r="H246">
        <v>2</v>
      </c>
      <c r="I246">
        <v>8</v>
      </c>
      <c r="J246">
        <v>0</v>
      </c>
      <c r="K246">
        <v>0</v>
      </c>
      <c r="L246">
        <v>0</v>
      </c>
      <c r="M246">
        <v>0</v>
      </c>
      <c r="N246">
        <v>339</v>
      </c>
      <c r="O246">
        <v>25</v>
      </c>
      <c r="P246">
        <v>6</v>
      </c>
      <c r="Q246">
        <v>7</v>
      </c>
      <c r="R246">
        <v>937</v>
      </c>
      <c r="S246">
        <v>24</v>
      </c>
      <c r="T246">
        <v>183</v>
      </c>
      <c r="U246">
        <v>36</v>
      </c>
      <c r="V246">
        <v>957</v>
      </c>
      <c r="W246">
        <v>27</v>
      </c>
      <c r="X246">
        <v>189</v>
      </c>
      <c r="Y246">
        <v>33</v>
      </c>
      <c r="Z246">
        <v>120</v>
      </c>
      <c r="AA246">
        <v>1</v>
      </c>
      <c r="AB246">
        <v>31</v>
      </c>
      <c r="AC246">
        <v>3</v>
      </c>
      <c r="AD246">
        <v>58</v>
      </c>
      <c r="AE246">
        <v>4</v>
      </c>
      <c r="AF246">
        <v>1</v>
      </c>
      <c r="AG246">
        <v>1</v>
      </c>
      <c r="AH246">
        <v>0</v>
      </c>
      <c r="AI246">
        <v>0</v>
      </c>
      <c r="AJ246">
        <v>0</v>
      </c>
      <c r="AK246">
        <v>0</v>
      </c>
      <c r="AL246">
        <v>0</v>
      </c>
      <c r="AM246">
        <v>0</v>
      </c>
      <c r="AN246">
        <v>0</v>
      </c>
      <c r="AO246">
        <v>0</v>
      </c>
      <c r="AP246">
        <v>0</v>
      </c>
      <c r="AQ246">
        <v>0</v>
      </c>
      <c r="AR246">
        <v>0</v>
      </c>
      <c r="AS246">
        <v>0</v>
      </c>
      <c r="AT246">
        <v>0</v>
      </c>
      <c r="AU246">
        <v>0</v>
      </c>
      <c r="AV246">
        <v>0</v>
      </c>
      <c r="AW246">
        <v>0</v>
      </c>
      <c r="AX246">
        <v>7</v>
      </c>
      <c r="AY246">
        <v>0</v>
      </c>
      <c r="AZ246">
        <v>87</v>
      </c>
      <c r="BA246">
        <v>0</v>
      </c>
      <c r="BB246">
        <v>297</v>
      </c>
      <c r="BC246">
        <v>660</v>
      </c>
      <c r="BD246">
        <v>673</v>
      </c>
      <c r="BE246">
        <v>78</v>
      </c>
      <c r="BF246">
        <v>50</v>
      </c>
      <c r="BG246">
        <v>3126</v>
      </c>
      <c r="BH246">
        <v>0</v>
      </c>
      <c r="BI246">
        <v>14</v>
      </c>
      <c r="BJ246">
        <v>874</v>
      </c>
      <c r="BK246">
        <v>434</v>
      </c>
      <c r="BL246">
        <v>1697</v>
      </c>
      <c r="BM246">
        <v>32</v>
      </c>
      <c r="BN246">
        <v>1</v>
      </c>
      <c r="BO246">
        <v>0</v>
      </c>
      <c r="BP246">
        <v>0</v>
      </c>
      <c r="BQ246">
        <v>0</v>
      </c>
      <c r="BR246">
        <v>25</v>
      </c>
      <c r="BS246">
        <v>0</v>
      </c>
      <c r="BT246">
        <v>147</v>
      </c>
      <c r="BU246">
        <v>136</v>
      </c>
      <c r="BV246">
        <v>7</v>
      </c>
      <c r="BW246">
        <v>27</v>
      </c>
      <c r="BX246">
        <v>19</v>
      </c>
      <c r="BY246">
        <v>140</v>
      </c>
      <c r="BZ246">
        <v>6</v>
      </c>
      <c r="CA246">
        <v>0</v>
      </c>
      <c r="CB246">
        <v>70</v>
      </c>
      <c r="CC246">
        <v>0</v>
      </c>
      <c r="CD246">
        <v>263</v>
      </c>
      <c r="CE246">
        <v>473</v>
      </c>
      <c r="CF246">
        <v>483</v>
      </c>
      <c r="CG246">
        <v>45</v>
      </c>
      <c r="CH246">
        <v>47</v>
      </c>
      <c r="CI246">
        <v>924</v>
      </c>
    </row>
    <row r="247" spans="1:87" x14ac:dyDescent="0.25">
      <c r="A247" t="s">
        <v>728</v>
      </c>
      <c r="B247" t="s">
        <v>751</v>
      </c>
      <c r="C247" t="s">
        <v>752</v>
      </c>
      <c r="D247" s="1">
        <v>44872</v>
      </c>
      <c r="E247">
        <v>138</v>
      </c>
      <c r="F247">
        <v>1</v>
      </c>
      <c r="G247">
        <v>0</v>
      </c>
      <c r="H247">
        <v>8</v>
      </c>
      <c r="I247">
        <v>18</v>
      </c>
      <c r="J247">
        <v>0</v>
      </c>
      <c r="K247">
        <v>0</v>
      </c>
      <c r="L247">
        <v>0</v>
      </c>
      <c r="M247">
        <v>0</v>
      </c>
      <c r="N247">
        <v>387</v>
      </c>
      <c r="O247">
        <v>27</v>
      </c>
      <c r="P247">
        <v>4</v>
      </c>
      <c r="Q247">
        <v>16</v>
      </c>
      <c r="R247">
        <v>1624</v>
      </c>
      <c r="S247">
        <v>98</v>
      </c>
      <c r="T247">
        <v>235</v>
      </c>
      <c r="U247">
        <v>52</v>
      </c>
      <c r="V247">
        <v>1182</v>
      </c>
      <c r="W247">
        <v>37</v>
      </c>
      <c r="X247">
        <v>236</v>
      </c>
      <c r="Y247">
        <v>125</v>
      </c>
      <c r="Z247">
        <v>331</v>
      </c>
      <c r="AA247">
        <v>7</v>
      </c>
      <c r="AB247">
        <v>70</v>
      </c>
      <c r="AC247">
        <v>22</v>
      </c>
      <c r="AD247">
        <v>65</v>
      </c>
      <c r="AE247">
        <v>3</v>
      </c>
      <c r="AF247">
        <v>2</v>
      </c>
      <c r="AG247">
        <v>0</v>
      </c>
      <c r="AH247">
        <v>0</v>
      </c>
      <c r="AI247">
        <v>0</v>
      </c>
      <c r="AJ247">
        <v>0</v>
      </c>
      <c r="AK247">
        <v>0</v>
      </c>
      <c r="AL247">
        <v>0</v>
      </c>
      <c r="AM247">
        <v>0</v>
      </c>
      <c r="AN247">
        <v>0</v>
      </c>
      <c r="AO247">
        <v>0</v>
      </c>
      <c r="AP247">
        <v>0</v>
      </c>
      <c r="AQ247">
        <v>0</v>
      </c>
      <c r="AR247">
        <v>0</v>
      </c>
      <c r="AS247">
        <v>0</v>
      </c>
      <c r="AT247">
        <v>0</v>
      </c>
      <c r="AU247">
        <v>0</v>
      </c>
      <c r="AV247">
        <v>0</v>
      </c>
      <c r="AW247">
        <v>0</v>
      </c>
      <c r="AX247">
        <v>1</v>
      </c>
      <c r="AY247">
        <v>0</v>
      </c>
      <c r="AZ247">
        <v>107</v>
      </c>
      <c r="BA247">
        <v>0</v>
      </c>
      <c r="BB247">
        <v>332</v>
      </c>
      <c r="BC247">
        <v>1173</v>
      </c>
      <c r="BD247">
        <v>752</v>
      </c>
      <c r="BE247">
        <v>214</v>
      </c>
      <c r="BF247">
        <v>58</v>
      </c>
      <c r="BG247">
        <v>4935</v>
      </c>
      <c r="BH247">
        <v>0</v>
      </c>
      <c r="BI247">
        <v>85</v>
      </c>
      <c r="BJ247">
        <v>1838</v>
      </c>
      <c r="BK247">
        <v>400</v>
      </c>
      <c r="BL247">
        <v>2402</v>
      </c>
      <c r="BM247">
        <v>31</v>
      </c>
      <c r="BN247">
        <v>1</v>
      </c>
      <c r="BO247">
        <v>0</v>
      </c>
      <c r="BP247">
        <v>1</v>
      </c>
      <c r="BQ247">
        <v>0</v>
      </c>
      <c r="BR247">
        <v>21</v>
      </c>
      <c r="BS247">
        <v>0</v>
      </c>
      <c r="BT247">
        <v>95</v>
      </c>
      <c r="BU247">
        <v>74</v>
      </c>
      <c r="BV247">
        <v>13</v>
      </c>
      <c r="BW247">
        <v>35</v>
      </c>
      <c r="BX247">
        <v>6</v>
      </c>
      <c r="BY247">
        <v>147</v>
      </c>
      <c r="BZ247">
        <v>1</v>
      </c>
      <c r="CA247">
        <v>0</v>
      </c>
      <c r="CB247">
        <v>78</v>
      </c>
      <c r="CC247">
        <v>0</v>
      </c>
      <c r="CD247">
        <v>263</v>
      </c>
      <c r="CE247">
        <v>744</v>
      </c>
      <c r="CF247">
        <v>455</v>
      </c>
      <c r="CG247">
        <v>103</v>
      </c>
      <c r="CH247">
        <v>45</v>
      </c>
      <c r="CI247">
        <v>909</v>
      </c>
    </row>
    <row r="248" spans="1:87" x14ac:dyDescent="0.25">
      <c r="A248" t="s">
        <v>728</v>
      </c>
      <c r="B248" t="s">
        <v>740</v>
      </c>
      <c r="C248" t="s">
        <v>753</v>
      </c>
      <c r="D248" s="1">
        <v>44872</v>
      </c>
      <c r="E248">
        <v>177</v>
      </c>
      <c r="F248">
        <v>7</v>
      </c>
      <c r="G248">
        <v>0</v>
      </c>
      <c r="H248">
        <v>4</v>
      </c>
      <c r="I248">
        <v>20</v>
      </c>
      <c r="J248">
        <v>1</v>
      </c>
      <c r="K248">
        <v>0</v>
      </c>
      <c r="L248">
        <v>0</v>
      </c>
      <c r="M248">
        <v>0</v>
      </c>
      <c r="N248">
        <v>526</v>
      </c>
      <c r="O248">
        <v>6</v>
      </c>
      <c r="P248">
        <v>46</v>
      </c>
      <c r="Q248">
        <v>6</v>
      </c>
      <c r="R248">
        <v>2104</v>
      </c>
      <c r="S248">
        <v>67</v>
      </c>
      <c r="T248">
        <v>367</v>
      </c>
      <c r="U248">
        <v>37</v>
      </c>
      <c r="V248">
        <v>1778</v>
      </c>
      <c r="W248">
        <v>23</v>
      </c>
      <c r="X248">
        <v>415</v>
      </c>
      <c r="Y248">
        <v>59</v>
      </c>
      <c r="Z248">
        <v>400</v>
      </c>
      <c r="AA248">
        <v>3</v>
      </c>
      <c r="AB248">
        <v>67</v>
      </c>
      <c r="AC248">
        <v>4</v>
      </c>
      <c r="AD248">
        <v>68</v>
      </c>
      <c r="AE248">
        <v>4</v>
      </c>
      <c r="AF248">
        <v>9</v>
      </c>
      <c r="AG248">
        <v>3</v>
      </c>
      <c r="AH248">
        <v>0</v>
      </c>
      <c r="AI248">
        <v>1</v>
      </c>
      <c r="AJ248">
        <v>0</v>
      </c>
      <c r="AK248">
        <v>0</v>
      </c>
      <c r="AL248">
        <v>0</v>
      </c>
      <c r="AM248">
        <v>0</v>
      </c>
      <c r="AN248">
        <v>0</v>
      </c>
      <c r="AO248">
        <v>0</v>
      </c>
      <c r="AP248">
        <v>0</v>
      </c>
      <c r="AQ248">
        <v>0</v>
      </c>
      <c r="AR248">
        <v>0</v>
      </c>
      <c r="AS248">
        <v>0</v>
      </c>
      <c r="AT248">
        <v>0</v>
      </c>
      <c r="AU248">
        <v>0</v>
      </c>
      <c r="AV248">
        <v>0</v>
      </c>
      <c r="AW248">
        <v>0</v>
      </c>
      <c r="AX248">
        <v>6</v>
      </c>
      <c r="AY248">
        <v>0</v>
      </c>
      <c r="AZ248">
        <v>150</v>
      </c>
      <c r="BA248">
        <v>0</v>
      </c>
      <c r="BB248">
        <v>457</v>
      </c>
      <c r="BC248">
        <v>1573</v>
      </c>
      <c r="BD248">
        <v>1250</v>
      </c>
      <c r="BE248">
        <v>308</v>
      </c>
      <c r="BF248">
        <v>49</v>
      </c>
      <c r="BG248">
        <v>8307</v>
      </c>
      <c r="BH248">
        <v>0</v>
      </c>
      <c r="BI248">
        <v>43</v>
      </c>
      <c r="BJ248">
        <v>2382</v>
      </c>
      <c r="BK248">
        <v>485</v>
      </c>
      <c r="BL248">
        <v>5104</v>
      </c>
      <c r="BM248">
        <v>75</v>
      </c>
      <c r="BN248">
        <v>4</v>
      </c>
      <c r="BO248">
        <v>0</v>
      </c>
      <c r="BP248">
        <v>2</v>
      </c>
      <c r="BQ248">
        <v>0</v>
      </c>
      <c r="BR248">
        <v>61</v>
      </c>
      <c r="BS248">
        <v>0</v>
      </c>
      <c r="BT248">
        <v>220</v>
      </c>
      <c r="BU248">
        <v>309</v>
      </c>
      <c r="BV248">
        <v>23</v>
      </c>
      <c r="BW248">
        <v>119</v>
      </c>
      <c r="BX248">
        <v>6</v>
      </c>
      <c r="BY248">
        <v>361</v>
      </c>
      <c r="BZ248">
        <v>5</v>
      </c>
      <c r="CA248">
        <v>0</v>
      </c>
      <c r="CB248">
        <v>126</v>
      </c>
      <c r="CC248">
        <v>0</v>
      </c>
      <c r="CD248">
        <v>405</v>
      </c>
      <c r="CE248">
        <v>1117</v>
      </c>
      <c r="CF248">
        <v>965</v>
      </c>
      <c r="CG248">
        <v>221</v>
      </c>
      <c r="CH248">
        <v>43</v>
      </c>
      <c r="CI248">
        <v>3331</v>
      </c>
    </row>
    <row r="249" spans="1:87" x14ac:dyDescent="0.25">
      <c r="A249" t="s">
        <v>728</v>
      </c>
      <c r="B249" t="s">
        <v>732</v>
      </c>
      <c r="C249" t="s">
        <v>754</v>
      </c>
      <c r="D249" s="1">
        <v>44872</v>
      </c>
      <c r="E249">
        <v>188</v>
      </c>
      <c r="F249">
        <v>5</v>
      </c>
      <c r="G249">
        <v>4</v>
      </c>
      <c r="H249">
        <v>7</v>
      </c>
      <c r="I249">
        <v>12</v>
      </c>
      <c r="J249">
        <v>1</v>
      </c>
      <c r="K249">
        <v>43</v>
      </c>
      <c r="L249">
        <v>1</v>
      </c>
      <c r="M249">
        <v>1</v>
      </c>
      <c r="N249">
        <v>877</v>
      </c>
      <c r="O249">
        <v>56</v>
      </c>
      <c r="P249">
        <v>33</v>
      </c>
      <c r="Q249">
        <v>10</v>
      </c>
      <c r="R249">
        <v>1823</v>
      </c>
      <c r="S249">
        <v>82</v>
      </c>
      <c r="T249">
        <v>218</v>
      </c>
      <c r="U249">
        <v>24</v>
      </c>
      <c r="V249">
        <v>1974</v>
      </c>
      <c r="W249">
        <v>66</v>
      </c>
      <c r="X249">
        <v>299</v>
      </c>
      <c r="Y249">
        <v>21</v>
      </c>
      <c r="Z249">
        <v>334</v>
      </c>
      <c r="AA249">
        <v>8</v>
      </c>
      <c r="AB249">
        <v>61</v>
      </c>
      <c r="AC249">
        <v>4</v>
      </c>
      <c r="AD249">
        <v>100</v>
      </c>
      <c r="AE249">
        <v>4</v>
      </c>
      <c r="AF249">
        <v>4</v>
      </c>
      <c r="AG249">
        <v>1</v>
      </c>
      <c r="AH249">
        <v>0</v>
      </c>
      <c r="AI249">
        <v>0</v>
      </c>
      <c r="AJ249">
        <v>0</v>
      </c>
      <c r="AK249">
        <v>0</v>
      </c>
      <c r="AL249">
        <v>0</v>
      </c>
      <c r="AM249">
        <v>0</v>
      </c>
      <c r="AN249">
        <v>0</v>
      </c>
      <c r="AO249">
        <v>0</v>
      </c>
      <c r="AP249">
        <v>0</v>
      </c>
      <c r="AQ249">
        <v>0</v>
      </c>
      <c r="AR249">
        <v>0</v>
      </c>
      <c r="AS249">
        <v>0</v>
      </c>
      <c r="AT249">
        <v>0</v>
      </c>
      <c r="AU249">
        <v>0</v>
      </c>
      <c r="AV249">
        <v>0</v>
      </c>
      <c r="AW249">
        <v>0</v>
      </c>
      <c r="AX249">
        <v>5</v>
      </c>
      <c r="AY249">
        <v>4</v>
      </c>
      <c r="AZ249">
        <v>165</v>
      </c>
      <c r="BA249">
        <v>41</v>
      </c>
      <c r="BB249">
        <v>764</v>
      </c>
      <c r="BC249">
        <v>1452</v>
      </c>
      <c r="BD249">
        <v>1558</v>
      </c>
      <c r="BE249">
        <v>252</v>
      </c>
      <c r="BF249">
        <v>89</v>
      </c>
      <c r="BG249">
        <v>6323</v>
      </c>
      <c r="BH249">
        <v>0</v>
      </c>
      <c r="BI249">
        <v>68</v>
      </c>
      <c r="BJ249">
        <v>2002</v>
      </c>
      <c r="BK249">
        <v>206</v>
      </c>
      <c r="BL249">
        <v>3875</v>
      </c>
      <c r="BM249">
        <v>105</v>
      </c>
      <c r="BN249">
        <v>2</v>
      </c>
      <c r="BO249">
        <v>3</v>
      </c>
      <c r="BP249">
        <v>1</v>
      </c>
      <c r="BQ249">
        <v>2</v>
      </c>
      <c r="BR249">
        <v>86</v>
      </c>
      <c r="BS249">
        <v>29</v>
      </c>
      <c r="BT249">
        <v>529</v>
      </c>
      <c r="BU249">
        <v>733</v>
      </c>
      <c r="BV249">
        <v>21</v>
      </c>
      <c r="BW249">
        <v>132</v>
      </c>
      <c r="BX249">
        <v>26</v>
      </c>
      <c r="BY249">
        <v>615</v>
      </c>
      <c r="BZ249">
        <v>5</v>
      </c>
      <c r="CA249">
        <v>4</v>
      </c>
      <c r="CB249">
        <v>144</v>
      </c>
      <c r="CC249">
        <v>40</v>
      </c>
      <c r="CD249">
        <v>710</v>
      </c>
      <c r="CE249">
        <v>1139</v>
      </c>
      <c r="CF249">
        <v>1281</v>
      </c>
      <c r="CG249">
        <v>186</v>
      </c>
      <c r="CH249">
        <v>86</v>
      </c>
      <c r="CI249">
        <v>2516</v>
      </c>
    </row>
    <row r="250" spans="1:87" x14ac:dyDescent="0.25">
      <c r="A250" t="s">
        <v>728</v>
      </c>
      <c r="B250" t="s">
        <v>735</v>
      </c>
      <c r="C250" t="s">
        <v>755</v>
      </c>
      <c r="D250" s="1">
        <v>44872</v>
      </c>
      <c r="E250">
        <v>61</v>
      </c>
      <c r="F250">
        <v>1</v>
      </c>
      <c r="G250">
        <v>0</v>
      </c>
      <c r="H250">
        <v>2</v>
      </c>
      <c r="I250">
        <v>1</v>
      </c>
      <c r="J250">
        <v>0</v>
      </c>
      <c r="K250">
        <v>1</v>
      </c>
      <c r="L250">
        <v>0</v>
      </c>
      <c r="M250">
        <v>0</v>
      </c>
      <c r="N250">
        <v>160</v>
      </c>
      <c r="O250">
        <v>8</v>
      </c>
      <c r="P250">
        <v>0</v>
      </c>
      <c r="Q250">
        <v>0</v>
      </c>
      <c r="R250">
        <v>448</v>
      </c>
      <c r="S250">
        <v>26</v>
      </c>
      <c r="T250">
        <v>14</v>
      </c>
      <c r="U250">
        <v>5</v>
      </c>
      <c r="V250">
        <v>468</v>
      </c>
      <c r="W250">
        <v>25</v>
      </c>
      <c r="X250">
        <v>18</v>
      </c>
      <c r="Y250">
        <v>1</v>
      </c>
      <c r="Z250">
        <v>125</v>
      </c>
      <c r="AA250">
        <v>2</v>
      </c>
      <c r="AB250">
        <v>9</v>
      </c>
      <c r="AC250">
        <v>1</v>
      </c>
      <c r="AD250">
        <v>14</v>
      </c>
      <c r="AE250">
        <v>0</v>
      </c>
      <c r="AF250">
        <v>0</v>
      </c>
      <c r="AG250">
        <v>0</v>
      </c>
      <c r="AH250">
        <v>0</v>
      </c>
      <c r="AI250">
        <v>0</v>
      </c>
      <c r="AJ250">
        <v>0</v>
      </c>
      <c r="AK250">
        <v>0</v>
      </c>
      <c r="AL250">
        <v>0</v>
      </c>
      <c r="AM250">
        <v>0</v>
      </c>
      <c r="AN250">
        <v>0</v>
      </c>
      <c r="AO250">
        <v>0</v>
      </c>
      <c r="AP250">
        <v>0</v>
      </c>
      <c r="AQ250">
        <v>0</v>
      </c>
      <c r="AR250">
        <v>0</v>
      </c>
      <c r="AS250">
        <v>0</v>
      </c>
      <c r="AT250">
        <v>0</v>
      </c>
      <c r="AU250">
        <v>0</v>
      </c>
      <c r="AV250">
        <v>0</v>
      </c>
      <c r="AW250">
        <v>0</v>
      </c>
      <c r="AX250">
        <v>1</v>
      </c>
      <c r="AY250">
        <v>0</v>
      </c>
      <c r="AZ250">
        <v>56</v>
      </c>
      <c r="BA250">
        <v>1</v>
      </c>
      <c r="BB250">
        <v>152</v>
      </c>
      <c r="BC250">
        <v>393</v>
      </c>
      <c r="BD250">
        <v>421</v>
      </c>
      <c r="BE250">
        <v>109</v>
      </c>
      <c r="BF250">
        <v>14</v>
      </c>
      <c r="BG250">
        <v>2111</v>
      </c>
      <c r="BH250">
        <v>0</v>
      </c>
      <c r="BI250">
        <v>55</v>
      </c>
      <c r="BJ250">
        <v>340</v>
      </c>
      <c r="BK250">
        <v>51</v>
      </c>
      <c r="BL250">
        <v>1619</v>
      </c>
      <c r="BM250">
        <v>42</v>
      </c>
      <c r="BN250">
        <v>1</v>
      </c>
      <c r="BO250">
        <v>0</v>
      </c>
      <c r="BP250">
        <v>0</v>
      </c>
      <c r="BQ250">
        <v>0</v>
      </c>
      <c r="BR250">
        <v>34</v>
      </c>
      <c r="BS250">
        <v>1</v>
      </c>
      <c r="BT250">
        <v>107</v>
      </c>
      <c r="BU250">
        <v>178</v>
      </c>
      <c r="BV250">
        <v>16</v>
      </c>
      <c r="BW250">
        <v>74</v>
      </c>
      <c r="BX250">
        <v>2</v>
      </c>
      <c r="BY250">
        <v>171</v>
      </c>
      <c r="BZ250">
        <v>1</v>
      </c>
      <c r="CA250">
        <v>0</v>
      </c>
      <c r="CB250">
        <v>53</v>
      </c>
      <c r="CC250">
        <v>1</v>
      </c>
      <c r="CD250">
        <v>147</v>
      </c>
      <c r="CE250">
        <v>345</v>
      </c>
      <c r="CF250">
        <v>380</v>
      </c>
      <c r="CG250">
        <v>98</v>
      </c>
      <c r="CH250">
        <v>13</v>
      </c>
      <c r="CI250">
        <v>1367</v>
      </c>
    </row>
    <row r="251" spans="1:87" x14ac:dyDescent="0.25">
      <c r="A251" t="s">
        <v>728</v>
      </c>
      <c r="B251" t="s">
        <v>729</v>
      </c>
      <c r="C251" t="s">
        <v>756</v>
      </c>
      <c r="D251" s="1">
        <v>44872</v>
      </c>
      <c r="E251">
        <v>147</v>
      </c>
      <c r="F251">
        <v>1</v>
      </c>
      <c r="G251">
        <v>0</v>
      </c>
      <c r="H251">
        <v>22</v>
      </c>
      <c r="I251">
        <v>9</v>
      </c>
      <c r="J251">
        <v>0</v>
      </c>
      <c r="K251">
        <v>0</v>
      </c>
      <c r="L251">
        <v>0</v>
      </c>
      <c r="M251">
        <v>0</v>
      </c>
      <c r="N251">
        <v>529</v>
      </c>
      <c r="O251">
        <v>55</v>
      </c>
      <c r="P251">
        <v>17</v>
      </c>
      <c r="Q251">
        <v>7</v>
      </c>
      <c r="R251">
        <v>1298</v>
      </c>
      <c r="S251">
        <v>146</v>
      </c>
      <c r="T251">
        <v>113</v>
      </c>
      <c r="U251">
        <v>13</v>
      </c>
      <c r="V251">
        <v>1037</v>
      </c>
      <c r="W251">
        <v>84</v>
      </c>
      <c r="X251">
        <v>131</v>
      </c>
      <c r="Y251">
        <v>33</v>
      </c>
      <c r="Z251">
        <v>169</v>
      </c>
      <c r="AA251">
        <v>15</v>
      </c>
      <c r="AB251">
        <v>29</v>
      </c>
      <c r="AC251">
        <v>9</v>
      </c>
      <c r="AD251">
        <v>29</v>
      </c>
      <c r="AE251">
        <v>3</v>
      </c>
      <c r="AF251">
        <v>0</v>
      </c>
      <c r="AG251">
        <v>0</v>
      </c>
      <c r="AH251">
        <v>0</v>
      </c>
      <c r="AI251">
        <v>0</v>
      </c>
      <c r="AJ251">
        <v>0</v>
      </c>
      <c r="AK251">
        <v>0</v>
      </c>
      <c r="AL251">
        <v>0</v>
      </c>
      <c r="AM251">
        <v>0</v>
      </c>
      <c r="AN251">
        <v>0</v>
      </c>
      <c r="AO251">
        <v>0</v>
      </c>
      <c r="AP251">
        <v>0</v>
      </c>
      <c r="AQ251">
        <v>0</v>
      </c>
      <c r="AR251">
        <v>0</v>
      </c>
      <c r="AS251">
        <v>0</v>
      </c>
      <c r="AT251">
        <v>0</v>
      </c>
      <c r="AU251">
        <v>0</v>
      </c>
      <c r="AV251">
        <v>0</v>
      </c>
      <c r="AW251">
        <v>0</v>
      </c>
      <c r="AX251">
        <v>1</v>
      </c>
      <c r="AY251">
        <v>0</v>
      </c>
      <c r="AZ251">
        <v>113</v>
      </c>
      <c r="BA251">
        <v>0</v>
      </c>
      <c r="BB251">
        <v>445</v>
      </c>
      <c r="BC251">
        <v>998</v>
      </c>
      <c r="BD251">
        <v>777</v>
      </c>
      <c r="BE251">
        <v>111</v>
      </c>
      <c r="BF251">
        <v>25</v>
      </c>
      <c r="BG251">
        <v>3294</v>
      </c>
      <c r="BH251">
        <v>0</v>
      </c>
      <c r="BI251">
        <v>215</v>
      </c>
      <c r="BJ251">
        <v>833</v>
      </c>
      <c r="BK251">
        <v>328</v>
      </c>
      <c r="BL251">
        <v>1801</v>
      </c>
      <c r="BM251">
        <v>65</v>
      </c>
      <c r="BN251">
        <v>1</v>
      </c>
      <c r="BO251">
        <v>0</v>
      </c>
      <c r="BP251">
        <v>1</v>
      </c>
      <c r="BQ251">
        <v>0</v>
      </c>
      <c r="BR251">
        <v>50</v>
      </c>
      <c r="BS251">
        <v>0</v>
      </c>
      <c r="BT251">
        <v>229</v>
      </c>
      <c r="BU251">
        <v>224</v>
      </c>
      <c r="BV251">
        <v>11</v>
      </c>
      <c r="BW251">
        <v>58</v>
      </c>
      <c r="BX251">
        <v>5</v>
      </c>
      <c r="BY251">
        <v>273</v>
      </c>
      <c r="BZ251">
        <v>1</v>
      </c>
      <c r="CA251">
        <v>0</v>
      </c>
      <c r="CB251">
        <v>98</v>
      </c>
      <c r="CC251">
        <v>0</v>
      </c>
      <c r="CD251">
        <v>393</v>
      </c>
      <c r="CE251">
        <v>741</v>
      </c>
      <c r="CF251">
        <v>616</v>
      </c>
      <c r="CG251">
        <v>75</v>
      </c>
      <c r="CH251">
        <v>21</v>
      </c>
      <c r="CI251">
        <v>1111</v>
      </c>
    </row>
    <row r="252" spans="1:87" x14ac:dyDescent="0.25">
      <c r="A252" t="s">
        <v>728</v>
      </c>
      <c r="B252" t="s">
        <v>738</v>
      </c>
      <c r="C252" t="s">
        <v>757</v>
      </c>
      <c r="D252" s="1">
        <v>44872</v>
      </c>
      <c r="E252">
        <v>173</v>
      </c>
      <c r="F252">
        <v>6</v>
      </c>
      <c r="G252">
        <v>5</v>
      </c>
      <c r="H252">
        <v>3</v>
      </c>
      <c r="I252">
        <v>26</v>
      </c>
      <c r="J252">
        <v>3</v>
      </c>
      <c r="K252">
        <v>69</v>
      </c>
      <c r="L252">
        <v>2</v>
      </c>
      <c r="M252">
        <v>2</v>
      </c>
      <c r="N252">
        <v>587</v>
      </c>
      <c r="O252">
        <v>17</v>
      </c>
      <c r="P252">
        <v>79</v>
      </c>
      <c r="Q252">
        <v>25</v>
      </c>
      <c r="R252">
        <v>2075</v>
      </c>
      <c r="S252">
        <v>24</v>
      </c>
      <c r="T252">
        <v>433</v>
      </c>
      <c r="U252">
        <v>140</v>
      </c>
      <c r="V252">
        <v>1554</v>
      </c>
      <c r="W252">
        <v>5</v>
      </c>
      <c r="X252">
        <v>346</v>
      </c>
      <c r="Y252">
        <v>139</v>
      </c>
      <c r="Z252">
        <v>309</v>
      </c>
      <c r="AA252">
        <v>1</v>
      </c>
      <c r="AB252">
        <v>34</v>
      </c>
      <c r="AC252">
        <v>53</v>
      </c>
      <c r="AD252">
        <v>89</v>
      </c>
      <c r="AE252">
        <v>11</v>
      </c>
      <c r="AF252">
        <v>7</v>
      </c>
      <c r="AG252">
        <v>7</v>
      </c>
      <c r="AH252">
        <v>0</v>
      </c>
      <c r="AI252">
        <v>0</v>
      </c>
      <c r="AJ252">
        <v>3</v>
      </c>
      <c r="AK252">
        <v>0</v>
      </c>
      <c r="AL252">
        <v>0</v>
      </c>
      <c r="AM252">
        <v>1</v>
      </c>
      <c r="AN252">
        <v>1</v>
      </c>
      <c r="AO252">
        <v>0</v>
      </c>
      <c r="AP252">
        <v>0</v>
      </c>
      <c r="AQ252">
        <v>0</v>
      </c>
      <c r="AR252">
        <v>3</v>
      </c>
      <c r="AS252">
        <v>0</v>
      </c>
      <c r="AT252">
        <v>0</v>
      </c>
      <c r="AU252">
        <v>0</v>
      </c>
      <c r="AV252">
        <v>0</v>
      </c>
      <c r="AW252">
        <v>0</v>
      </c>
      <c r="AX252">
        <v>2</v>
      </c>
      <c r="AY252">
        <v>3</v>
      </c>
      <c r="AZ252">
        <v>136</v>
      </c>
      <c r="BA252">
        <v>58</v>
      </c>
      <c r="BB252">
        <v>453</v>
      </c>
      <c r="BC252">
        <v>1396</v>
      </c>
      <c r="BD252">
        <v>1022</v>
      </c>
      <c r="BE252">
        <v>206</v>
      </c>
      <c r="BF252">
        <v>60</v>
      </c>
      <c r="BG252">
        <v>7184</v>
      </c>
      <c r="BH252">
        <v>0</v>
      </c>
      <c r="BI252">
        <v>9</v>
      </c>
      <c r="BJ252">
        <v>125</v>
      </c>
      <c r="BK252">
        <v>3412</v>
      </c>
      <c r="BL252">
        <v>3393</v>
      </c>
      <c r="BM252">
        <v>55</v>
      </c>
      <c r="BN252">
        <v>0</v>
      </c>
      <c r="BO252">
        <v>1</v>
      </c>
      <c r="BP252">
        <v>0</v>
      </c>
      <c r="BQ252">
        <v>2</v>
      </c>
      <c r="BR252">
        <v>40</v>
      </c>
      <c r="BS252">
        <v>36</v>
      </c>
      <c r="BT252">
        <v>227</v>
      </c>
      <c r="BU252">
        <v>227</v>
      </c>
      <c r="BV252">
        <v>14</v>
      </c>
      <c r="BW252">
        <v>72</v>
      </c>
      <c r="BX252">
        <v>21</v>
      </c>
      <c r="BY252">
        <v>355</v>
      </c>
      <c r="BZ252">
        <v>1</v>
      </c>
      <c r="CA252">
        <v>3</v>
      </c>
      <c r="CB252">
        <v>102</v>
      </c>
      <c r="CC252">
        <v>53</v>
      </c>
      <c r="CD252">
        <v>385</v>
      </c>
      <c r="CE252">
        <v>914</v>
      </c>
      <c r="CF252">
        <v>691</v>
      </c>
      <c r="CG252">
        <v>126</v>
      </c>
      <c r="CH252">
        <v>53</v>
      </c>
      <c r="CI252">
        <v>1708</v>
      </c>
    </row>
    <row r="253" spans="1:87" x14ac:dyDescent="0.25">
      <c r="A253" t="s">
        <v>728</v>
      </c>
      <c r="B253" t="s">
        <v>738</v>
      </c>
      <c r="C253" t="s">
        <v>758</v>
      </c>
      <c r="D253" s="1">
        <v>44872</v>
      </c>
      <c r="E253">
        <v>49</v>
      </c>
      <c r="F253">
        <v>2</v>
      </c>
      <c r="G253">
        <v>0</v>
      </c>
      <c r="H253">
        <v>3</v>
      </c>
      <c r="I253">
        <v>3</v>
      </c>
      <c r="J253">
        <v>1</v>
      </c>
      <c r="K253">
        <v>0</v>
      </c>
      <c r="L253">
        <v>0</v>
      </c>
      <c r="M253">
        <v>0</v>
      </c>
      <c r="N253">
        <v>167</v>
      </c>
      <c r="O253">
        <v>7</v>
      </c>
      <c r="P253">
        <v>4</v>
      </c>
      <c r="Q253">
        <v>1</v>
      </c>
      <c r="R253">
        <v>434</v>
      </c>
      <c r="S253">
        <v>5</v>
      </c>
      <c r="T253">
        <v>67</v>
      </c>
      <c r="U253">
        <v>12</v>
      </c>
      <c r="V253">
        <v>389</v>
      </c>
      <c r="W253">
        <v>7</v>
      </c>
      <c r="X253">
        <v>79</v>
      </c>
      <c r="Y253">
        <v>46</v>
      </c>
      <c r="Z253">
        <v>64</v>
      </c>
      <c r="AA253">
        <v>0</v>
      </c>
      <c r="AB253">
        <v>15</v>
      </c>
      <c r="AC253">
        <v>3</v>
      </c>
      <c r="AD253">
        <v>13</v>
      </c>
      <c r="AE253">
        <v>0</v>
      </c>
      <c r="AF253">
        <v>2</v>
      </c>
      <c r="AG253">
        <v>0</v>
      </c>
      <c r="AH253">
        <v>0</v>
      </c>
      <c r="AI253">
        <v>0</v>
      </c>
      <c r="AJ253">
        <v>1</v>
      </c>
      <c r="AK253">
        <v>0</v>
      </c>
      <c r="AL253">
        <v>0</v>
      </c>
      <c r="AM253">
        <v>0</v>
      </c>
      <c r="AN253">
        <v>0</v>
      </c>
      <c r="AO253">
        <v>0</v>
      </c>
      <c r="AP253">
        <v>0</v>
      </c>
      <c r="AQ253">
        <v>0</v>
      </c>
      <c r="AR253">
        <v>0</v>
      </c>
      <c r="AS253">
        <v>1</v>
      </c>
      <c r="AT253">
        <v>0</v>
      </c>
      <c r="AU253">
        <v>0</v>
      </c>
      <c r="AV253">
        <v>0</v>
      </c>
      <c r="AW253">
        <v>0</v>
      </c>
      <c r="AX253">
        <v>1</v>
      </c>
      <c r="AY253">
        <v>0</v>
      </c>
      <c r="AZ253">
        <v>41</v>
      </c>
      <c r="BA253">
        <v>0</v>
      </c>
      <c r="BB253">
        <v>154</v>
      </c>
      <c r="BC253">
        <v>337</v>
      </c>
      <c r="BD253">
        <v>252</v>
      </c>
      <c r="BE253">
        <v>44</v>
      </c>
      <c r="BF253">
        <v>11</v>
      </c>
      <c r="BG253">
        <v>1825</v>
      </c>
      <c r="BH253">
        <v>0</v>
      </c>
      <c r="BI253">
        <v>25</v>
      </c>
      <c r="BJ253">
        <v>547</v>
      </c>
      <c r="BK253">
        <v>251</v>
      </c>
      <c r="BL253">
        <v>949</v>
      </c>
      <c r="BM253">
        <v>25</v>
      </c>
      <c r="BN253">
        <v>0</v>
      </c>
      <c r="BO253">
        <v>0</v>
      </c>
      <c r="BP253">
        <v>0</v>
      </c>
      <c r="BQ253">
        <v>0</v>
      </c>
      <c r="BR253">
        <v>16</v>
      </c>
      <c r="BS253">
        <v>0</v>
      </c>
      <c r="BT253">
        <v>71</v>
      </c>
      <c r="BU253">
        <v>35</v>
      </c>
      <c r="BV253">
        <v>7</v>
      </c>
      <c r="BW253">
        <v>27</v>
      </c>
      <c r="BX253">
        <v>0</v>
      </c>
      <c r="BY253">
        <v>75</v>
      </c>
      <c r="BZ253">
        <v>1</v>
      </c>
      <c r="CA253">
        <v>0</v>
      </c>
      <c r="CB253">
        <v>38</v>
      </c>
      <c r="CC253">
        <v>0</v>
      </c>
      <c r="CD253">
        <v>140</v>
      </c>
      <c r="CE253">
        <v>258</v>
      </c>
      <c r="CF253">
        <v>191</v>
      </c>
      <c r="CG253">
        <v>32</v>
      </c>
      <c r="CH253">
        <v>10</v>
      </c>
      <c r="CI253">
        <v>564</v>
      </c>
    </row>
    <row r="254" spans="1:87" x14ac:dyDescent="0.25">
      <c r="A254" t="s">
        <v>728</v>
      </c>
      <c r="B254" t="s">
        <v>732</v>
      </c>
      <c r="C254" t="s">
        <v>759</v>
      </c>
      <c r="D254" s="1">
        <v>44872</v>
      </c>
      <c r="E254">
        <v>75</v>
      </c>
      <c r="F254">
        <v>0</v>
      </c>
      <c r="G254">
        <v>0</v>
      </c>
      <c r="H254">
        <v>4</v>
      </c>
      <c r="I254">
        <v>9</v>
      </c>
      <c r="J254">
        <v>0</v>
      </c>
      <c r="K254">
        <v>0</v>
      </c>
      <c r="L254">
        <v>0</v>
      </c>
      <c r="M254">
        <v>0</v>
      </c>
      <c r="N254">
        <v>354</v>
      </c>
      <c r="O254">
        <v>11</v>
      </c>
      <c r="P254">
        <v>68</v>
      </c>
      <c r="Q254">
        <v>14</v>
      </c>
      <c r="R254">
        <v>688</v>
      </c>
      <c r="S254">
        <v>12</v>
      </c>
      <c r="T254">
        <v>132</v>
      </c>
      <c r="U254">
        <v>24</v>
      </c>
      <c r="V254">
        <v>731</v>
      </c>
      <c r="W254">
        <v>9</v>
      </c>
      <c r="X254">
        <v>252</v>
      </c>
      <c r="Y254">
        <v>84</v>
      </c>
      <c r="Z254">
        <v>208</v>
      </c>
      <c r="AA254">
        <v>0</v>
      </c>
      <c r="AB254">
        <v>34</v>
      </c>
      <c r="AC254">
        <v>16</v>
      </c>
      <c r="AD254">
        <v>47</v>
      </c>
      <c r="AE254">
        <v>0</v>
      </c>
      <c r="AF254">
        <v>9</v>
      </c>
      <c r="AG254">
        <v>1</v>
      </c>
      <c r="AH254">
        <v>0</v>
      </c>
      <c r="AI254">
        <v>0</v>
      </c>
      <c r="AJ254">
        <v>0</v>
      </c>
      <c r="AK254">
        <v>0</v>
      </c>
      <c r="AL254">
        <v>0</v>
      </c>
      <c r="AM254">
        <v>0</v>
      </c>
      <c r="AN254">
        <v>0</v>
      </c>
      <c r="AO254">
        <v>0</v>
      </c>
      <c r="AP254">
        <v>0</v>
      </c>
      <c r="AQ254">
        <v>0</v>
      </c>
      <c r="AR254">
        <v>0</v>
      </c>
      <c r="AS254">
        <v>0</v>
      </c>
      <c r="AT254">
        <v>0</v>
      </c>
      <c r="AU254">
        <v>0</v>
      </c>
      <c r="AV254">
        <v>0</v>
      </c>
      <c r="AW254">
        <v>0</v>
      </c>
      <c r="AX254">
        <v>0</v>
      </c>
      <c r="AY254">
        <v>0</v>
      </c>
      <c r="AZ254">
        <v>59</v>
      </c>
      <c r="BA254">
        <v>0</v>
      </c>
      <c r="BB254">
        <v>255</v>
      </c>
      <c r="BC254">
        <v>503</v>
      </c>
      <c r="BD254">
        <v>374</v>
      </c>
      <c r="BE254">
        <v>147</v>
      </c>
      <c r="BF254">
        <v>36</v>
      </c>
      <c r="BG254">
        <v>2330</v>
      </c>
      <c r="BH254">
        <v>0</v>
      </c>
      <c r="BI254">
        <v>10</v>
      </c>
      <c r="BJ254">
        <v>394</v>
      </c>
      <c r="BK254">
        <v>670</v>
      </c>
      <c r="BL254">
        <v>1169</v>
      </c>
      <c r="BM254">
        <v>25</v>
      </c>
      <c r="BN254">
        <v>0</v>
      </c>
      <c r="BO254">
        <v>0</v>
      </c>
      <c r="BP254">
        <v>0</v>
      </c>
      <c r="BQ254">
        <v>0</v>
      </c>
      <c r="BR254">
        <v>19</v>
      </c>
      <c r="BS254">
        <v>0</v>
      </c>
      <c r="BT254">
        <v>126</v>
      </c>
      <c r="BU254">
        <v>69</v>
      </c>
      <c r="BV254">
        <v>10</v>
      </c>
      <c r="BW254">
        <v>28</v>
      </c>
      <c r="BX254">
        <v>4</v>
      </c>
      <c r="BY254">
        <v>93</v>
      </c>
      <c r="BZ254">
        <v>0</v>
      </c>
      <c r="CA254">
        <v>0</v>
      </c>
      <c r="CB254">
        <v>46</v>
      </c>
      <c r="CC254">
        <v>0</v>
      </c>
      <c r="CD254">
        <v>226</v>
      </c>
      <c r="CE254">
        <v>328</v>
      </c>
      <c r="CF254">
        <v>255</v>
      </c>
      <c r="CG254">
        <v>91</v>
      </c>
      <c r="CH254">
        <v>32</v>
      </c>
      <c r="CI254">
        <v>609</v>
      </c>
    </row>
    <row r="255" spans="1:87" x14ac:dyDescent="0.25">
      <c r="A255" t="s">
        <v>728</v>
      </c>
      <c r="B255" t="s">
        <v>751</v>
      </c>
      <c r="C255" t="s">
        <v>760</v>
      </c>
      <c r="D255" s="1">
        <v>44872</v>
      </c>
      <c r="E255">
        <v>134</v>
      </c>
      <c r="F255">
        <v>9</v>
      </c>
      <c r="G255">
        <v>9</v>
      </c>
      <c r="H255">
        <v>1</v>
      </c>
      <c r="I255">
        <v>22</v>
      </c>
      <c r="J255">
        <v>3</v>
      </c>
      <c r="K255">
        <v>114</v>
      </c>
      <c r="L255">
        <v>10</v>
      </c>
      <c r="M255">
        <v>0</v>
      </c>
      <c r="N255">
        <v>492</v>
      </c>
      <c r="O255">
        <v>19</v>
      </c>
      <c r="P255">
        <v>56</v>
      </c>
      <c r="Q255">
        <v>12</v>
      </c>
      <c r="R255">
        <v>1526</v>
      </c>
      <c r="S255">
        <v>29</v>
      </c>
      <c r="T255">
        <v>377</v>
      </c>
      <c r="U255">
        <v>32</v>
      </c>
      <c r="V255">
        <v>1253</v>
      </c>
      <c r="W255">
        <v>13</v>
      </c>
      <c r="X255">
        <v>355</v>
      </c>
      <c r="Y255">
        <v>113</v>
      </c>
      <c r="Z255">
        <v>149</v>
      </c>
      <c r="AA255">
        <v>3</v>
      </c>
      <c r="AB255">
        <v>39</v>
      </c>
      <c r="AC255">
        <v>5</v>
      </c>
      <c r="AD255">
        <v>87</v>
      </c>
      <c r="AE255">
        <v>7</v>
      </c>
      <c r="AF255">
        <v>5</v>
      </c>
      <c r="AG255">
        <v>0</v>
      </c>
      <c r="AH255">
        <v>0</v>
      </c>
      <c r="AI255">
        <v>0</v>
      </c>
      <c r="AJ255">
        <v>1</v>
      </c>
      <c r="AK255">
        <v>0</v>
      </c>
      <c r="AL255">
        <v>0</v>
      </c>
      <c r="AM255">
        <v>0</v>
      </c>
      <c r="AN255">
        <v>4</v>
      </c>
      <c r="AO255">
        <v>0</v>
      </c>
      <c r="AP255">
        <v>0</v>
      </c>
      <c r="AQ255">
        <v>0</v>
      </c>
      <c r="AR255">
        <v>10</v>
      </c>
      <c r="AS255">
        <v>0</v>
      </c>
      <c r="AT255">
        <v>0</v>
      </c>
      <c r="AU255">
        <v>0</v>
      </c>
      <c r="AV255">
        <v>0</v>
      </c>
      <c r="AW255">
        <v>0</v>
      </c>
      <c r="AX255">
        <v>7</v>
      </c>
      <c r="AY255">
        <v>5</v>
      </c>
      <c r="AZ255">
        <v>105</v>
      </c>
      <c r="BA255">
        <v>92</v>
      </c>
      <c r="BB255">
        <v>396</v>
      </c>
      <c r="BC255">
        <v>1022</v>
      </c>
      <c r="BD255">
        <v>747</v>
      </c>
      <c r="BE255">
        <v>92</v>
      </c>
      <c r="BF255">
        <v>71</v>
      </c>
      <c r="BG255">
        <v>4339</v>
      </c>
      <c r="BH255">
        <v>0</v>
      </c>
      <c r="BI255">
        <v>21</v>
      </c>
      <c r="BJ255">
        <v>1390</v>
      </c>
      <c r="BK255">
        <v>851</v>
      </c>
      <c r="BL255">
        <v>1886</v>
      </c>
      <c r="BM255">
        <v>49</v>
      </c>
      <c r="BN255">
        <v>5</v>
      </c>
      <c r="BO255">
        <v>3</v>
      </c>
      <c r="BP255">
        <v>2</v>
      </c>
      <c r="BQ255">
        <v>2</v>
      </c>
      <c r="BR255">
        <v>25</v>
      </c>
      <c r="BS255">
        <v>42</v>
      </c>
      <c r="BT255">
        <v>188</v>
      </c>
      <c r="BU255">
        <v>101</v>
      </c>
      <c r="BV255">
        <v>2</v>
      </c>
      <c r="BW255">
        <v>18</v>
      </c>
      <c r="BX255">
        <v>14</v>
      </c>
      <c r="BY255">
        <v>161</v>
      </c>
      <c r="BZ255">
        <v>7</v>
      </c>
      <c r="CA255">
        <v>4</v>
      </c>
      <c r="CB255">
        <v>82</v>
      </c>
      <c r="CC255">
        <v>87</v>
      </c>
      <c r="CD255">
        <v>345</v>
      </c>
      <c r="CE255">
        <v>656</v>
      </c>
      <c r="CF255">
        <v>482</v>
      </c>
      <c r="CG255">
        <v>46</v>
      </c>
      <c r="CH255">
        <v>55</v>
      </c>
      <c r="CI255">
        <v>727</v>
      </c>
    </row>
    <row r="256" spans="1:87" x14ac:dyDescent="0.25">
      <c r="A256" t="s">
        <v>728</v>
      </c>
      <c r="B256" t="s">
        <v>735</v>
      </c>
      <c r="C256" t="s">
        <v>761</v>
      </c>
      <c r="D256" s="1">
        <v>44872</v>
      </c>
      <c r="E256">
        <v>114</v>
      </c>
      <c r="F256">
        <v>1</v>
      </c>
      <c r="G256">
        <v>0</v>
      </c>
      <c r="H256">
        <v>7</v>
      </c>
      <c r="I256">
        <v>5</v>
      </c>
      <c r="J256">
        <v>0</v>
      </c>
      <c r="K256">
        <v>1</v>
      </c>
      <c r="L256">
        <v>0</v>
      </c>
      <c r="M256">
        <v>0</v>
      </c>
      <c r="N256">
        <v>406</v>
      </c>
      <c r="O256">
        <v>28</v>
      </c>
      <c r="P256">
        <v>4</v>
      </c>
      <c r="Q256">
        <v>7</v>
      </c>
      <c r="R256">
        <v>1113</v>
      </c>
      <c r="S256">
        <v>71</v>
      </c>
      <c r="T256">
        <v>87</v>
      </c>
      <c r="U256">
        <v>31</v>
      </c>
      <c r="V256">
        <v>1067</v>
      </c>
      <c r="W256">
        <v>41</v>
      </c>
      <c r="X256">
        <v>121</v>
      </c>
      <c r="Y256">
        <v>48</v>
      </c>
      <c r="Z256">
        <v>281</v>
      </c>
      <c r="AA256">
        <v>1</v>
      </c>
      <c r="AB256">
        <v>41</v>
      </c>
      <c r="AC256">
        <v>11</v>
      </c>
      <c r="AD256">
        <v>25</v>
      </c>
      <c r="AE256">
        <v>3</v>
      </c>
      <c r="AF256">
        <v>0</v>
      </c>
      <c r="AG256">
        <v>0</v>
      </c>
      <c r="AH256">
        <v>0</v>
      </c>
      <c r="AI256">
        <v>0</v>
      </c>
      <c r="AJ256">
        <v>0</v>
      </c>
      <c r="AK256">
        <v>0</v>
      </c>
      <c r="AL256">
        <v>0</v>
      </c>
      <c r="AM256">
        <v>0</v>
      </c>
      <c r="AN256">
        <v>0</v>
      </c>
      <c r="AO256">
        <v>0</v>
      </c>
      <c r="AP256">
        <v>0</v>
      </c>
      <c r="AQ256">
        <v>0</v>
      </c>
      <c r="AR256">
        <v>0</v>
      </c>
      <c r="AS256">
        <v>0</v>
      </c>
      <c r="AT256">
        <v>0</v>
      </c>
      <c r="AU256">
        <v>0</v>
      </c>
      <c r="AV256">
        <v>0</v>
      </c>
      <c r="AW256">
        <v>0</v>
      </c>
      <c r="AX256">
        <v>1</v>
      </c>
      <c r="AY256">
        <v>0</v>
      </c>
      <c r="AZ256">
        <v>100</v>
      </c>
      <c r="BA256">
        <v>1</v>
      </c>
      <c r="BB256">
        <v>357</v>
      </c>
      <c r="BC256">
        <v>889</v>
      </c>
      <c r="BD256">
        <v>833</v>
      </c>
      <c r="BE256">
        <v>226</v>
      </c>
      <c r="BF256">
        <v>21</v>
      </c>
      <c r="BG256">
        <v>4609</v>
      </c>
      <c r="BH256">
        <v>0</v>
      </c>
      <c r="BI256">
        <v>47</v>
      </c>
      <c r="BJ256">
        <v>1002</v>
      </c>
      <c r="BK256">
        <v>327</v>
      </c>
      <c r="BL256">
        <v>3093</v>
      </c>
      <c r="BM256">
        <v>53</v>
      </c>
      <c r="BN256">
        <v>0</v>
      </c>
      <c r="BO256">
        <v>0</v>
      </c>
      <c r="BP256">
        <v>0</v>
      </c>
      <c r="BQ256">
        <v>0</v>
      </c>
      <c r="BR256">
        <v>34</v>
      </c>
      <c r="BS256">
        <v>1</v>
      </c>
      <c r="BT256">
        <v>190</v>
      </c>
      <c r="BU256">
        <v>208</v>
      </c>
      <c r="BV256">
        <v>19</v>
      </c>
      <c r="BW256">
        <v>83</v>
      </c>
      <c r="BX256">
        <v>4</v>
      </c>
      <c r="BY256">
        <v>239</v>
      </c>
      <c r="BZ256">
        <v>1</v>
      </c>
      <c r="CA256">
        <v>0</v>
      </c>
      <c r="CB256">
        <v>84</v>
      </c>
      <c r="CC256">
        <v>1</v>
      </c>
      <c r="CD256">
        <v>334</v>
      </c>
      <c r="CE256">
        <v>710</v>
      </c>
      <c r="CF256">
        <v>683</v>
      </c>
      <c r="CG256">
        <v>181</v>
      </c>
      <c r="CH256">
        <v>21</v>
      </c>
      <c r="CI256">
        <v>2239</v>
      </c>
    </row>
    <row r="257" spans="1:87" x14ac:dyDescent="0.25">
      <c r="A257" t="s">
        <v>728</v>
      </c>
      <c r="B257" t="s">
        <v>774</v>
      </c>
      <c r="C257" t="s">
        <v>785</v>
      </c>
      <c r="D257" s="1">
        <v>44872</v>
      </c>
      <c r="E257">
        <v>121</v>
      </c>
      <c r="F257">
        <v>10</v>
      </c>
      <c r="G257">
        <v>1</v>
      </c>
      <c r="H257">
        <v>1</v>
      </c>
      <c r="I257">
        <v>0</v>
      </c>
      <c r="J257">
        <v>7</v>
      </c>
      <c r="K257">
        <v>17</v>
      </c>
      <c r="L257">
        <v>0</v>
      </c>
      <c r="M257">
        <v>0</v>
      </c>
      <c r="N257">
        <v>957</v>
      </c>
      <c r="O257">
        <v>23</v>
      </c>
      <c r="P257">
        <v>19</v>
      </c>
      <c r="Q257">
        <v>39</v>
      </c>
      <c r="R257">
        <v>853</v>
      </c>
      <c r="S257">
        <v>15</v>
      </c>
      <c r="T257">
        <v>14</v>
      </c>
      <c r="U257">
        <v>91</v>
      </c>
      <c r="V257">
        <v>1336</v>
      </c>
      <c r="W257">
        <v>15</v>
      </c>
      <c r="X257">
        <v>6</v>
      </c>
      <c r="Y257">
        <v>134</v>
      </c>
      <c r="Z257">
        <v>115</v>
      </c>
      <c r="AA257">
        <v>0</v>
      </c>
      <c r="AB257">
        <v>2</v>
      </c>
      <c r="AC257">
        <v>21</v>
      </c>
      <c r="AD257">
        <v>79</v>
      </c>
      <c r="AE257">
        <v>0</v>
      </c>
      <c r="AF257">
        <v>1</v>
      </c>
      <c r="AG257">
        <v>0</v>
      </c>
      <c r="AH257">
        <v>0</v>
      </c>
      <c r="AI257">
        <v>1</v>
      </c>
      <c r="AJ257">
        <v>0</v>
      </c>
      <c r="AK257">
        <v>0</v>
      </c>
      <c r="AL257">
        <v>0</v>
      </c>
      <c r="AM257">
        <v>0</v>
      </c>
      <c r="AN257">
        <v>0</v>
      </c>
      <c r="AO257">
        <v>0</v>
      </c>
      <c r="AP257">
        <v>0</v>
      </c>
      <c r="AQ257">
        <v>0</v>
      </c>
      <c r="AR257">
        <v>0</v>
      </c>
      <c r="AS257">
        <v>0</v>
      </c>
      <c r="AT257">
        <v>0</v>
      </c>
      <c r="AU257">
        <v>0</v>
      </c>
      <c r="AV257">
        <v>0</v>
      </c>
      <c r="AW257">
        <v>0</v>
      </c>
      <c r="AX257">
        <v>9</v>
      </c>
      <c r="AY257">
        <v>1</v>
      </c>
      <c r="AZ257">
        <v>113</v>
      </c>
      <c r="BA257">
        <v>16</v>
      </c>
      <c r="BB257">
        <v>869</v>
      </c>
      <c r="BC257">
        <v>714</v>
      </c>
      <c r="BD257">
        <v>1172</v>
      </c>
      <c r="BE257">
        <v>88</v>
      </c>
      <c r="BF257">
        <v>75</v>
      </c>
      <c r="BG257">
        <v>2288</v>
      </c>
      <c r="BH257">
        <v>0</v>
      </c>
      <c r="BI257">
        <v>15</v>
      </c>
      <c r="BJ257">
        <v>19</v>
      </c>
      <c r="BK257">
        <v>718</v>
      </c>
      <c r="BL257">
        <v>1450</v>
      </c>
      <c r="BM257">
        <v>70</v>
      </c>
      <c r="BN257">
        <v>8</v>
      </c>
      <c r="BO257">
        <v>1</v>
      </c>
      <c r="BP257">
        <v>5</v>
      </c>
      <c r="BQ257">
        <v>1</v>
      </c>
      <c r="BR257">
        <v>56</v>
      </c>
      <c r="BS257">
        <v>14</v>
      </c>
      <c r="BT257">
        <v>644</v>
      </c>
      <c r="BU257">
        <v>530</v>
      </c>
      <c r="BV257">
        <v>8</v>
      </c>
      <c r="BW257">
        <v>35</v>
      </c>
      <c r="BX257">
        <v>45</v>
      </c>
      <c r="BY257">
        <v>308</v>
      </c>
      <c r="BZ257">
        <v>9</v>
      </c>
      <c r="CA257">
        <v>1</v>
      </c>
      <c r="CB257">
        <v>105</v>
      </c>
      <c r="CC257">
        <v>16</v>
      </c>
      <c r="CD257">
        <v>852</v>
      </c>
      <c r="CE257">
        <v>621</v>
      </c>
      <c r="CF257">
        <v>1055</v>
      </c>
      <c r="CG257">
        <v>61</v>
      </c>
      <c r="CH257">
        <v>72</v>
      </c>
      <c r="CI257">
        <v>962</v>
      </c>
    </row>
    <row r="258" spans="1:87" x14ac:dyDescent="0.25">
      <c r="A258" t="s">
        <v>728</v>
      </c>
      <c r="B258" t="s">
        <v>729</v>
      </c>
      <c r="C258" t="s">
        <v>762</v>
      </c>
      <c r="D258" s="1">
        <v>44872</v>
      </c>
      <c r="E258">
        <v>131</v>
      </c>
      <c r="F258">
        <v>3</v>
      </c>
      <c r="G258">
        <v>3</v>
      </c>
      <c r="H258">
        <v>12</v>
      </c>
      <c r="I258">
        <v>11</v>
      </c>
      <c r="J258">
        <v>0</v>
      </c>
      <c r="K258">
        <v>42</v>
      </c>
      <c r="L258">
        <v>0</v>
      </c>
      <c r="M258">
        <v>0</v>
      </c>
      <c r="N258">
        <v>518</v>
      </c>
      <c r="O258">
        <v>43</v>
      </c>
      <c r="P258">
        <v>0</v>
      </c>
      <c r="Q258">
        <v>2</v>
      </c>
      <c r="R258">
        <v>1217</v>
      </c>
      <c r="S258">
        <v>98</v>
      </c>
      <c r="T258">
        <v>192</v>
      </c>
      <c r="U258">
        <v>13</v>
      </c>
      <c r="V258">
        <v>1270</v>
      </c>
      <c r="W258">
        <v>123</v>
      </c>
      <c r="X258">
        <v>192</v>
      </c>
      <c r="Y258">
        <v>27</v>
      </c>
      <c r="Z258">
        <v>205</v>
      </c>
      <c r="AA258">
        <v>12</v>
      </c>
      <c r="AB258">
        <v>54</v>
      </c>
      <c r="AC258">
        <v>8</v>
      </c>
      <c r="AD258">
        <v>60</v>
      </c>
      <c r="AE258">
        <v>3</v>
      </c>
      <c r="AF258">
        <v>0</v>
      </c>
      <c r="AG258">
        <v>0</v>
      </c>
      <c r="AH258">
        <v>0</v>
      </c>
      <c r="AI258">
        <v>0</v>
      </c>
      <c r="AJ258">
        <v>0</v>
      </c>
      <c r="AK258">
        <v>0</v>
      </c>
      <c r="AL258">
        <v>0</v>
      </c>
      <c r="AM258">
        <v>0</v>
      </c>
      <c r="AN258">
        <v>0</v>
      </c>
      <c r="AO258">
        <v>0</v>
      </c>
      <c r="AP258">
        <v>0</v>
      </c>
      <c r="AQ258">
        <v>0</v>
      </c>
      <c r="AR258">
        <v>0</v>
      </c>
      <c r="AS258">
        <v>0</v>
      </c>
      <c r="AT258">
        <v>0</v>
      </c>
      <c r="AU258">
        <v>0</v>
      </c>
      <c r="AV258">
        <v>0</v>
      </c>
      <c r="AW258">
        <v>0</v>
      </c>
      <c r="AX258">
        <v>3</v>
      </c>
      <c r="AY258">
        <v>3</v>
      </c>
      <c r="AZ258">
        <v>107</v>
      </c>
      <c r="BA258">
        <v>42</v>
      </c>
      <c r="BB258">
        <v>466</v>
      </c>
      <c r="BC258">
        <v>874</v>
      </c>
      <c r="BD258">
        <v>898</v>
      </c>
      <c r="BE258">
        <v>126</v>
      </c>
      <c r="BF258">
        <v>56</v>
      </c>
      <c r="BG258">
        <v>3726</v>
      </c>
      <c r="BH258">
        <v>0</v>
      </c>
      <c r="BI258">
        <v>118</v>
      </c>
      <c r="BJ258">
        <v>1359</v>
      </c>
      <c r="BK258">
        <v>296</v>
      </c>
      <c r="BL258">
        <v>1811</v>
      </c>
      <c r="BM258">
        <v>54</v>
      </c>
      <c r="BN258">
        <v>3</v>
      </c>
      <c r="BO258">
        <v>3</v>
      </c>
      <c r="BP258">
        <v>1</v>
      </c>
      <c r="BQ258">
        <v>3</v>
      </c>
      <c r="BR258">
        <v>35</v>
      </c>
      <c r="BS258">
        <v>40</v>
      </c>
      <c r="BT258">
        <v>232</v>
      </c>
      <c r="BU258">
        <v>187</v>
      </c>
      <c r="BV258">
        <v>5</v>
      </c>
      <c r="BW258">
        <v>25</v>
      </c>
      <c r="BX258">
        <v>5</v>
      </c>
      <c r="BY258">
        <v>207</v>
      </c>
      <c r="BZ258">
        <v>3</v>
      </c>
      <c r="CA258">
        <v>3</v>
      </c>
      <c r="CB258">
        <v>87</v>
      </c>
      <c r="CC258">
        <v>42</v>
      </c>
      <c r="CD258">
        <v>435</v>
      </c>
      <c r="CE258">
        <v>615</v>
      </c>
      <c r="CF258">
        <v>729</v>
      </c>
      <c r="CG258">
        <v>78</v>
      </c>
      <c r="CH258">
        <v>55</v>
      </c>
      <c r="CI258">
        <v>976</v>
      </c>
    </row>
    <row r="259" spans="1:87" x14ac:dyDescent="0.25">
      <c r="A259" t="s">
        <v>474</v>
      </c>
      <c r="B259" t="s">
        <v>475</v>
      </c>
      <c r="C259" t="s">
        <v>476</v>
      </c>
      <c r="D259" s="1">
        <v>44872</v>
      </c>
      <c r="R259">
        <v>1</v>
      </c>
      <c r="T259">
        <v>1</v>
      </c>
      <c r="BG259">
        <v>1</v>
      </c>
      <c r="BK259">
        <v>1</v>
      </c>
    </row>
    <row r="260" spans="1:87" x14ac:dyDescent="0.25">
      <c r="A260" t="s">
        <v>474</v>
      </c>
      <c r="B260" t="s">
        <v>478</v>
      </c>
      <c r="C260" t="s">
        <v>763</v>
      </c>
      <c r="D260" s="1">
        <v>44872</v>
      </c>
      <c r="N260">
        <v>11</v>
      </c>
      <c r="Q260">
        <v>11</v>
      </c>
      <c r="V260">
        <v>37</v>
      </c>
      <c r="Y260">
        <v>37</v>
      </c>
      <c r="BG260">
        <v>97</v>
      </c>
      <c r="BK260">
        <v>97</v>
      </c>
    </row>
    <row r="261" spans="1:87" x14ac:dyDescent="0.25">
      <c r="A261" t="s">
        <v>474</v>
      </c>
      <c r="B261" t="s">
        <v>478</v>
      </c>
      <c r="C261" t="s">
        <v>763</v>
      </c>
      <c r="D261" s="1">
        <v>44872</v>
      </c>
      <c r="E261">
        <v>145</v>
      </c>
      <c r="F261">
        <v>1</v>
      </c>
      <c r="G261">
        <v>0</v>
      </c>
      <c r="H261">
        <v>3</v>
      </c>
      <c r="I261">
        <v>5</v>
      </c>
      <c r="J261">
        <v>10</v>
      </c>
      <c r="K261">
        <v>6</v>
      </c>
      <c r="L261">
        <v>0</v>
      </c>
      <c r="M261">
        <v>0</v>
      </c>
      <c r="N261">
        <v>548</v>
      </c>
      <c r="O261">
        <v>21</v>
      </c>
      <c r="P261">
        <v>3</v>
      </c>
      <c r="Q261">
        <v>62</v>
      </c>
      <c r="R261">
        <v>1603</v>
      </c>
      <c r="S261">
        <v>45</v>
      </c>
      <c r="T261">
        <v>63</v>
      </c>
      <c r="U261">
        <v>187</v>
      </c>
      <c r="V261">
        <v>1045</v>
      </c>
      <c r="W261">
        <v>13</v>
      </c>
      <c r="X261">
        <v>57</v>
      </c>
      <c r="Y261">
        <v>304</v>
      </c>
      <c r="Z261">
        <v>199</v>
      </c>
      <c r="AA261">
        <v>1</v>
      </c>
      <c r="AB261">
        <v>2</v>
      </c>
      <c r="AC261">
        <v>49</v>
      </c>
      <c r="AD261">
        <v>33</v>
      </c>
      <c r="AE261">
        <v>0</v>
      </c>
      <c r="AF261">
        <v>0</v>
      </c>
      <c r="AG261">
        <v>0</v>
      </c>
      <c r="AH261">
        <v>0</v>
      </c>
      <c r="AI261">
        <v>0</v>
      </c>
      <c r="AJ261">
        <v>0</v>
      </c>
      <c r="AK261">
        <v>0</v>
      </c>
      <c r="AL261">
        <v>0</v>
      </c>
      <c r="AM261">
        <v>0</v>
      </c>
      <c r="AN261">
        <v>0</v>
      </c>
      <c r="AO261">
        <v>0</v>
      </c>
      <c r="AP261">
        <v>0</v>
      </c>
      <c r="AQ261">
        <v>0</v>
      </c>
      <c r="AR261">
        <v>0</v>
      </c>
      <c r="AS261">
        <v>0</v>
      </c>
      <c r="AT261">
        <v>0</v>
      </c>
      <c r="AU261">
        <v>0</v>
      </c>
      <c r="AV261">
        <v>0</v>
      </c>
      <c r="AW261">
        <v>0</v>
      </c>
      <c r="AX261">
        <v>1</v>
      </c>
      <c r="AY261">
        <v>0</v>
      </c>
      <c r="AZ261">
        <v>126</v>
      </c>
      <c r="BA261">
        <v>6</v>
      </c>
      <c r="BB261">
        <v>456</v>
      </c>
      <c r="BC261">
        <v>1257</v>
      </c>
      <c r="BD261">
        <v>652</v>
      </c>
      <c r="BE261">
        <v>136</v>
      </c>
      <c r="BF261">
        <v>32</v>
      </c>
      <c r="BG261">
        <v>4397</v>
      </c>
      <c r="BH261">
        <v>0</v>
      </c>
      <c r="BI261">
        <v>47</v>
      </c>
      <c r="BJ261">
        <v>29</v>
      </c>
      <c r="BK261">
        <v>2248</v>
      </c>
      <c r="BL261">
        <v>1931</v>
      </c>
      <c r="BM261">
        <v>64</v>
      </c>
      <c r="BN261">
        <v>1</v>
      </c>
      <c r="BO261">
        <v>0</v>
      </c>
      <c r="BP261">
        <v>0</v>
      </c>
      <c r="BQ261">
        <v>0</v>
      </c>
      <c r="BR261">
        <v>51</v>
      </c>
      <c r="BS261">
        <v>3</v>
      </c>
      <c r="BT261">
        <v>342</v>
      </c>
      <c r="BU261">
        <v>235</v>
      </c>
      <c r="BV261">
        <v>11</v>
      </c>
      <c r="BW261">
        <v>50</v>
      </c>
      <c r="BX261">
        <v>23</v>
      </c>
      <c r="BY261">
        <v>415</v>
      </c>
      <c r="BZ261">
        <v>1</v>
      </c>
      <c r="CA261">
        <v>0</v>
      </c>
      <c r="CB261">
        <v>104</v>
      </c>
      <c r="CC261">
        <v>5</v>
      </c>
      <c r="CD261">
        <v>436</v>
      </c>
      <c r="CE261">
        <v>960</v>
      </c>
      <c r="CF261">
        <v>536</v>
      </c>
      <c r="CG261">
        <v>81</v>
      </c>
      <c r="CH261">
        <v>32</v>
      </c>
      <c r="CI261">
        <v>1037</v>
      </c>
    </row>
    <row r="262" spans="1:87" x14ac:dyDescent="0.25">
      <c r="A262" t="s">
        <v>474</v>
      </c>
      <c r="B262" t="s">
        <v>488</v>
      </c>
      <c r="C262" t="s">
        <v>499</v>
      </c>
      <c r="D262" s="1">
        <v>44872</v>
      </c>
      <c r="R262">
        <v>1</v>
      </c>
      <c r="U262">
        <v>1</v>
      </c>
    </row>
    <row r="263" spans="1:87" x14ac:dyDescent="0.25">
      <c r="A263" t="s">
        <v>474</v>
      </c>
      <c r="B263" t="s">
        <v>482</v>
      </c>
      <c r="C263" t="s">
        <v>502</v>
      </c>
      <c r="D263" s="1">
        <v>44872</v>
      </c>
      <c r="V263">
        <v>3</v>
      </c>
      <c r="Y263">
        <v>3</v>
      </c>
      <c r="BG263">
        <v>1</v>
      </c>
      <c r="BK263">
        <v>1</v>
      </c>
    </row>
    <row r="264" spans="1:87" x14ac:dyDescent="0.25">
      <c r="A264" t="s">
        <v>474</v>
      </c>
      <c r="B264" t="s">
        <v>478</v>
      </c>
      <c r="C264" t="s">
        <v>503</v>
      </c>
      <c r="D264" s="1">
        <v>44872</v>
      </c>
      <c r="R264">
        <v>1</v>
      </c>
      <c r="V264">
        <v>1</v>
      </c>
      <c r="Y264">
        <v>1</v>
      </c>
      <c r="BC264">
        <v>1</v>
      </c>
    </row>
    <row r="265" spans="1:87" x14ac:dyDescent="0.25">
      <c r="A265" t="s">
        <v>474</v>
      </c>
      <c r="B265" t="s">
        <v>488</v>
      </c>
      <c r="C265" t="s">
        <v>506</v>
      </c>
      <c r="D265" s="1">
        <v>44872</v>
      </c>
      <c r="V265">
        <v>1</v>
      </c>
      <c r="W265">
        <v>1</v>
      </c>
      <c r="BG265">
        <v>1</v>
      </c>
      <c r="BK265">
        <v>1</v>
      </c>
    </row>
    <row r="266" spans="1:87" x14ac:dyDescent="0.25">
      <c r="A266" t="s">
        <v>560</v>
      </c>
      <c r="B266" t="s">
        <v>561</v>
      </c>
      <c r="C266" t="s">
        <v>563</v>
      </c>
      <c r="D266" s="1">
        <v>44872</v>
      </c>
      <c r="R266">
        <v>1</v>
      </c>
      <c r="U266">
        <v>1</v>
      </c>
      <c r="V266">
        <v>1</v>
      </c>
      <c r="Y266">
        <v>1</v>
      </c>
      <c r="BG266">
        <v>2</v>
      </c>
      <c r="BK266">
        <v>1</v>
      </c>
      <c r="BL266">
        <v>1</v>
      </c>
    </row>
    <row r="267" spans="1:87" x14ac:dyDescent="0.25">
      <c r="A267" t="s">
        <v>560</v>
      </c>
      <c r="B267" t="s">
        <v>561</v>
      </c>
      <c r="C267" t="s">
        <v>572</v>
      </c>
      <c r="D267" s="1">
        <v>44872</v>
      </c>
      <c r="R267">
        <v>1</v>
      </c>
      <c r="T267">
        <v>1</v>
      </c>
    </row>
    <row r="268" spans="1:87" x14ac:dyDescent="0.25">
      <c r="A268" t="s">
        <v>560</v>
      </c>
      <c r="B268" t="s">
        <v>564</v>
      </c>
      <c r="C268" t="s">
        <v>579</v>
      </c>
      <c r="D268" s="1">
        <v>44872</v>
      </c>
      <c r="N268">
        <v>2</v>
      </c>
      <c r="V268">
        <v>1</v>
      </c>
      <c r="BB268">
        <v>2</v>
      </c>
      <c r="BD268">
        <v>1</v>
      </c>
      <c r="CD268">
        <v>1</v>
      </c>
      <c r="CF268">
        <v>1</v>
      </c>
    </row>
    <row r="269" spans="1:87" x14ac:dyDescent="0.25">
      <c r="A269" t="s">
        <v>560</v>
      </c>
      <c r="B269" t="s">
        <v>567</v>
      </c>
      <c r="C269" t="s">
        <v>589</v>
      </c>
      <c r="D269" s="1">
        <v>44872</v>
      </c>
      <c r="V269">
        <v>1</v>
      </c>
      <c r="BD269">
        <v>1</v>
      </c>
      <c r="CF269">
        <v>1</v>
      </c>
    </row>
    <row r="270" spans="1:87" x14ac:dyDescent="0.25">
      <c r="A270" t="s">
        <v>560</v>
      </c>
      <c r="B270" t="s">
        <v>567</v>
      </c>
      <c r="C270" t="s">
        <v>592</v>
      </c>
      <c r="D270" s="1">
        <v>44872</v>
      </c>
      <c r="V270">
        <v>1</v>
      </c>
      <c r="Y270">
        <v>1</v>
      </c>
    </row>
    <row r="271" spans="1:87" x14ac:dyDescent="0.25">
      <c r="A271" t="s">
        <v>560</v>
      </c>
      <c r="B271" t="s">
        <v>561</v>
      </c>
      <c r="C271" t="s">
        <v>593</v>
      </c>
      <c r="D271" s="1">
        <v>44872</v>
      </c>
      <c r="R271">
        <v>1</v>
      </c>
      <c r="AD271">
        <v>1</v>
      </c>
    </row>
    <row r="272" spans="1:87" x14ac:dyDescent="0.25">
      <c r="A272" t="s">
        <v>560</v>
      </c>
      <c r="B272" t="s">
        <v>584</v>
      </c>
      <c r="C272" t="s">
        <v>603</v>
      </c>
      <c r="D272" s="1">
        <v>44872</v>
      </c>
      <c r="E272">
        <v>1</v>
      </c>
      <c r="AZ272">
        <v>1</v>
      </c>
      <c r="BM272">
        <v>1</v>
      </c>
      <c r="CB272">
        <v>1</v>
      </c>
    </row>
    <row r="273" spans="1:87" x14ac:dyDescent="0.25">
      <c r="A273" t="s">
        <v>405</v>
      </c>
      <c r="B273" t="s">
        <v>622</v>
      </c>
      <c r="C273" t="s">
        <v>623</v>
      </c>
      <c r="D273" s="1">
        <v>44872</v>
      </c>
      <c r="V273">
        <v>1</v>
      </c>
      <c r="Y273">
        <v>1</v>
      </c>
    </row>
    <row r="274" spans="1:87" x14ac:dyDescent="0.25">
      <c r="A274" t="s">
        <v>405</v>
      </c>
      <c r="B274" t="s">
        <v>605</v>
      </c>
      <c r="C274" t="s">
        <v>628</v>
      </c>
      <c r="D274" s="1">
        <v>44872</v>
      </c>
      <c r="V274">
        <v>1</v>
      </c>
      <c r="BD274">
        <v>1</v>
      </c>
      <c r="BG274">
        <v>3</v>
      </c>
      <c r="BK274">
        <v>2</v>
      </c>
      <c r="BL274">
        <v>1</v>
      </c>
    </row>
    <row r="275" spans="1:87" x14ac:dyDescent="0.25">
      <c r="A275" t="s">
        <v>405</v>
      </c>
      <c r="B275" t="s">
        <v>607</v>
      </c>
      <c r="C275" t="s">
        <v>632</v>
      </c>
      <c r="D275" s="1">
        <v>44872</v>
      </c>
      <c r="N275">
        <v>1</v>
      </c>
      <c r="Q275">
        <v>1</v>
      </c>
      <c r="BG275">
        <v>2</v>
      </c>
      <c r="BK275">
        <v>2</v>
      </c>
    </row>
    <row r="276" spans="1:87" x14ac:dyDescent="0.25">
      <c r="A276" t="s">
        <v>405</v>
      </c>
      <c r="B276" t="s">
        <v>609</v>
      </c>
      <c r="C276" t="s">
        <v>643</v>
      </c>
      <c r="D276" s="1">
        <v>44872</v>
      </c>
      <c r="R276">
        <v>1</v>
      </c>
      <c r="U276">
        <v>1</v>
      </c>
      <c r="BG276">
        <v>1</v>
      </c>
      <c r="BK276">
        <v>1</v>
      </c>
    </row>
    <row r="277" spans="1:87" x14ac:dyDescent="0.25">
      <c r="A277" t="s">
        <v>651</v>
      </c>
      <c r="B277" t="s">
        <v>652</v>
      </c>
      <c r="C277" t="s">
        <v>764</v>
      </c>
      <c r="D277" s="1">
        <v>44872</v>
      </c>
      <c r="E277">
        <v>88</v>
      </c>
      <c r="F277">
        <v>1</v>
      </c>
      <c r="G277">
        <v>1</v>
      </c>
      <c r="H277">
        <v>2</v>
      </c>
      <c r="I277">
        <v>9</v>
      </c>
      <c r="J277">
        <v>1</v>
      </c>
      <c r="K277">
        <v>10</v>
      </c>
      <c r="M277">
        <v>1</v>
      </c>
      <c r="N277">
        <v>639</v>
      </c>
      <c r="O277">
        <v>20</v>
      </c>
      <c r="P277">
        <v>17</v>
      </c>
      <c r="Q277">
        <v>15</v>
      </c>
      <c r="R277">
        <v>723</v>
      </c>
      <c r="S277">
        <v>11</v>
      </c>
      <c r="T277">
        <v>51</v>
      </c>
      <c r="U277">
        <v>27</v>
      </c>
      <c r="V277">
        <v>1197</v>
      </c>
      <c r="W277">
        <v>6</v>
      </c>
      <c r="X277">
        <v>85</v>
      </c>
      <c r="Y277">
        <v>43</v>
      </c>
      <c r="Z277">
        <v>165</v>
      </c>
      <c r="AB277">
        <v>20</v>
      </c>
      <c r="AC277">
        <v>6</v>
      </c>
      <c r="AD277">
        <v>39</v>
      </c>
      <c r="AE277">
        <v>2</v>
      </c>
      <c r="AG277">
        <v>1</v>
      </c>
      <c r="AX277">
        <v>1</v>
      </c>
      <c r="AY277">
        <v>1</v>
      </c>
      <c r="AZ277">
        <v>75</v>
      </c>
      <c r="BA277">
        <v>8</v>
      </c>
      <c r="BB277">
        <v>582</v>
      </c>
      <c r="BC277">
        <v>622</v>
      </c>
      <c r="BD277">
        <v>1044</v>
      </c>
      <c r="BE277">
        <v>136</v>
      </c>
      <c r="BF277">
        <v>35</v>
      </c>
      <c r="BG277">
        <v>2923</v>
      </c>
      <c r="BI277">
        <v>8</v>
      </c>
      <c r="BJ277">
        <v>566</v>
      </c>
      <c r="BK277">
        <v>255</v>
      </c>
      <c r="BL277">
        <v>2016</v>
      </c>
      <c r="BM277">
        <v>59</v>
      </c>
      <c r="BN277">
        <v>1</v>
      </c>
      <c r="BO277">
        <v>1</v>
      </c>
      <c r="BP277">
        <v>1</v>
      </c>
      <c r="BQ277">
        <v>1</v>
      </c>
      <c r="BR277">
        <v>52</v>
      </c>
      <c r="BS277">
        <v>4</v>
      </c>
      <c r="BT277">
        <v>438</v>
      </c>
      <c r="BU277">
        <v>447</v>
      </c>
      <c r="BV277">
        <v>10</v>
      </c>
      <c r="BW277">
        <v>56</v>
      </c>
      <c r="BX277">
        <v>15</v>
      </c>
      <c r="BY277">
        <v>239</v>
      </c>
      <c r="BZ277">
        <v>1</v>
      </c>
      <c r="CA277">
        <v>1</v>
      </c>
      <c r="CB277">
        <v>71</v>
      </c>
      <c r="CC277">
        <v>8</v>
      </c>
      <c r="CD277">
        <v>567</v>
      </c>
      <c r="CE277">
        <v>534</v>
      </c>
      <c r="CF277">
        <v>938</v>
      </c>
      <c r="CG277">
        <v>112</v>
      </c>
      <c r="CH277">
        <v>33</v>
      </c>
      <c r="CI277">
        <v>1448</v>
      </c>
    </row>
    <row r="278" spans="1:87" x14ac:dyDescent="0.25">
      <c r="A278" t="s">
        <v>651</v>
      </c>
      <c r="B278" t="s">
        <v>656</v>
      </c>
      <c r="C278" t="s">
        <v>657</v>
      </c>
      <c r="D278" s="1">
        <v>44872</v>
      </c>
      <c r="V278">
        <v>3</v>
      </c>
      <c r="Y278">
        <v>2</v>
      </c>
      <c r="BD278">
        <v>1</v>
      </c>
    </row>
    <row r="279" spans="1:87" x14ac:dyDescent="0.25">
      <c r="A279" t="s">
        <v>651</v>
      </c>
      <c r="B279" t="s">
        <v>656</v>
      </c>
      <c r="C279" t="s">
        <v>658</v>
      </c>
      <c r="D279" s="1">
        <v>44872</v>
      </c>
      <c r="R279">
        <v>1</v>
      </c>
      <c r="T279">
        <v>1</v>
      </c>
      <c r="BG279">
        <v>2</v>
      </c>
      <c r="BL279">
        <v>2</v>
      </c>
      <c r="CI279">
        <v>2</v>
      </c>
    </row>
    <row r="280" spans="1:87" x14ac:dyDescent="0.25">
      <c r="A280" t="s">
        <v>651</v>
      </c>
      <c r="B280" t="s">
        <v>656</v>
      </c>
      <c r="C280" t="s">
        <v>661</v>
      </c>
      <c r="D280" s="1">
        <v>44872</v>
      </c>
      <c r="V280">
        <v>3</v>
      </c>
      <c r="Y280">
        <v>1</v>
      </c>
      <c r="BD280">
        <v>1</v>
      </c>
      <c r="BG280">
        <v>1</v>
      </c>
      <c r="BK280">
        <v>1</v>
      </c>
    </row>
    <row r="281" spans="1:87" x14ac:dyDescent="0.25">
      <c r="A281" t="s">
        <v>651</v>
      </c>
      <c r="B281" t="s">
        <v>663</v>
      </c>
      <c r="C281" t="s">
        <v>667</v>
      </c>
      <c r="D281" s="1">
        <v>44872</v>
      </c>
      <c r="N281">
        <v>1</v>
      </c>
      <c r="BB281">
        <v>1</v>
      </c>
      <c r="BG281">
        <v>2</v>
      </c>
      <c r="BK281">
        <v>2</v>
      </c>
      <c r="CD281">
        <v>1</v>
      </c>
    </row>
    <row r="282" spans="1:87" x14ac:dyDescent="0.25">
      <c r="A282" t="s">
        <v>651</v>
      </c>
      <c r="B282" t="s">
        <v>663</v>
      </c>
      <c r="C282" t="s">
        <v>668</v>
      </c>
      <c r="D282" s="1">
        <v>44872</v>
      </c>
      <c r="V282">
        <v>1</v>
      </c>
      <c r="Y282">
        <v>1</v>
      </c>
    </row>
    <row r="283" spans="1:87" x14ac:dyDescent="0.25">
      <c r="A283" t="s">
        <v>651</v>
      </c>
      <c r="B283" t="s">
        <v>669</v>
      </c>
      <c r="C283" t="s">
        <v>670</v>
      </c>
      <c r="D283" s="1">
        <v>44872</v>
      </c>
      <c r="AD283">
        <v>1</v>
      </c>
      <c r="AG283">
        <v>1</v>
      </c>
      <c r="BG283">
        <v>1</v>
      </c>
      <c r="BK283">
        <v>1</v>
      </c>
    </row>
    <row r="284" spans="1:87" x14ac:dyDescent="0.25">
      <c r="A284" t="s">
        <v>651</v>
      </c>
      <c r="B284" t="s">
        <v>652</v>
      </c>
      <c r="C284" t="s">
        <v>672</v>
      </c>
      <c r="D284" s="1">
        <v>44872</v>
      </c>
      <c r="V284">
        <v>1</v>
      </c>
      <c r="Y284">
        <v>1</v>
      </c>
      <c r="BG284">
        <v>1</v>
      </c>
      <c r="BI284">
        <v>1</v>
      </c>
    </row>
    <row r="285" spans="1:87" x14ac:dyDescent="0.25">
      <c r="A285" t="s">
        <v>651</v>
      </c>
      <c r="B285" t="s">
        <v>656</v>
      </c>
      <c r="C285" t="s">
        <v>675</v>
      </c>
      <c r="D285" s="1">
        <v>44872</v>
      </c>
      <c r="V285">
        <v>1</v>
      </c>
      <c r="Y285">
        <v>1</v>
      </c>
      <c r="BG285">
        <v>3</v>
      </c>
      <c r="BJ285">
        <v>1</v>
      </c>
      <c r="BK285">
        <v>1</v>
      </c>
      <c r="BL285">
        <v>1</v>
      </c>
    </row>
    <row r="286" spans="1:87" x14ac:dyDescent="0.25">
      <c r="A286" t="s">
        <v>651</v>
      </c>
      <c r="B286" t="s">
        <v>656</v>
      </c>
      <c r="C286" t="s">
        <v>741</v>
      </c>
      <c r="D286" s="1">
        <v>44872</v>
      </c>
      <c r="E286">
        <v>101</v>
      </c>
      <c r="F286">
        <v>4</v>
      </c>
      <c r="H286">
        <v>1</v>
      </c>
      <c r="I286">
        <v>13</v>
      </c>
      <c r="J286">
        <v>5</v>
      </c>
      <c r="K286">
        <v>40</v>
      </c>
      <c r="M286">
        <v>2</v>
      </c>
      <c r="N286">
        <v>298</v>
      </c>
      <c r="O286">
        <v>9</v>
      </c>
      <c r="P286">
        <v>26</v>
      </c>
      <c r="Q286">
        <v>17</v>
      </c>
      <c r="R286">
        <v>1329</v>
      </c>
      <c r="S286">
        <v>18</v>
      </c>
      <c r="T286">
        <v>198</v>
      </c>
      <c r="U286">
        <v>83</v>
      </c>
      <c r="V286">
        <v>876</v>
      </c>
      <c r="W286">
        <v>16</v>
      </c>
      <c r="X286">
        <v>83</v>
      </c>
      <c r="Y286">
        <v>142</v>
      </c>
      <c r="Z286">
        <v>199</v>
      </c>
      <c r="AA286">
        <v>1</v>
      </c>
      <c r="AB286">
        <v>15</v>
      </c>
      <c r="AC286">
        <v>39</v>
      </c>
      <c r="AD286">
        <v>57</v>
      </c>
      <c r="AF286">
        <v>1</v>
      </c>
      <c r="AX286">
        <v>4</v>
      </c>
      <c r="AZ286">
        <v>77</v>
      </c>
      <c r="BA286">
        <v>38</v>
      </c>
      <c r="BB286">
        <v>236</v>
      </c>
      <c r="BC286">
        <v>982</v>
      </c>
      <c r="BD286">
        <v>615</v>
      </c>
      <c r="BE286">
        <v>131</v>
      </c>
      <c r="BF286">
        <v>54</v>
      </c>
      <c r="BG286">
        <v>4388</v>
      </c>
      <c r="BI286">
        <v>32</v>
      </c>
      <c r="BJ286">
        <v>291</v>
      </c>
      <c r="BK286">
        <v>1492</v>
      </c>
      <c r="BL286">
        <v>2362</v>
      </c>
      <c r="BM286">
        <v>27</v>
      </c>
      <c r="BN286">
        <v>3</v>
      </c>
      <c r="BP286">
        <v>2</v>
      </c>
      <c r="BR286">
        <v>23</v>
      </c>
      <c r="BS286">
        <v>33</v>
      </c>
      <c r="BT286">
        <v>141</v>
      </c>
      <c r="BU286">
        <v>131</v>
      </c>
      <c r="BV286">
        <v>9</v>
      </c>
      <c r="BW286">
        <v>48</v>
      </c>
      <c r="BX286">
        <v>44</v>
      </c>
      <c r="BY286">
        <v>190</v>
      </c>
      <c r="BZ286">
        <v>4</v>
      </c>
      <c r="CB286">
        <v>57</v>
      </c>
      <c r="CC286">
        <v>37</v>
      </c>
      <c r="CD286">
        <v>211</v>
      </c>
      <c r="CE286">
        <v>627</v>
      </c>
      <c r="CF286">
        <v>446</v>
      </c>
      <c r="CG286">
        <v>67</v>
      </c>
      <c r="CH286">
        <v>50</v>
      </c>
      <c r="CI286">
        <v>1104</v>
      </c>
    </row>
    <row r="287" spans="1:87" x14ac:dyDescent="0.25">
      <c r="A287" t="s">
        <v>651</v>
      </c>
      <c r="B287" t="s">
        <v>663</v>
      </c>
      <c r="C287" t="s">
        <v>677</v>
      </c>
      <c r="D287" s="1">
        <v>44872</v>
      </c>
      <c r="R287">
        <v>1</v>
      </c>
      <c r="U287">
        <v>1</v>
      </c>
    </row>
    <row r="288" spans="1:87" x14ac:dyDescent="0.25">
      <c r="A288" t="s">
        <v>651</v>
      </c>
      <c r="B288" t="s">
        <v>678</v>
      </c>
      <c r="C288" t="s">
        <v>765</v>
      </c>
      <c r="D288" s="1">
        <v>44872</v>
      </c>
      <c r="E288">
        <v>93</v>
      </c>
      <c r="F288">
        <v>3</v>
      </c>
      <c r="I288">
        <v>3</v>
      </c>
      <c r="J288">
        <v>5</v>
      </c>
      <c r="N288">
        <v>342</v>
      </c>
      <c r="O288">
        <v>45</v>
      </c>
      <c r="P288">
        <v>12</v>
      </c>
      <c r="Q288">
        <v>7</v>
      </c>
      <c r="R288">
        <v>968</v>
      </c>
      <c r="S288">
        <v>12</v>
      </c>
      <c r="T288">
        <v>55</v>
      </c>
      <c r="U288">
        <v>111</v>
      </c>
      <c r="V288">
        <v>555</v>
      </c>
      <c r="W288">
        <v>64</v>
      </c>
      <c r="X288">
        <v>28</v>
      </c>
      <c r="Y288">
        <v>73</v>
      </c>
      <c r="Z288">
        <v>123</v>
      </c>
      <c r="AB288">
        <v>8</v>
      </c>
      <c r="AC288">
        <v>18</v>
      </c>
      <c r="AD288">
        <v>27</v>
      </c>
      <c r="AE288">
        <v>4</v>
      </c>
      <c r="AX288">
        <v>3</v>
      </c>
      <c r="AZ288">
        <v>84</v>
      </c>
      <c r="BB288">
        <v>278</v>
      </c>
      <c r="BC288">
        <v>763</v>
      </c>
      <c r="BD288">
        <v>380</v>
      </c>
      <c r="BE288">
        <v>87</v>
      </c>
      <c r="BF288">
        <v>23</v>
      </c>
      <c r="BG288">
        <v>2665</v>
      </c>
      <c r="BI288">
        <v>5</v>
      </c>
      <c r="BJ288">
        <v>318</v>
      </c>
      <c r="BK288">
        <v>869</v>
      </c>
      <c r="BL288">
        <v>1362</v>
      </c>
      <c r="BM288">
        <v>29</v>
      </c>
      <c r="BN288">
        <v>2</v>
      </c>
      <c r="BP288">
        <v>2</v>
      </c>
      <c r="BR288">
        <v>25</v>
      </c>
      <c r="BT288">
        <v>122</v>
      </c>
      <c r="BU288">
        <v>88</v>
      </c>
      <c r="BV288">
        <v>6</v>
      </c>
      <c r="BW288">
        <v>23</v>
      </c>
      <c r="BX288">
        <v>10</v>
      </c>
      <c r="BY288">
        <v>152</v>
      </c>
      <c r="BZ288">
        <v>2</v>
      </c>
      <c r="CB288">
        <v>71</v>
      </c>
      <c r="CD288">
        <v>255</v>
      </c>
      <c r="CE288">
        <v>539</v>
      </c>
      <c r="CF288">
        <v>279</v>
      </c>
      <c r="CG288">
        <v>49</v>
      </c>
      <c r="CH288">
        <v>17</v>
      </c>
      <c r="CI288">
        <v>630</v>
      </c>
    </row>
    <row r="289" spans="1:87" x14ac:dyDescent="0.25">
      <c r="A289" t="s">
        <v>651</v>
      </c>
      <c r="B289" t="s">
        <v>678</v>
      </c>
      <c r="C289" t="s">
        <v>679</v>
      </c>
      <c r="D289" s="1">
        <v>44872</v>
      </c>
      <c r="V289">
        <v>1</v>
      </c>
      <c r="Y289">
        <v>1</v>
      </c>
      <c r="BG289">
        <v>1</v>
      </c>
      <c r="BK289">
        <v>1</v>
      </c>
    </row>
    <row r="290" spans="1:87" x14ac:dyDescent="0.25">
      <c r="A290" t="s">
        <v>651</v>
      </c>
      <c r="B290" t="s">
        <v>678</v>
      </c>
      <c r="C290" t="s">
        <v>681</v>
      </c>
      <c r="D290" s="1">
        <v>44872</v>
      </c>
      <c r="V290">
        <v>1</v>
      </c>
      <c r="BD290">
        <v>1</v>
      </c>
    </row>
    <row r="291" spans="1:87" x14ac:dyDescent="0.25">
      <c r="A291" t="s">
        <v>651</v>
      </c>
      <c r="B291" t="s">
        <v>678</v>
      </c>
      <c r="C291" t="s">
        <v>766</v>
      </c>
      <c r="D291" s="1">
        <v>44872</v>
      </c>
      <c r="E291">
        <v>158</v>
      </c>
      <c r="F291">
        <v>3</v>
      </c>
      <c r="I291">
        <v>4</v>
      </c>
      <c r="J291">
        <v>13</v>
      </c>
      <c r="K291">
        <v>12</v>
      </c>
      <c r="N291">
        <v>821</v>
      </c>
      <c r="O291">
        <v>17</v>
      </c>
      <c r="P291">
        <v>1</v>
      </c>
      <c r="Q291">
        <v>109</v>
      </c>
      <c r="R291">
        <v>2352</v>
      </c>
      <c r="S291">
        <v>36</v>
      </c>
      <c r="T291">
        <v>195</v>
      </c>
      <c r="U291">
        <v>291</v>
      </c>
      <c r="V291">
        <v>1650</v>
      </c>
      <c r="W291">
        <v>3</v>
      </c>
      <c r="X291">
        <v>10</v>
      </c>
      <c r="Y291">
        <v>479</v>
      </c>
      <c r="Z291">
        <v>267</v>
      </c>
      <c r="AA291">
        <v>2</v>
      </c>
      <c r="AB291">
        <v>6</v>
      </c>
      <c r="AC291">
        <v>57</v>
      </c>
      <c r="AD291">
        <v>81</v>
      </c>
      <c r="AE291">
        <v>1</v>
      </c>
      <c r="AF291">
        <v>1</v>
      </c>
      <c r="AG291">
        <v>6</v>
      </c>
      <c r="AX291">
        <v>3</v>
      </c>
      <c r="AZ291">
        <v>137</v>
      </c>
      <c r="BA291">
        <v>11</v>
      </c>
      <c r="BB291">
        <v>682</v>
      </c>
      <c r="BC291">
        <v>1742</v>
      </c>
      <c r="BD291">
        <v>1108</v>
      </c>
      <c r="BE291">
        <v>189</v>
      </c>
      <c r="BF291">
        <v>69</v>
      </c>
      <c r="BG291">
        <v>7765</v>
      </c>
      <c r="BI291">
        <v>15</v>
      </c>
      <c r="BJ291">
        <v>148</v>
      </c>
      <c r="BK291">
        <v>3271</v>
      </c>
      <c r="BL291">
        <v>3992</v>
      </c>
      <c r="BM291">
        <v>60</v>
      </c>
      <c r="BN291">
        <v>3</v>
      </c>
      <c r="BP291">
        <v>2</v>
      </c>
      <c r="BR291">
        <v>43</v>
      </c>
      <c r="BS291">
        <v>6</v>
      </c>
      <c r="BT291">
        <v>387</v>
      </c>
      <c r="BU291">
        <v>231</v>
      </c>
      <c r="BV291">
        <v>6</v>
      </c>
      <c r="BW291">
        <v>58</v>
      </c>
      <c r="BX291">
        <v>31</v>
      </c>
      <c r="BY291">
        <v>348</v>
      </c>
      <c r="BZ291">
        <v>3</v>
      </c>
      <c r="CB291">
        <v>108</v>
      </c>
      <c r="CC291">
        <v>10</v>
      </c>
      <c r="CD291">
        <v>626</v>
      </c>
      <c r="CE291">
        <v>1159</v>
      </c>
      <c r="CF291">
        <v>827</v>
      </c>
      <c r="CG291">
        <v>97</v>
      </c>
      <c r="CH291">
        <v>59</v>
      </c>
      <c r="CI291">
        <v>1835</v>
      </c>
    </row>
    <row r="292" spans="1:87" x14ac:dyDescent="0.25">
      <c r="A292" t="s">
        <v>651</v>
      </c>
      <c r="B292" t="s">
        <v>656</v>
      </c>
      <c r="C292" t="s">
        <v>686</v>
      </c>
      <c r="D292" s="1">
        <v>44872</v>
      </c>
      <c r="V292">
        <v>1</v>
      </c>
      <c r="Y292">
        <v>1</v>
      </c>
      <c r="BG292">
        <v>1</v>
      </c>
      <c r="BL292">
        <v>1</v>
      </c>
    </row>
    <row r="293" spans="1:87" x14ac:dyDescent="0.25">
      <c r="A293" t="s">
        <v>651</v>
      </c>
      <c r="B293" t="s">
        <v>678</v>
      </c>
      <c r="C293" t="s">
        <v>692</v>
      </c>
      <c r="D293" s="1">
        <v>44872</v>
      </c>
      <c r="R293">
        <v>4</v>
      </c>
      <c r="U293">
        <v>2</v>
      </c>
      <c r="V293">
        <v>1</v>
      </c>
      <c r="BC293">
        <v>2</v>
      </c>
      <c r="BG293">
        <v>12</v>
      </c>
      <c r="BK293">
        <v>8</v>
      </c>
      <c r="BL293">
        <v>4</v>
      </c>
      <c r="CE293">
        <v>2</v>
      </c>
    </row>
    <row r="294" spans="1:87" x14ac:dyDescent="0.25">
      <c r="A294" t="s">
        <v>651</v>
      </c>
      <c r="B294" t="s">
        <v>654</v>
      </c>
      <c r="C294" t="s">
        <v>767</v>
      </c>
      <c r="D294" s="1">
        <v>44872</v>
      </c>
      <c r="E294">
        <v>68</v>
      </c>
      <c r="F294">
        <v>2</v>
      </c>
      <c r="I294">
        <v>3</v>
      </c>
      <c r="J294">
        <v>7</v>
      </c>
      <c r="K294">
        <v>13</v>
      </c>
      <c r="M294">
        <v>1</v>
      </c>
      <c r="N294">
        <v>336</v>
      </c>
      <c r="P294">
        <v>1</v>
      </c>
      <c r="Q294">
        <v>41</v>
      </c>
      <c r="R294">
        <v>1093</v>
      </c>
      <c r="S294">
        <v>9</v>
      </c>
      <c r="T294">
        <v>96</v>
      </c>
      <c r="U294">
        <v>73</v>
      </c>
      <c r="V294">
        <v>853</v>
      </c>
      <c r="X294">
        <v>8</v>
      </c>
      <c r="Y294">
        <v>249</v>
      </c>
      <c r="Z294">
        <v>121</v>
      </c>
      <c r="AA294">
        <v>1</v>
      </c>
      <c r="AB294">
        <v>9</v>
      </c>
      <c r="AC294">
        <v>10</v>
      </c>
      <c r="AD294">
        <v>29</v>
      </c>
      <c r="AG294">
        <v>1</v>
      </c>
      <c r="AR294">
        <v>1</v>
      </c>
      <c r="AX294">
        <v>2</v>
      </c>
      <c r="AZ294">
        <v>58</v>
      </c>
      <c r="BA294">
        <v>10</v>
      </c>
      <c r="BB294">
        <v>293</v>
      </c>
      <c r="BC294">
        <v>891</v>
      </c>
      <c r="BD294">
        <v>577</v>
      </c>
      <c r="BE294">
        <v>88</v>
      </c>
      <c r="BF294">
        <v>26</v>
      </c>
      <c r="BG294">
        <v>3996</v>
      </c>
      <c r="BI294">
        <v>4</v>
      </c>
      <c r="BJ294">
        <v>316</v>
      </c>
      <c r="BK294">
        <v>1683</v>
      </c>
      <c r="BL294">
        <v>1861</v>
      </c>
      <c r="BM294">
        <v>23</v>
      </c>
      <c r="BN294">
        <v>2</v>
      </c>
      <c r="BR294">
        <v>13</v>
      </c>
      <c r="BS294">
        <v>10</v>
      </c>
      <c r="BT294">
        <v>144</v>
      </c>
      <c r="BU294">
        <v>105</v>
      </c>
      <c r="BV294">
        <v>5</v>
      </c>
      <c r="BW294">
        <v>29</v>
      </c>
      <c r="BX294">
        <v>4</v>
      </c>
      <c r="BY294">
        <v>193</v>
      </c>
      <c r="BZ294">
        <v>2</v>
      </c>
      <c r="CB294">
        <v>41</v>
      </c>
      <c r="CC294">
        <v>9</v>
      </c>
      <c r="CD294">
        <v>273</v>
      </c>
      <c r="CE294">
        <v>682</v>
      </c>
      <c r="CF294">
        <v>439</v>
      </c>
      <c r="CG294">
        <v>53</v>
      </c>
      <c r="CH294">
        <v>22</v>
      </c>
      <c r="CI294">
        <v>1002</v>
      </c>
    </row>
    <row r="295" spans="1:87" x14ac:dyDescent="0.25">
      <c r="A295" t="s">
        <v>728</v>
      </c>
      <c r="B295" t="s">
        <v>774</v>
      </c>
      <c r="C295" t="s">
        <v>775</v>
      </c>
      <c r="D295" s="1">
        <v>44872</v>
      </c>
      <c r="R295">
        <v>1</v>
      </c>
      <c r="U295">
        <v>1</v>
      </c>
    </row>
    <row r="296" spans="1:87" x14ac:dyDescent="0.25">
      <c r="A296" t="s">
        <v>728</v>
      </c>
      <c r="B296" t="s">
        <v>732</v>
      </c>
      <c r="C296" t="s">
        <v>733</v>
      </c>
      <c r="D296" s="1">
        <v>44872</v>
      </c>
      <c r="R296">
        <v>1</v>
      </c>
      <c r="BC296">
        <v>1</v>
      </c>
      <c r="BG296">
        <v>1</v>
      </c>
      <c r="BK296">
        <v>1</v>
      </c>
    </row>
    <row r="297" spans="1:87" x14ac:dyDescent="0.25">
      <c r="A297" t="s">
        <v>728</v>
      </c>
      <c r="B297" t="s">
        <v>735</v>
      </c>
      <c r="C297" t="s">
        <v>777</v>
      </c>
      <c r="D297" s="1">
        <v>44872</v>
      </c>
      <c r="N297">
        <v>2</v>
      </c>
      <c r="Q297">
        <v>2</v>
      </c>
      <c r="V297">
        <v>9</v>
      </c>
      <c r="Y297">
        <v>9</v>
      </c>
      <c r="BG297">
        <v>30</v>
      </c>
      <c r="BK297">
        <v>30</v>
      </c>
    </row>
    <row r="298" spans="1:87" x14ac:dyDescent="0.25">
      <c r="A298" t="s">
        <v>728</v>
      </c>
      <c r="B298" t="s">
        <v>735</v>
      </c>
      <c r="C298" t="s">
        <v>777</v>
      </c>
      <c r="D298" s="1">
        <v>44872</v>
      </c>
      <c r="E298">
        <v>137</v>
      </c>
      <c r="F298">
        <v>11</v>
      </c>
      <c r="H298">
        <v>3</v>
      </c>
      <c r="I298">
        <v>2</v>
      </c>
      <c r="J298">
        <v>15</v>
      </c>
      <c r="K298">
        <v>3</v>
      </c>
      <c r="N298">
        <v>422</v>
      </c>
      <c r="O298">
        <v>10</v>
      </c>
      <c r="P298">
        <v>22</v>
      </c>
      <c r="Q298">
        <v>16</v>
      </c>
      <c r="R298">
        <v>922</v>
      </c>
      <c r="S298">
        <v>30</v>
      </c>
      <c r="T298">
        <v>21</v>
      </c>
      <c r="U298">
        <v>120</v>
      </c>
      <c r="V298">
        <v>965</v>
      </c>
      <c r="W298">
        <v>8</v>
      </c>
      <c r="X298">
        <v>124</v>
      </c>
      <c r="Y298">
        <v>119</v>
      </c>
      <c r="Z298">
        <v>119</v>
      </c>
      <c r="AA298">
        <v>6</v>
      </c>
      <c r="AB298">
        <v>3</v>
      </c>
      <c r="AC298">
        <v>28</v>
      </c>
      <c r="AD298">
        <v>91</v>
      </c>
      <c r="AF298">
        <v>1</v>
      </c>
      <c r="AG298">
        <v>6</v>
      </c>
      <c r="AK298">
        <v>1</v>
      </c>
      <c r="AX298">
        <v>9</v>
      </c>
      <c r="AZ298">
        <v>109</v>
      </c>
      <c r="BA298">
        <v>3</v>
      </c>
      <c r="BB298">
        <v>370</v>
      </c>
      <c r="BC298">
        <v>714</v>
      </c>
      <c r="BD298">
        <v>697</v>
      </c>
      <c r="BE298">
        <v>72</v>
      </c>
      <c r="BF298">
        <v>83</v>
      </c>
      <c r="BG298">
        <v>3075</v>
      </c>
      <c r="BI298">
        <v>129</v>
      </c>
      <c r="BJ298">
        <v>92</v>
      </c>
      <c r="BK298">
        <v>1136</v>
      </c>
      <c r="BL298">
        <v>1597</v>
      </c>
      <c r="BM298">
        <v>53</v>
      </c>
      <c r="BN298">
        <v>4</v>
      </c>
      <c r="BP298">
        <v>2</v>
      </c>
      <c r="BR298">
        <v>41</v>
      </c>
      <c r="BS298">
        <v>2</v>
      </c>
      <c r="BT298">
        <v>232</v>
      </c>
      <c r="BU298">
        <v>220</v>
      </c>
      <c r="BV298">
        <v>5</v>
      </c>
      <c r="BW298">
        <v>43</v>
      </c>
      <c r="BX298">
        <v>32</v>
      </c>
      <c r="BY298">
        <v>212</v>
      </c>
      <c r="BZ298">
        <v>8</v>
      </c>
      <c r="CB298">
        <v>88</v>
      </c>
      <c r="CC298">
        <v>3</v>
      </c>
      <c r="CD298">
        <v>339</v>
      </c>
      <c r="CE298">
        <v>524</v>
      </c>
      <c r="CF298">
        <v>564</v>
      </c>
      <c r="CG298">
        <v>49</v>
      </c>
      <c r="CH298">
        <v>79</v>
      </c>
      <c r="CI298">
        <v>897</v>
      </c>
    </row>
    <row r="299" spans="1:87" x14ac:dyDescent="0.25">
      <c r="A299" t="s">
        <v>728</v>
      </c>
      <c r="B299" t="s">
        <v>774</v>
      </c>
      <c r="C299" t="s">
        <v>778</v>
      </c>
      <c r="D299" s="1">
        <v>44872</v>
      </c>
      <c r="N299">
        <v>2</v>
      </c>
      <c r="Q299">
        <v>2</v>
      </c>
      <c r="V299">
        <v>23</v>
      </c>
      <c r="Y299">
        <v>23</v>
      </c>
      <c r="BG299">
        <v>110</v>
      </c>
      <c r="BK299">
        <v>110</v>
      </c>
    </row>
    <row r="300" spans="1:87" x14ac:dyDescent="0.25">
      <c r="A300" t="s">
        <v>728</v>
      </c>
      <c r="B300" t="s">
        <v>774</v>
      </c>
      <c r="C300" t="s">
        <v>778</v>
      </c>
      <c r="D300" s="1">
        <v>44872</v>
      </c>
      <c r="E300">
        <v>251</v>
      </c>
      <c r="F300">
        <v>10</v>
      </c>
      <c r="H300">
        <v>2</v>
      </c>
      <c r="J300">
        <v>11</v>
      </c>
      <c r="K300">
        <v>34</v>
      </c>
      <c r="L300">
        <v>2</v>
      </c>
      <c r="N300">
        <v>1493</v>
      </c>
      <c r="O300">
        <v>62</v>
      </c>
      <c r="P300">
        <v>1</v>
      </c>
      <c r="Q300">
        <v>29</v>
      </c>
      <c r="R300">
        <v>2144</v>
      </c>
      <c r="S300">
        <v>41</v>
      </c>
      <c r="T300">
        <v>13</v>
      </c>
      <c r="U300">
        <v>205</v>
      </c>
      <c r="V300">
        <v>2604</v>
      </c>
      <c r="W300">
        <v>36</v>
      </c>
      <c r="X300">
        <v>4</v>
      </c>
      <c r="Y300">
        <v>222</v>
      </c>
      <c r="Z300">
        <v>290</v>
      </c>
      <c r="AA300">
        <v>9</v>
      </c>
      <c r="AB300">
        <v>5</v>
      </c>
      <c r="AC300">
        <v>43</v>
      </c>
      <c r="AD300">
        <v>157</v>
      </c>
      <c r="AE300">
        <v>3</v>
      </c>
      <c r="AF300">
        <v>1</v>
      </c>
      <c r="AG300">
        <v>2</v>
      </c>
      <c r="AR300">
        <v>1</v>
      </c>
      <c r="AX300">
        <v>10</v>
      </c>
      <c r="AZ300">
        <v>237</v>
      </c>
      <c r="BA300">
        <v>31</v>
      </c>
      <c r="BB300">
        <v>1395</v>
      </c>
      <c r="BC300">
        <v>1832</v>
      </c>
      <c r="BD300">
        <v>2301</v>
      </c>
      <c r="BE300">
        <v>226</v>
      </c>
      <c r="BF300">
        <v>145</v>
      </c>
      <c r="BG300">
        <v>5850</v>
      </c>
      <c r="BI300">
        <v>73</v>
      </c>
      <c r="BJ300">
        <v>45</v>
      </c>
      <c r="BK300">
        <v>1382</v>
      </c>
      <c r="BL300">
        <v>4178</v>
      </c>
      <c r="BM300">
        <v>143</v>
      </c>
      <c r="BN300">
        <v>8</v>
      </c>
      <c r="BP300">
        <v>5</v>
      </c>
      <c r="BR300">
        <v>115</v>
      </c>
      <c r="BS300">
        <v>19</v>
      </c>
      <c r="BT300">
        <v>965</v>
      </c>
      <c r="BU300">
        <v>716</v>
      </c>
      <c r="BV300">
        <v>13</v>
      </c>
      <c r="BW300">
        <v>99</v>
      </c>
      <c r="BX300">
        <v>75</v>
      </c>
      <c r="BY300">
        <v>652</v>
      </c>
      <c r="BZ300">
        <v>10</v>
      </c>
      <c r="CB300">
        <v>218</v>
      </c>
      <c r="CC300">
        <v>31</v>
      </c>
      <c r="CD300">
        <v>1348</v>
      </c>
      <c r="CE300">
        <v>1530</v>
      </c>
      <c r="CF300">
        <v>2042</v>
      </c>
      <c r="CG300">
        <v>175</v>
      </c>
      <c r="CH300">
        <v>142</v>
      </c>
      <c r="CI300">
        <v>2930</v>
      </c>
    </row>
    <row r="301" spans="1:87" x14ac:dyDescent="0.25">
      <c r="A301" t="s">
        <v>728</v>
      </c>
      <c r="B301" t="s">
        <v>751</v>
      </c>
      <c r="C301" t="s">
        <v>781</v>
      </c>
      <c r="D301" s="1">
        <v>44872</v>
      </c>
      <c r="N301">
        <v>6</v>
      </c>
      <c r="Q301">
        <v>6</v>
      </c>
      <c r="V301">
        <v>9</v>
      </c>
      <c r="Y301">
        <v>9</v>
      </c>
      <c r="BG301">
        <v>61</v>
      </c>
      <c r="BK301">
        <v>61</v>
      </c>
    </row>
    <row r="302" spans="1:87" x14ac:dyDescent="0.25">
      <c r="A302" t="s">
        <v>728</v>
      </c>
      <c r="B302" t="s">
        <v>751</v>
      </c>
      <c r="C302" t="s">
        <v>781</v>
      </c>
      <c r="D302" s="1">
        <v>44872</v>
      </c>
      <c r="E302">
        <v>184</v>
      </c>
      <c r="F302">
        <v>3</v>
      </c>
      <c r="H302">
        <v>5</v>
      </c>
      <c r="I302">
        <v>22</v>
      </c>
      <c r="J302">
        <v>5</v>
      </c>
      <c r="K302">
        <v>8</v>
      </c>
      <c r="N302">
        <v>620</v>
      </c>
      <c r="O302">
        <v>32</v>
      </c>
      <c r="P302">
        <v>39</v>
      </c>
      <c r="Q302">
        <v>3</v>
      </c>
      <c r="R302">
        <v>1981</v>
      </c>
      <c r="S302">
        <v>26</v>
      </c>
      <c r="T302">
        <v>368</v>
      </c>
      <c r="U302">
        <v>45</v>
      </c>
      <c r="V302">
        <v>1641</v>
      </c>
      <c r="W302">
        <v>26</v>
      </c>
      <c r="X302">
        <v>416</v>
      </c>
      <c r="Y302">
        <v>45</v>
      </c>
      <c r="Z302">
        <v>269</v>
      </c>
      <c r="AA302">
        <v>2</v>
      </c>
      <c r="AB302">
        <v>73</v>
      </c>
      <c r="AC302">
        <v>9</v>
      </c>
      <c r="AD302">
        <v>52</v>
      </c>
      <c r="AE302">
        <v>4</v>
      </c>
      <c r="AF302">
        <v>1</v>
      </c>
      <c r="AX302">
        <v>3</v>
      </c>
      <c r="AZ302">
        <v>148</v>
      </c>
      <c r="BA302">
        <v>8</v>
      </c>
      <c r="BB302">
        <v>533</v>
      </c>
      <c r="BC302">
        <v>1478</v>
      </c>
      <c r="BD302">
        <v>1110</v>
      </c>
      <c r="BE302">
        <v>173</v>
      </c>
      <c r="BF302">
        <v>44</v>
      </c>
      <c r="BG302">
        <v>7320</v>
      </c>
      <c r="BI302">
        <v>33</v>
      </c>
      <c r="BJ302">
        <v>2708</v>
      </c>
      <c r="BK302">
        <v>544</v>
      </c>
      <c r="BL302">
        <v>3722</v>
      </c>
      <c r="BM302">
        <v>74</v>
      </c>
      <c r="BN302">
        <v>2</v>
      </c>
      <c r="BP302">
        <v>2</v>
      </c>
      <c r="BR302">
        <v>67</v>
      </c>
      <c r="BS302">
        <v>6</v>
      </c>
      <c r="BT302">
        <v>237</v>
      </c>
      <c r="BU302">
        <v>238</v>
      </c>
      <c r="BV302">
        <v>16</v>
      </c>
      <c r="BW302">
        <v>83</v>
      </c>
      <c r="BX302">
        <v>10</v>
      </c>
      <c r="BY302">
        <v>332</v>
      </c>
      <c r="BZ302">
        <v>2</v>
      </c>
      <c r="CB302">
        <v>134</v>
      </c>
      <c r="CC302">
        <v>8</v>
      </c>
      <c r="CD302">
        <v>470</v>
      </c>
      <c r="CE302">
        <v>1077</v>
      </c>
      <c r="CF302">
        <v>818</v>
      </c>
      <c r="CG302">
        <v>114</v>
      </c>
      <c r="CH302">
        <v>38</v>
      </c>
      <c r="CI302">
        <v>2108</v>
      </c>
    </row>
    <row r="303" spans="1:87" x14ac:dyDescent="0.25">
      <c r="A303" t="s">
        <v>728</v>
      </c>
      <c r="B303" t="s">
        <v>732</v>
      </c>
      <c r="C303" t="s">
        <v>783</v>
      </c>
      <c r="D303" s="1">
        <v>44872</v>
      </c>
      <c r="N303">
        <v>15</v>
      </c>
      <c r="Q303">
        <v>15</v>
      </c>
      <c r="V303">
        <v>35</v>
      </c>
      <c r="Y303">
        <v>35</v>
      </c>
      <c r="BG303">
        <v>151</v>
      </c>
      <c r="BK303">
        <v>151</v>
      </c>
    </row>
    <row r="304" spans="1:87" x14ac:dyDescent="0.25">
      <c r="A304" t="s">
        <v>728</v>
      </c>
      <c r="B304" t="s">
        <v>732</v>
      </c>
      <c r="C304" t="s">
        <v>783</v>
      </c>
      <c r="D304" s="1">
        <v>44872</v>
      </c>
      <c r="E304">
        <v>188</v>
      </c>
      <c r="F304">
        <v>5</v>
      </c>
      <c r="H304">
        <v>7</v>
      </c>
      <c r="I304">
        <v>8</v>
      </c>
      <c r="J304">
        <v>8</v>
      </c>
      <c r="K304">
        <v>1</v>
      </c>
      <c r="N304">
        <v>778</v>
      </c>
      <c r="O304">
        <v>13</v>
      </c>
      <c r="P304">
        <v>24</v>
      </c>
      <c r="Q304">
        <v>66</v>
      </c>
      <c r="R304">
        <v>1542</v>
      </c>
      <c r="S304">
        <v>38</v>
      </c>
      <c r="T304">
        <v>49</v>
      </c>
      <c r="U304">
        <v>276</v>
      </c>
      <c r="V304">
        <v>1361</v>
      </c>
      <c r="W304">
        <v>11</v>
      </c>
      <c r="X304">
        <v>14</v>
      </c>
      <c r="Y304">
        <v>312</v>
      </c>
      <c r="Z304">
        <v>242</v>
      </c>
      <c r="AA304">
        <v>2</v>
      </c>
      <c r="AB304">
        <v>5</v>
      </c>
      <c r="AC304">
        <v>59</v>
      </c>
      <c r="AD304">
        <v>57</v>
      </c>
      <c r="AE304">
        <v>4</v>
      </c>
      <c r="AG304">
        <v>3</v>
      </c>
      <c r="AX304">
        <v>5</v>
      </c>
      <c r="AZ304">
        <v>162</v>
      </c>
      <c r="BA304">
        <v>1</v>
      </c>
      <c r="BB304">
        <v>669</v>
      </c>
      <c r="BC304">
        <v>1123</v>
      </c>
      <c r="BD304">
        <v>993</v>
      </c>
      <c r="BE304">
        <v>161</v>
      </c>
      <c r="BF304">
        <v>49</v>
      </c>
      <c r="BG304">
        <v>3873</v>
      </c>
      <c r="BI304">
        <v>24</v>
      </c>
      <c r="BJ304">
        <v>165</v>
      </c>
      <c r="BK304">
        <v>1403</v>
      </c>
      <c r="BL304">
        <v>2098</v>
      </c>
      <c r="BM304">
        <v>86</v>
      </c>
      <c r="BN304">
        <v>3</v>
      </c>
      <c r="BP304">
        <v>2</v>
      </c>
      <c r="BR304">
        <v>69</v>
      </c>
      <c r="BT304">
        <v>412</v>
      </c>
      <c r="BU304">
        <v>322</v>
      </c>
      <c r="BV304">
        <v>19</v>
      </c>
      <c r="BW304">
        <v>143</v>
      </c>
      <c r="BX304">
        <v>13</v>
      </c>
      <c r="BY304">
        <v>364</v>
      </c>
      <c r="BZ304">
        <v>3</v>
      </c>
      <c r="CB304">
        <v>133</v>
      </c>
      <c r="CC304">
        <v>1</v>
      </c>
      <c r="CD304">
        <v>619</v>
      </c>
      <c r="CE304">
        <v>831</v>
      </c>
      <c r="CF304">
        <v>772</v>
      </c>
      <c r="CG304">
        <v>96</v>
      </c>
      <c r="CH304">
        <v>42</v>
      </c>
      <c r="CI304">
        <v>1211</v>
      </c>
    </row>
    <row r="305" spans="1:87" x14ac:dyDescent="0.25">
      <c r="A305" t="s">
        <v>728</v>
      </c>
      <c r="B305" t="s">
        <v>751</v>
      </c>
      <c r="C305" t="s">
        <v>760</v>
      </c>
      <c r="D305" s="1">
        <v>44872</v>
      </c>
      <c r="V305">
        <v>1</v>
      </c>
      <c r="BG305">
        <v>1</v>
      </c>
      <c r="BK305">
        <v>1</v>
      </c>
    </row>
    <row r="306" spans="1:87" x14ac:dyDescent="0.25">
      <c r="A306" t="s">
        <v>728</v>
      </c>
      <c r="B306" t="s">
        <v>735</v>
      </c>
      <c r="C306" t="s">
        <v>784</v>
      </c>
      <c r="D306" s="1">
        <v>44872</v>
      </c>
      <c r="V306">
        <v>7</v>
      </c>
      <c r="Y306">
        <v>7</v>
      </c>
      <c r="BG306">
        <v>27</v>
      </c>
      <c r="BK306">
        <v>27</v>
      </c>
    </row>
    <row r="307" spans="1:87" x14ac:dyDescent="0.25">
      <c r="A307" t="s">
        <v>728</v>
      </c>
      <c r="B307" t="s">
        <v>735</v>
      </c>
      <c r="C307" t="s">
        <v>784</v>
      </c>
      <c r="D307" s="1">
        <v>44872</v>
      </c>
      <c r="E307">
        <v>79</v>
      </c>
      <c r="F307">
        <v>4</v>
      </c>
      <c r="H307">
        <v>1</v>
      </c>
      <c r="I307">
        <v>3</v>
      </c>
      <c r="J307">
        <v>7</v>
      </c>
      <c r="K307">
        <v>10</v>
      </c>
      <c r="N307">
        <v>412</v>
      </c>
      <c r="O307">
        <v>7</v>
      </c>
      <c r="P307">
        <v>19</v>
      </c>
      <c r="Q307">
        <v>22</v>
      </c>
      <c r="R307">
        <v>705</v>
      </c>
      <c r="S307">
        <v>10</v>
      </c>
      <c r="T307">
        <v>66</v>
      </c>
      <c r="U307">
        <v>42</v>
      </c>
      <c r="V307">
        <v>660</v>
      </c>
      <c r="W307">
        <v>13</v>
      </c>
      <c r="X307">
        <v>60</v>
      </c>
      <c r="Y307">
        <v>56</v>
      </c>
      <c r="Z307">
        <v>107</v>
      </c>
      <c r="AB307">
        <v>3</v>
      </c>
      <c r="AC307">
        <v>15</v>
      </c>
      <c r="AD307">
        <v>80</v>
      </c>
      <c r="AE307">
        <v>1</v>
      </c>
      <c r="AG307">
        <v>2</v>
      </c>
      <c r="AX307">
        <v>4</v>
      </c>
      <c r="AZ307">
        <v>66</v>
      </c>
      <c r="BA307">
        <v>10</v>
      </c>
      <c r="BB307">
        <v>359</v>
      </c>
      <c r="BC307">
        <v>577</v>
      </c>
      <c r="BD307">
        <v>516</v>
      </c>
      <c r="BE307">
        <v>86</v>
      </c>
      <c r="BF307">
        <v>76</v>
      </c>
      <c r="BG307">
        <v>1998</v>
      </c>
      <c r="BI307">
        <v>13</v>
      </c>
      <c r="BJ307">
        <v>142</v>
      </c>
      <c r="BK307">
        <v>607</v>
      </c>
      <c r="BL307">
        <v>1154</v>
      </c>
      <c r="BM307">
        <v>24</v>
      </c>
      <c r="BN307">
        <v>1</v>
      </c>
      <c r="BP307">
        <v>1</v>
      </c>
      <c r="BR307">
        <v>16</v>
      </c>
      <c r="BS307">
        <v>9</v>
      </c>
      <c r="BT307">
        <v>215</v>
      </c>
      <c r="BU307">
        <v>109</v>
      </c>
      <c r="BV307">
        <v>4</v>
      </c>
      <c r="BW307">
        <v>23</v>
      </c>
      <c r="BX307">
        <v>21</v>
      </c>
      <c r="BY307">
        <v>138</v>
      </c>
      <c r="BZ307">
        <v>3</v>
      </c>
      <c r="CB307">
        <v>52</v>
      </c>
      <c r="CC307">
        <v>10</v>
      </c>
      <c r="CD307">
        <v>340</v>
      </c>
      <c r="CE307">
        <v>426</v>
      </c>
      <c r="CF307">
        <v>410</v>
      </c>
      <c r="CG307">
        <v>51</v>
      </c>
      <c r="CH307">
        <v>73</v>
      </c>
      <c r="CI307">
        <v>599</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3.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9C313193-ACD6-4561-B375-FB28229E9B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2022-11-07T13:12:53Z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